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codeName="ThisWorkbook" defaultThemeVersion="124226"/>
  <mc:AlternateContent xmlns:mc="http://schemas.openxmlformats.org/markup-compatibility/2006">
    <mc:Choice Requires="x15">
      <x15ac:absPath xmlns:x15ac="http://schemas.microsoft.com/office/spreadsheetml/2010/11/ac" url="/Users/David/Library/Mobile Documents/com~apple~CloudDocs/"/>
    </mc:Choice>
  </mc:AlternateContent>
  <xr:revisionPtr revIDLastSave="0" documentId="8_{290923FF-99AF-BA4B-BD4B-18F649B02D07}" xr6:coauthVersionLast="47" xr6:coauthVersionMax="47"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0" yWindow="500" windowWidth="25440" windowHeight="15400" tabRatio="789"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LRAM'!$A$1:$AM$536</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LRAM'!$B$219</definedName>
    <definedName name="Table_5_c.__2017_Lost_Revenues_Work_Form">'5.  2015-2020 LRAM'!$B$408</definedName>
    <definedName name="Table_5_d.__2018_Lost_Revenues_Work_Form">'5.  2015-2020 LRAM'!$B$601</definedName>
    <definedName name="Table_5_e.__2019_Lost_Revenues_Work_Form">'5.  2015-2020 LRAM'!$B$790</definedName>
    <definedName name="Table_5_f.__2020_Lost_Revenues_Work_Form">'5.  2015-2020 LRAM'!$B$973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6" i="47" l="1"/>
  <c r="H175" i="47"/>
  <c r="H174" i="47"/>
  <c r="H173" i="47"/>
  <c r="H172" i="47"/>
  <c r="H171" i="47"/>
  <c r="H170" i="47"/>
  <c r="H169" i="47"/>
  <c r="H168" i="47"/>
  <c r="H167" i="47"/>
  <c r="H166" i="47"/>
  <c r="H165" i="47"/>
  <c r="C57" i="47"/>
  <c r="C58" i="47" s="1"/>
  <c r="AC717" i="79" l="1"/>
  <c r="AB717" i="79"/>
  <c r="AA717" i="79"/>
  <c r="Z717" i="79"/>
  <c r="Y717" i="79"/>
  <c r="AC695" i="79"/>
  <c r="AB695" i="79"/>
  <c r="AA695" i="79"/>
  <c r="Z695" i="79"/>
  <c r="Y695" i="79"/>
  <c r="AD524" i="79"/>
  <c r="AC524" i="79"/>
  <c r="AB524" i="79"/>
  <c r="AA524" i="79"/>
  <c r="Z524" i="79"/>
  <c r="Y524" i="79"/>
  <c r="AC503" i="79"/>
  <c r="AB503" i="79"/>
  <c r="AA503" i="79"/>
  <c r="Z503" i="79"/>
  <c r="Y503" i="79"/>
  <c r="AC502" i="79"/>
  <c r="AB502" i="79"/>
  <c r="AA502" i="79"/>
  <c r="Z502" i="79"/>
  <c r="Y504" i="79"/>
  <c r="Z504" i="79"/>
  <c r="AA504" i="79"/>
  <c r="AB504" i="79"/>
  <c r="AC504" i="79"/>
  <c r="Y502" i="79"/>
  <c r="AC319" i="79"/>
  <c r="AB319" i="79"/>
  <c r="AA319" i="79"/>
  <c r="Z319" i="79"/>
  <c r="Y319" i="79"/>
  <c r="AD310" i="79"/>
  <c r="AC310" i="79"/>
  <c r="AB310" i="79"/>
  <c r="AA310" i="79"/>
  <c r="Z310" i="79"/>
  <c r="Y310" i="79"/>
  <c r="AD309" i="79"/>
  <c r="AC309" i="79"/>
  <c r="AB309" i="79"/>
  <c r="AA309" i="79"/>
  <c r="Z309" i="79"/>
  <c r="Y309" i="79"/>
  <c r="AD308" i="79"/>
  <c r="AC308" i="79"/>
  <c r="AB308" i="79"/>
  <c r="AA308" i="79"/>
  <c r="Z308" i="79"/>
  <c r="Y308" i="79"/>
  <c r="AC305" i="79"/>
  <c r="AB305" i="79"/>
  <c r="AA305" i="79"/>
  <c r="Z305" i="79"/>
  <c r="Y305" i="79"/>
  <c r="AD122" i="79"/>
  <c r="AC122" i="79"/>
  <c r="AB122" i="79"/>
  <c r="AA122" i="79"/>
  <c r="Z122" i="79"/>
  <c r="Y122" i="79"/>
  <c r="AD57" i="79"/>
  <c r="AC57" i="79"/>
  <c r="AB57" i="79"/>
  <c r="AA57" i="79"/>
  <c r="Z57" i="79"/>
  <c r="Y57" i="79"/>
  <c r="AB448" i="46"/>
  <c r="AA448" i="46"/>
  <c r="Z448" i="46"/>
  <c r="Y448" i="46"/>
  <c r="AC436" i="46"/>
  <c r="AB436" i="46"/>
  <c r="AA436" i="46"/>
  <c r="Z436" i="46"/>
  <c r="Y436" i="46"/>
  <c r="AC338" i="46"/>
  <c r="AB338" i="46"/>
  <c r="AA338" i="46"/>
  <c r="Z338" i="46"/>
  <c r="Y338" i="46"/>
  <c r="AC307" i="46"/>
  <c r="AB307" i="46"/>
  <c r="AA307" i="46"/>
  <c r="Z307" i="46"/>
  <c r="Y307" i="46"/>
  <c r="AD178" i="46"/>
  <c r="AC178" i="46"/>
  <c r="AB178" i="46"/>
  <c r="AA178" i="46"/>
  <c r="Z178" i="46"/>
  <c r="Y178" i="46"/>
  <c r="U286" i="86"/>
  <c r="U285" i="86"/>
  <c r="U284" i="86"/>
  <c r="U283" i="86"/>
  <c r="U282" i="86"/>
  <c r="U281" i="86"/>
  <c r="U280" i="86"/>
  <c r="U279" i="86"/>
  <c r="U278" i="86"/>
  <c r="U277" i="86"/>
  <c r="U276" i="86"/>
  <c r="U275" i="86"/>
  <c r="U274" i="86"/>
  <c r="U273" i="86"/>
  <c r="U272" i="86"/>
  <c r="U271" i="86"/>
  <c r="U270" i="86"/>
  <c r="U269" i="86"/>
  <c r="U268" i="86"/>
  <c r="U267" i="86"/>
  <c r="U266" i="86"/>
  <c r="U265" i="86"/>
  <c r="U264" i="86"/>
  <c r="U263" i="86"/>
  <c r="U262" i="86"/>
  <c r="U261" i="86"/>
  <c r="U260" i="86"/>
  <c r="U259" i="86"/>
  <c r="U258" i="86"/>
  <c r="U257" i="86"/>
  <c r="U256" i="86"/>
  <c r="U255" i="86"/>
  <c r="T286" i="86"/>
  <c r="S286" i="86"/>
  <c r="R286" i="86"/>
  <c r="T285" i="86"/>
  <c r="S285" i="86"/>
  <c r="R285" i="86"/>
  <c r="T284" i="86"/>
  <c r="S284" i="86"/>
  <c r="R284" i="86"/>
  <c r="T283" i="86"/>
  <c r="S283" i="86"/>
  <c r="R283" i="86"/>
  <c r="T282" i="86"/>
  <c r="S282" i="86"/>
  <c r="R282" i="86"/>
  <c r="T281" i="86"/>
  <c r="S281" i="86"/>
  <c r="R281" i="86"/>
  <c r="T280" i="86"/>
  <c r="S280" i="86"/>
  <c r="R280" i="86"/>
  <c r="T279" i="86"/>
  <c r="S279" i="86"/>
  <c r="R279" i="86"/>
  <c r="T278" i="86"/>
  <c r="S278" i="86"/>
  <c r="R278" i="86"/>
  <c r="T277" i="86"/>
  <c r="S277" i="86"/>
  <c r="R277" i="86"/>
  <c r="T276" i="86"/>
  <c r="S276" i="86"/>
  <c r="R276" i="86"/>
  <c r="T275" i="86"/>
  <c r="S275" i="86"/>
  <c r="R275" i="86"/>
  <c r="T274" i="86"/>
  <c r="S274" i="86"/>
  <c r="R274" i="86"/>
  <c r="T273" i="86"/>
  <c r="S273" i="86"/>
  <c r="R273" i="86"/>
  <c r="T272" i="86"/>
  <c r="S272" i="86"/>
  <c r="R272" i="86"/>
  <c r="T271" i="86"/>
  <c r="S271" i="86"/>
  <c r="R271" i="86"/>
  <c r="T270" i="86"/>
  <c r="S270" i="86"/>
  <c r="R270" i="86"/>
  <c r="T269" i="86"/>
  <c r="S269" i="86"/>
  <c r="R269" i="86"/>
  <c r="T268" i="86"/>
  <c r="S268" i="86"/>
  <c r="R268" i="86"/>
  <c r="T267" i="86"/>
  <c r="S267" i="86"/>
  <c r="R267" i="86"/>
  <c r="T266" i="86"/>
  <c r="S266" i="86"/>
  <c r="R266" i="86"/>
  <c r="T265" i="86"/>
  <c r="S265" i="86"/>
  <c r="R265" i="86"/>
  <c r="T264" i="86"/>
  <c r="S264" i="86"/>
  <c r="R264" i="86"/>
  <c r="T263" i="86"/>
  <c r="S263" i="86"/>
  <c r="R263" i="86"/>
  <c r="T262" i="86"/>
  <c r="S262" i="86"/>
  <c r="R262" i="86"/>
  <c r="T261" i="86"/>
  <c r="S261" i="86"/>
  <c r="R261" i="86"/>
  <c r="T260" i="86"/>
  <c r="S260" i="86"/>
  <c r="R260" i="86"/>
  <c r="T259" i="86"/>
  <c r="S259" i="86"/>
  <c r="R259" i="86"/>
  <c r="T258" i="86"/>
  <c r="S258" i="86"/>
  <c r="R258" i="86"/>
  <c r="T257" i="86"/>
  <c r="S257" i="86"/>
  <c r="R257" i="86"/>
  <c r="T256" i="86"/>
  <c r="S256" i="86"/>
  <c r="R256" i="86"/>
  <c r="T255" i="86"/>
  <c r="S255" i="86"/>
  <c r="R255" i="86"/>
  <c r="V286" i="86"/>
  <c r="V285" i="86"/>
  <c r="V284" i="86"/>
  <c r="V283" i="86"/>
  <c r="V282" i="86"/>
  <c r="V281" i="86"/>
  <c r="V280" i="86"/>
  <c r="V279" i="86"/>
  <c r="V278" i="86"/>
  <c r="V277" i="86"/>
  <c r="V276" i="86"/>
  <c r="V275" i="86"/>
  <c r="V274" i="86"/>
  <c r="V273" i="86"/>
  <c r="V272" i="86"/>
  <c r="V271" i="86"/>
  <c r="V270" i="86"/>
  <c r="V269" i="86"/>
  <c r="V268" i="86"/>
  <c r="V267" i="86"/>
  <c r="V266" i="86"/>
  <c r="V265" i="86"/>
  <c r="V264" i="86"/>
  <c r="V263" i="86"/>
  <c r="V262" i="86"/>
  <c r="V261" i="86"/>
  <c r="V260" i="86"/>
  <c r="V259" i="86"/>
  <c r="V258" i="86"/>
  <c r="V257" i="86"/>
  <c r="V256" i="86"/>
  <c r="V255" i="86"/>
  <c r="Q286" i="86"/>
  <c r="P286" i="86"/>
  <c r="Q285" i="86"/>
  <c r="P285" i="86"/>
  <c r="Q284" i="86"/>
  <c r="P284" i="86"/>
  <c r="Q283" i="86"/>
  <c r="P283" i="86"/>
  <c r="Q282" i="86"/>
  <c r="P282" i="86"/>
  <c r="Q281" i="86"/>
  <c r="P281" i="86"/>
  <c r="Q280" i="86"/>
  <c r="P280" i="86"/>
  <c r="Q279" i="86"/>
  <c r="P279" i="86"/>
  <c r="Q278" i="86"/>
  <c r="P278" i="86"/>
  <c r="Q277" i="86"/>
  <c r="P277" i="86"/>
  <c r="Q276" i="86"/>
  <c r="P276" i="86"/>
  <c r="Q275" i="86"/>
  <c r="P275" i="86"/>
  <c r="Q274" i="86"/>
  <c r="P274" i="86"/>
  <c r="Q273" i="86"/>
  <c r="P273" i="86"/>
  <c r="Q272" i="86"/>
  <c r="P272" i="86"/>
  <c r="Q271" i="86"/>
  <c r="P271" i="86"/>
  <c r="Q270" i="86"/>
  <c r="P270" i="86"/>
  <c r="Q269" i="86"/>
  <c r="P269" i="86"/>
  <c r="Q268" i="86"/>
  <c r="P268" i="86"/>
  <c r="Q267" i="86"/>
  <c r="P267" i="86"/>
  <c r="Q266" i="86"/>
  <c r="P266" i="86"/>
  <c r="Q265" i="86"/>
  <c r="P265" i="86"/>
  <c r="Q264" i="86"/>
  <c r="P264" i="86"/>
  <c r="Q263" i="86"/>
  <c r="P263" i="86"/>
  <c r="Q262" i="86"/>
  <c r="P262" i="86"/>
  <c r="Q261" i="86"/>
  <c r="P261" i="86"/>
  <c r="Q260" i="86"/>
  <c r="P260" i="86"/>
  <c r="Q259" i="86"/>
  <c r="P259" i="86"/>
  <c r="Q258" i="86"/>
  <c r="P258" i="86"/>
  <c r="Q257" i="86"/>
  <c r="P257" i="86"/>
  <c r="Q256" i="86"/>
  <c r="P256" i="86"/>
  <c r="Q255" i="86"/>
  <c r="P255" i="86"/>
  <c r="W279" i="86" l="1"/>
  <c r="W276" i="86"/>
  <c r="W280" i="86"/>
  <c r="W285" i="86"/>
  <c r="W283" i="86"/>
  <c r="W284" i="86"/>
  <c r="W271" i="86"/>
  <c r="W272" i="86"/>
  <c r="W260" i="86"/>
  <c r="W267" i="86"/>
  <c r="W275" i="86"/>
  <c r="W268" i="86"/>
  <c r="W286" i="86"/>
  <c r="W263" i="86"/>
  <c r="W270" i="86"/>
  <c r="W264" i="86"/>
  <c r="W265" i="86"/>
  <c r="W269" i="86"/>
  <c r="W273" i="86"/>
  <c r="W277" i="86"/>
  <c r="W266" i="86"/>
  <c r="W281" i="86"/>
  <c r="W274" i="86"/>
  <c r="W278" i="86"/>
  <c r="W282" i="86"/>
  <c r="W261" i="86"/>
  <c r="W258" i="86"/>
  <c r="W262" i="86"/>
  <c r="W256" i="86"/>
  <c r="W255" i="86"/>
  <c r="W259" i="86"/>
  <c r="W257" i="86"/>
  <c r="X31" i="86" l="1"/>
  <c r="W31" i="86" l="1"/>
  <c r="W32" i="86"/>
  <c r="X26" i="86"/>
  <c r="O125" i="79" s="1"/>
  <c r="X32" i="86"/>
  <c r="W26" i="86"/>
  <c r="D125" i="79" s="1"/>
  <c r="X27" i="86"/>
  <c r="W27" i="86"/>
  <c r="X28" i="86"/>
  <c r="W28" i="86"/>
  <c r="X29" i="86"/>
  <c r="W29" i="86"/>
  <c r="X30" i="86"/>
  <c r="W30" i="86"/>
  <c r="P878" i="79"/>
  <c r="S32" i="86"/>
  <c r="P32" i="86"/>
  <c r="Q32" i="86"/>
  <c r="R32" i="86"/>
  <c r="T26" i="86"/>
  <c r="U32" i="86"/>
  <c r="R26" i="86"/>
  <c r="S31" i="86"/>
  <c r="AB884" i="79" s="1"/>
  <c r="T28" i="86"/>
  <c r="U30" i="86"/>
  <c r="U28" i="86"/>
  <c r="Q31" i="86"/>
  <c r="Z884" i="79" s="1"/>
  <c r="S29" i="86"/>
  <c r="AB696" i="79" s="1"/>
  <c r="Q26" i="86"/>
  <c r="Z125" i="79" s="1"/>
  <c r="P29" i="86"/>
  <c r="Y696" i="79" s="1"/>
  <c r="U31" i="86"/>
  <c r="R27" i="86"/>
  <c r="T29" i="86"/>
  <c r="AC696" i="79" s="1"/>
  <c r="U26" i="86"/>
  <c r="S27" i="86"/>
  <c r="R30" i="86"/>
  <c r="AA878" i="79" s="1"/>
  <c r="P27" i="86"/>
  <c r="U29" i="86"/>
  <c r="T27" i="86"/>
  <c r="S30" i="86"/>
  <c r="AB878" i="79" s="1"/>
  <c r="Q27" i="86"/>
  <c r="Z311" i="79" s="1"/>
  <c r="R28" i="86"/>
  <c r="T30" i="86"/>
  <c r="AC878" i="79" s="1"/>
  <c r="U27" i="86"/>
  <c r="S28" i="86"/>
  <c r="R31" i="86"/>
  <c r="AA884" i="79" s="1"/>
  <c r="Q28" i="86"/>
  <c r="P31" i="86"/>
  <c r="Y884" i="79" s="1"/>
  <c r="S26" i="86"/>
  <c r="R29" i="86"/>
  <c r="AA696" i="79" s="1"/>
  <c r="P879" i="79"/>
  <c r="E879" i="79"/>
  <c r="Q30" i="86" l="1"/>
  <c r="Z878" i="79" s="1"/>
  <c r="P30" i="86"/>
  <c r="Y878" i="79" s="1"/>
  <c r="Q29" i="86"/>
  <c r="Z696" i="79" s="1"/>
  <c r="P28" i="86"/>
  <c r="P26" i="86"/>
  <c r="V26" i="86" s="1"/>
  <c r="T31" i="86"/>
  <c r="AC884" i="79" s="1"/>
  <c r="T32" i="86"/>
  <c r="V32" i="86" s="1"/>
  <c r="V27" i="86"/>
  <c r="V28" i="86" l="1"/>
  <c r="V30" i="86"/>
  <c r="V29" i="86"/>
  <c r="V31" i="86"/>
  <c r="V30" i="85" l="1"/>
  <c r="U30" i="85"/>
  <c r="K30" i="85"/>
  <c r="J30" i="85"/>
  <c r="I30" i="85"/>
  <c r="H30" i="85"/>
  <c r="G30" i="85"/>
  <c r="D262" i="85"/>
  <c r="D261" i="85"/>
  <c r="D260" i="85"/>
  <c r="D259" i="85"/>
  <c r="D258" i="85"/>
  <c r="D257" i="85"/>
  <c r="D256" i="85"/>
  <c r="D255" i="85"/>
  <c r="D254" i="85"/>
  <c r="D253" i="85"/>
  <c r="D252" i="85"/>
  <c r="P258" i="85" l="1"/>
  <c r="P257" i="85"/>
  <c r="F257" i="85"/>
  <c r="P256" i="85"/>
  <c r="F256" i="85"/>
  <c r="P255" i="85"/>
  <c r="F255" i="85"/>
  <c r="P254" i="85"/>
  <c r="K254" i="85"/>
  <c r="F254" i="85"/>
  <c r="P253" i="85"/>
  <c r="K253" i="85"/>
  <c r="F253" i="85"/>
  <c r="P252" i="85"/>
  <c r="K252" i="85"/>
  <c r="F252" i="85"/>
  <c r="P251" i="85"/>
  <c r="K251" i="85"/>
  <c r="L30" i="85"/>
  <c r="M30" i="85" s="1"/>
  <c r="O30" i="85" s="1"/>
  <c r="K29" i="85"/>
  <c r="I29" i="85"/>
  <c r="P227" i="85"/>
  <c r="P226" i="85"/>
  <c r="P220" i="85"/>
  <c r="P219" i="85"/>
  <c r="K225" i="85"/>
  <c r="E232" i="85"/>
  <c r="E234" i="85" s="1"/>
  <c r="F225" i="85"/>
  <c r="P224" i="85"/>
  <c r="F224" i="85"/>
  <c r="F223" i="85"/>
  <c r="F222" i="85"/>
  <c r="F221" i="85"/>
  <c r="F220" i="85"/>
  <c r="F258" i="85" l="1"/>
  <c r="K220" i="85"/>
  <c r="L29" i="85"/>
  <c r="L35" i="85" s="1"/>
  <c r="K221" i="85"/>
  <c r="K224" i="85"/>
  <c r="P221" i="85"/>
  <c r="P241" i="85" s="1"/>
  <c r="P225" i="85"/>
  <c r="P270" i="85"/>
  <c r="D226" i="85"/>
  <c r="F261" i="85"/>
  <c r="D227" i="85"/>
  <c r="F227" i="85" s="1"/>
  <c r="F262" i="85"/>
  <c r="F259" i="85"/>
  <c r="F260" i="85"/>
  <c r="D228" i="85"/>
  <c r="F228" i="85" s="1"/>
  <c r="K270" i="85"/>
  <c r="P223" i="85"/>
  <c r="K223" i="85"/>
  <c r="K222" i="85"/>
  <c r="P222" i="85"/>
  <c r="E233" i="85"/>
  <c r="F226" i="85"/>
  <c r="D229" i="85"/>
  <c r="F229" i="85" s="1"/>
  <c r="D230" i="85"/>
  <c r="F230" i="85" s="1"/>
  <c r="D232" i="85"/>
  <c r="F232" i="85" s="1"/>
  <c r="D233" i="85"/>
  <c r="D234" i="85"/>
  <c r="F234" i="85" s="1"/>
  <c r="K219" i="85"/>
  <c r="K241" i="85" s="1"/>
  <c r="D29" i="83" a="1"/>
  <c r="D29" i="83" s="1"/>
  <c r="D27" i="83"/>
  <c r="D30" i="83"/>
  <c r="D28" i="83" a="1"/>
  <c r="D28" i="83" s="1"/>
  <c r="E885" i="79" l="1"/>
  <c r="P884" i="79"/>
  <c r="P885" i="79" s="1"/>
  <c r="R270" i="85"/>
  <c r="F265" i="85"/>
  <c r="F266" i="85"/>
  <c r="F264" i="85"/>
  <c r="F263" i="85"/>
  <c r="F233" i="85"/>
  <c r="F267" i="85"/>
  <c r="F231" i="85"/>
  <c r="U29" i="85" s="1"/>
  <c r="U35" i="85" s="1"/>
  <c r="O882" i="79" s="1"/>
  <c r="F235" i="85"/>
  <c r="V29" i="85" s="1"/>
  <c r="V35" i="85" s="1"/>
  <c r="P882" i="79" s="1"/>
  <c r="F236" i="85"/>
  <c r="F237" i="85" s="1"/>
  <c r="F238" i="85" s="1"/>
  <c r="R241" i="85"/>
  <c r="G29" i="85" s="1"/>
  <c r="M29" i="85" l="1"/>
  <c r="O29" i="85" s="1"/>
  <c r="O35" i="85" s="1"/>
  <c r="G35" i="85"/>
  <c r="M35" i="85" l="1"/>
  <c r="P713" i="79" l="1"/>
  <c r="Q713" i="79" s="1"/>
  <c r="P717" i="79"/>
  <c r="X313" i="79"/>
  <c r="W313" i="79"/>
  <c r="V313" i="79"/>
  <c r="U313" i="79"/>
  <c r="T313" i="79"/>
  <c r="S313" i="79"/>
  <c r="R313" i="79"/>
  <c r="Q313" i="79"/>
  <c r="P313" i="79"/>
  <c r="W311" i="79"/>
  <c r="T311" i="79"/>
  <c r="S311" i="79"/>
  <c r="R311" i="79"/>
  <c r="P311" i="79" l="1"/>
  <c r="X311" i="79"/>
  <c r="Q311" i="79"/>
  <c r="Q504" i="79"/>
  <c r="R504" i="79" s="1"/>
  <c r="S504" i="79" s="1"/>
  <c r="T504" i="79" s="1"/>
  <c r="U504" i="79" s="1"/>
  <c r="V504" i="79" s="1"/>
  <c r="W504" i="79" s="1"/>
  <c r="X504" i="79" s="1"/>
  <c r="E125" i="79"/>
  <c r="F125" i="79" s="1"/>
  <c r="G125" i="79" s="1"/>
  <c r="H125" i="79" s="1"/>
  <c r="I125" i="79" s="1"/>
  <c r="J125" i="79" s="1"/>
  <c r="K125" i="79" s="1"/>
  <c r="L125" i="79" s="1"/>
  <c r="M125" i="79" s="1"/>
  <c r="U311" i="79"/>
  <c r="V311" i="79"/>
  <c r="P504" i="79"/>
  <c r="C54" i="47"/>
  <c r="AL496" i="79" l="1"/>
  <c r="AK496" i="79"/>
  <c r="AJ496" i="79"/>
  <c r="AI496" i="79"/>
  <c r="AH496" i="79"/>
  <c r="AG496" i="79"/>
  <c r="AF496" i="79"/>
  <c r="AE496" i="79"/>
  <c r="AD496" i="79"/>
  <c r="AC496" i="79"/>
  <c r="AB496" i="79"/>
  <c r="AA496" i="79"/>
  <c r="Z496" i="79"/>
  <c r="Y496" i="79"/>
  <c r="AM495" i="79"/>
  <c r="E496" i="79" l="1"/>
  <c r="F496" i="79" s="1"/>
  <c r="D138" i="85" l="1"/>
  <c r="F138" i="85" s="1"/>
  <c r="D135" i="85"/>
  <c r="D139" i="85"/>
  <c r="F139" i="85" s="1"/>
  <c r="F141" i="85" s="1"/>
  <c r="F142" i="85" s="1"/>
  <c r="F143" i="85" s="1"/>
  <c r="D133" i="85"/>
  <c r="D132" i="85"/>
  <c r="D137" i="85"/>
  <c r="F137" i="85" s="1"/>
  <c r="D134" i="85"/>
  <c r="F140" i="85" l="1"/>
  <c r="E28" i="85"/>
  <c r="E29" i="85" s="1"/>
  <c r="E30" i="85" l="1"/>
  <c r="F30" i="85" s="1"/>
  <c r="F29" i="85"/>
  <c r="F28" i="85"/>
  <c r="F35" i="85" l="1"/>
  <c r="D882" i="79" s="1"/>
  <c r="F696" i="79"/>
  <c r="E696" i="79" s="1"/>
  <c r="E695" i="79" l="1"/>
  <c r="P695" i="79" s="1"/>
  <c r="Q695" i="79" l="1"/>
  <c r="Q696" i="79" s="1"/>
  <c r="P696" i="79" s="1"/>
  <c r="U26" i="85"/>
  <c r="O507" i="79"/>
  <c r="Z314" i="79"/>
  <c r="AA314" i="79"/>
  <c r="AB314" i="79"/>
  <c r="O313" i="79"/>
  <c r="D313" i="79"/>
  <c r="AL314" i="79"/>
  <c r="AK314" i="79"/>
  <c r="AJ314" i="79"/>
  <c r="AI314" i="79"/>
  <c r="AH314" i="79"/>
  <c r="AG314" i="79"/>
  <c r="AF314" i="79"/>
  <c r="AE314" i="79"/>
  <c r="AD314" i="79"/>
  <c r="Y314" i="79"/>
  <c r="N314" i="79"/>
  <c r="AC314" i="79"/>
  <c r="AM313" i="79"/>
  <c r="M25" i="85"/>
  <c r="M32" i="85" s="1"/>
  <c r="V32" i="85"/>
  <c r="U32" i="85"/>
  <c r="T32" i="85"/>
  <c r="S32" i="85"/>
  <c r="R32" i="85"/>
  <c r="O32" i="85"/>
  <c r="L32" i="85"/>
  <c r="G32" i="85"/>
  <c r="F32" i="85"/>
  <c r="F33" i="85"/>
  <c r="D506" i="79" s="1"/>
  <c r="L24" i="85"/>
  <c r="D55" i="85"/>
  <c r="E313" i="79" l="1"/>
  <c r="E311" i="79" s="1"/>
  <c r="L22" i="85"/>
  <c r="L26" i="85"/>
  <c r="L28" i="85"/>
  <c r="L34" i="85" s="1"/>
  <c r="L23" i="85"/>
  <c r="L27" i="85"/>
  <c r="F313" i="79" l="1"/>
  <c r="F311" i="79" s="1"/>
  <c r="L33" i="85"/>
  <c r="L31" i="85"/>
  <c r="G313" i="79" l="1"/>
  <c r="G311" i="79" s="1"/>
  <c r="H313" i="79" l="1"/>
  <c r="H311" i="79" s="1"/>
  <c r="K131" i="85"/>
  <c r="K139" i="85"/>
  <c r="K137" i="85"/>
  <c r="K135" i="85"/>
  <c r="P139" i="85"/>
  <c r="P143" i="85"/>
  <c r="K132" i="85"/>
  <c r="K136" i="85"/>
  <c r="K140" i="85"/>
  <c r="O146" i="85"/>
  <c r="K129" i="85"/>
  <c r="K133" i="85"/>
  <c r="K130" i="85"/>
  <c r="K134" i="85"/>
  <c r="K138" i="85"/>
  <c r="J146" i="85"/>
  <c r="P138" i="85"/>
  <c r="P142" i="85"/>
  <c r="P136" i="85"/>
  <c r="P140" i="85"/>
  <c r="P144" i="85"/>
  <c r="P137" i="85"/>
  <c r="P141" i="85"/>
  <c r="I313" i="79" l="1"/>
  <c r="I311" i="79" s="1"/>
  <c r="P157" i="85"/>
  <c r="P159" i="85"/>
  <c r="P158" i="85"/>
  <c r="K158" i="85"/>
  <c r="K157" i="85"/>
  <c r="K156" i="85"/>
  <c r="J313" i="79" l="1"/>
  <c r="J311" i="79" s="1"/>
  <c r="D83" i="85"/>
  <c r="D203" i="85"/>
  <c r="D82" i="85"/>
  <c r="D84" i="85"/>
  <c r="D195" i="85"/>
  <c r="D199" i="85"/>
  <c r="D85" i="85"/>
  <c r="D192" i="85"/>
  <c r="D196" i="85"/>
  <c r="D201" i="85"/>
  <c r="D193" i="85"/>
  <c r="D197" i="85"/>
  <c r="D202" i="85"/>
  <c r="D194" i="85"/>
  <c r="D198" i="85"/>
  <c r="K313" i="79" l="1"/>
  <c r="K311" i="79" s="1"/>
  <c r="P156" i="85"/>
  <c r="L313" i="79" l="1"/>
  <c r="L311" i="79" s="1"/>
  <c r="K125" i="85"/>
  <c r="P135" i="85"/>
  <c r="P133" i="85"/>
  <c r="P132" i="85"/>
  <c r="P130" i="85"/>
  <c r="P129" i="85"/>
  <c r="P128" i="85"/>
  <c r="P127" i="85"/>
  <c r="P126" i="85"/>
  <c r="P125" i="85"/>
  <c r="P124" i="85"/>
  <c r="M313" i="79" l="1"/>
  <c r="M311" i="79" s="1"/>
  <c r="P131" i="85"/>
  <c r="P134" i="85"/>
  <c r="K126" i="85"/>
  <c r="K124" i="85"/>
  <c r="K128" i="85"/>
  <c r="K127" i="85"/>
  <c r="P146" i="85" l="1"/>
  <c r="K146" i="85"/>
  <c r="R146" i="85" l="1"/>
  <c r="G26" i="85" l="1"/>
  <c r="M26" i="85" s="1"/>
  <c r="O26" i="85" s="1"/>
  <c r="K114" i="85"/>
  <c r="P114" i="85"/>
  <c r="R114" i="85" l="1"/>
  <c r="D103" i="85" l="1"/>
  <c r="D105" i="85"/>
  <c r="F105" i="85" s="1"/>
  <c r="D104" i="85"/>
  <c r="F104" i="85" s="1"/>
  <c r="M24" i="85" l="1"/>
  <c r="O24" i="85" s="1"/>
  <c r="D102" i="85"/>
  <c r="F102" i="85" s="1"/>
  <c r="D106" i="85"/>
  <c r="F106" i="85" s="1"/>
  <c r="D107" i="85" l="1"/>
  <c r="F107" i="85" s="1"/>
  <c r="F111" i="85" l="1"/>
  <c r="F112" i="85" s="1"/>
  <c r="F113" i="85" s="1"/>
  <c r="F114" i="85" s="1"/>
  <c r="F110" i="85"/>
  <c r="E201" i="85" l="1"/>
  <c r="E202" i="85" s="1"/>
  <c r="F197" i="85"/>
  <c r="F196" i="85"/>
  <c r="F195" i="85"/>
  <c r="F194" i="85"/>
  <c r="F193" i="85"/>
  <c r="F192" i="85"/>
  <c r="D191" i="85"/>
  <c r="F191" i="85" s="1"/>
  <c r="D190" i="85"/>
  <c r="F190" i="85" s="1"/>
  <c r="D189" i="85"/>
  <c r="F189" i="85" s="1"/>
  <c r="K192" i="85"/>
  <c r="K191" i="85"/>
  <c r="K190" i="85"/>
  <c r="K189" i="85"/>
  <c r="K188" i="85"/>
  <c r="K210" i="85" l="1"/>
  <c r="F201" i="85"/>
  <c r="E203" i="85"/>
  <c r="P189" i="85"/>
  <c r="P188" i="85"/>
  <c r="P190" i="85"/>
  <c r="P192" i="85"/>
  <c r="P191" i="85"/>
  <c r="P193" i="85"/>
  <c r="F198" i="85"/>
  <c r="F199" i="85"/>
  <c r="F200" i="85" l="1"/>
  <c r="P210" i="85" l="1"/>
  <c r="R210" i="85" s="1"/>
  <c r="P178" i="85"/>
  <c r="K178" i="85"/>
  <c r="C167" i="85" s="1"/>
  <c r="G28" i="85" l="1"/>
  <c r="S28" i="85" s="1"/>
  <c r="F157" i="85"/>
  <c r="F168" i="85" s="1"/>
  <c r="S27" i="85" s="1"/>
  <c r="S33" i="85" s="1"/>
  <c r="O506" i="79" s="1"/>
  <c r="R178" i="85"/>
  <c r="C169" i="85" s="1"/>
  <c r="D169" i="85" s="1"/>
  <c r="F169" i="85" s="1"/>
  <c r="F170" i="85" s="1"/>
  <c r="O56" i="85"/>
  <c r="P56" i="85" s="1"/>
  <c r="O55" i="85"/>
  <c r="P55" i="85" s="1"/>
  <c r="O54" i="85"/>
  <c r="P54" i="85" s="1"/>
  <c r="O53" i="85"/>
  <c r="P53" i="85" s="1"/>
  <c r="O51" i="85"/>
  <c r="P51" i="85" s="1"/>
  <c r="T27" i="85" l="1"/>
  <c r="U27" i="85" s="1"/>
  <c r="V27" i="85" s="1"/>
  <c r="F171" i="85"/>
  <c r="F172" i="85" s="1"/>
  <c r="F173" i="85" s="1"/>
  <c r="G27" i="85"/>
  <c r="G33" i="85" s="1"/>
  <c r="G34" i="85"/>
  <c r="M28" i="85"/>
  <c r="K52" i="85"/>
  <c r="O52" i="85"/>
  <c r="P52" i="85" s="1"/>
  <c r="P69" i="85" s="1"/>
  <c r="K54" i="85"/>
  <c r="K56" i="85"/>
  <c r="K53" i="85"/>
  <c r="K51" i="85"/>
  <c r="K55" i="85"/>
  <c r="P79" i="85"/>
  <c r="K79" i="85"/>
  <c r="U33" i="85" l="1"/>
  <c r="Q506" i="79" s="1"/>
  <c r="M27" i="85"/>
  <c r="M33" i="85" s="1"/>
  <c r="M34" i="85"/>
  <c r="O28" i="85"/>
  <c r="O34" i="85" s="1"/>
  <c r="K69" i="85"/>
  <c r="R69" i="85" s="1"/>
  <c r="K81" i="85"/>
  <c r="K80" i="85" s="1"/>
  <c r="K92" i="85" s="1"/>
  <c r="N309" i="79"/>
  <c r="V26" i="85" l="1"/>
  <c r="G22" i="85"/>
  <c r="O27" i="85"/>
  <c r="O33" i="85" s="1"/>
  <c r="V33" i="85" l="1"/>
  <c r="R506" i="79" s="1"/>
  <c r="M22" i="85"/>
  <c r="AL689" i="79"/>
  <c r="AK689" i="79"/>
  <c r="AJ689" i="79"/>
  <c r="AI689" i="79"/>
  <c r="AH689" i="79"/>
  <c r="AG689" i="79"/>
  <c r="AF689" i="79"/>
  <c r="AE689" i="79"/>
  <c r="AD689" i="79"/>
  <c r="AC689" i="79"/>
  <c r="AB689" i="79"/>
  <c r="AA689" i="79"/>
  <c r="Z689" i="79"/>
  <c r="Y689" i="79"/>
  <c r="AM688" i="79"/>
  <c r="AL677" i="79"/>
  <c r="AK677" i="79"/>
  <c r="AJ677" i="79"/>
  <c r="AI677" i="79"/>
  <c r="AH677" i="79"/>
  <c r="AG677" i="79"/>
  <c r="AF677" i="79"/>
  <c r="AE677" i="79"/>
  <c r="AD677" i="79"/>
  <c r="AC677" i="79"/>
  <c r="AB677" i="79"/>
  <c r="AA677" i="79"/>
  <c r="Z677" i="79"/>
  <c r="Y677" i="79"/>
  <c r="AM676" i="79"/>
  <c r="Y296" i="79"/>
  <c r="E131" i="79"/>
  <c r="F131" i="79" s="1"/>
  <c r="G131" i="79" s="1"/>
  <c r="H131" i="79" s="1"/>
  <c r="E679" i="79" l="1"/>
  <c r="E676" i="79"/>
  <c r="D769" i="79"/>
  <c r="E682" i="79"/>
  <c r="O22" i="85"/>
  <c r="E720" i="79"/>
  <c r="E688" i="79"/>
  <c r="E698" i="79"/>
  <c r="E510" i="79"/>
  <c r="F510" i="79" s="1"/>
  <c r="E717" i="79"/>
  <c r="Q717" i="79" s="1"/>
  <c r="E525" i="79"/>
  <c r="F525" i="79" s="1"/>
  <c r="E701" i="79"/>
  <c r="P701" i="79" s="1"/>
  <c r="E713" i="79"/>
  <c r="E481" i="79"/>
  <c r="F481" i="79" s="1"/>
  <c r="E487" i="79"/>
  <c r="F487" i="79" s="1"/>
  <c r="E296" i="79"/>
  <c r="F296" i="79" s="1"/>
  <c r="G296" i="79" s="1"/>
  <c r="E310" i="79"/>
  <c r="AL484" i="79"/>
  <c r="AK484" i="79"/>
  <c r="AJ484" i="79"/>
  <c r="AI484" i="79"/>
  <c r="AH484" i="79"/>
  <c r="AG484" i="79"/>
  <c r="AF484" i="79"/>
  <c r="AE484" i="79"/>
  <c r="AD484" i="79"/>
  <c r="AC484" i="79"/>
  <c r="AB484" i="79"/>
  <c r="AA484" i="79"/>
  <c r="Z484" i="79"/>
  <c r="Y484" i="79"/>
  <c r="AM483" i="79"/>
  <c r="AL507" i="79"/>
  <c r="AK507" i="79"/>
  <c r="AJ507" i="79"/>
  <c r="AI507" i="79"/>
  <c r="AH507" i="79"/>
  <c r="AG507" i="79"/>
  <c r="AF507" i="79"/>
  <c r="AE507" i="79"/>
  <c r="AD507" i="79"/>
  <c r="AC507" i="79"/>
  <c r="AB507" i="79"/>
  <c r="AA507" i="79"/>
  <c r="Z507" i="79"/>
  <c r="Y507" i="79"/>
  <c r="N507" i="79"/>
  <c r="AM506" i="79"/>
  <c r="Q701" i="79" l="1"/>
  <c r="S131" i="79"/>
  <c r="R525" i="79"/>
  <c r="P525" i="79"/>
  <c r="O525" i="79"/>
  <c r="Q525" i="79"/>
  <c r="R510" i="79"/>
  <c r="O510" i="79"/>
  <c r="Q510" i="79"/>
  <c r="P510" i="79"/>
  <c r="S310" i="79"/>
  <c r="F310" i="79"/>
  <c r="P310" i="79"/>
  <c r="Q131" i="79"/>
  <c r="R131" i="79"/>
  <c r="P131" i="79"/>
  <c r="T131" i="79"/>
  <c r="AA123" i="79"/>
  <c r="Z123" i="79"/>
  <c r="AD58" i="79"/>
  <c r="AC58" i="79"/>
  <c r="AB58" i="79"/>
  <c r="AA58" i="79"/>
  <c r="Z58" i="79"/>
  <c r="Y58" i="79"/>
  <c r="AD123" i="79"/>
  <c r="AC123" i="79"/>
  <c r="AB123" i="79"/>
  <c r="Y123" i="79"/>
  <c r="AL58" i="79"/>
  <c r="AK58" i="79"/>
  <c r="AJ58" i="79"/>
  <c r="AI58" i="79"/>
  <c r="AH58" i="79"/>
  <c r="AG58" i="79"/>
  <c r="AF58" i="79"/>
  <c r="AE58" i="79"/>
  <c r="AL123" i="79"/>
  <c r="AK123" i="79"/>
  <c r="AJ123" i="79"/>
  <c r="AI123" i="79"/>
  <c r="AH123" i="79"/>
  <c r="AG123" i="79"/>
  <c r="AF123" i="79"/>
  <c r="AE123" i="79"/>
  <c r="N508" i="46"/>
  <c r="N504" i="46"/>
  <c r="N501" i="46"/>
  <c r="N498" i="46"/>
  <c r="N495" i="46"/>
  <c r="N492" i="46"/>
  <c r="N488" i="46"/>
  <c r="N474" i="46"/>
  <c r="N471" i="46"/>
  <c r="N468" i="46"/>
  <c r="N465" i="46"/>
  <c r="N452" i="46"/>
  <c r="N449" i="46"/>
  <c r="N446" i="46"/>
  <c r="N443" i="46"/>
  <c r="AL440" i="46"/>
  <c r="AK440" i="46"/>
  <c r="AJ440" i="46"/>
  <c r="AI440" i="46"/>
  <c r="AH440" i="46"/>
  <c r="AG440" i="46"/>
  <c r="AF440" i="46"/>
  <c r="AE440" i="46"/>
  <c r="AD440" i="46"/>
  <c r="AC440" i="46"/>
  <c r="AB440" i="46"/>
  <c r="AA440" i="46"/>
  <c r="Z440" i="46"/>
  <c r="Y440" i="46"/>
  <c r="N440" i="46"/>
  <c r="AM439"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F125" i="85" l="1"/>
  <c r="F136" i="85" s="1"/>
  <c r="F80" i="85"/>
  <c r="E506" i="79"/>
  <c r="E504" i="79" s="1"/>
  <c r="O131" i="79"/>
  <c r="O310" i="79"/>
  <c r="G310" i="79"/>
  <c r="R310" i="79" s="1"/>
  <c r="Q310" i="79"/>
  <c r="T26" i="85" l="1"/>
  <c r="T33" i="85" s="1"/>
  <c r="P506" i="79" s="1"/>
  <c r="P88" i="85"/>
  <c r="P87" i="85" s="1"/>
  <c r="P86" i="85" s="1"/>
  <c r="P85" i="85" s="1"/>
  <c r="P84" i="85" s="1"/>
  <c r="P83" i="85" s="1"/>
  <c r="P82" i="85" s="1"/>
  <c r="P81" i="85" s="1"/>
  <c r="P80" i="85" s="1"/>
  <c r="P92" i="85" s="1"/>
  <c r="R92" i="85" s="1"/>
  <c r="F506" i="79"/>
  <c r="F504" i="79" s="1"/>
  <c r="G23" i="85" l="1"/>
  <c r="F34" i="85"/>
  <c r="D507" i="79" s="1"/>
  <c r="F82" i="85"/>
  <c r="G506" i="79"/>
  <c r="G504" i="79" s="1"/>
  <c r="E507" i="79" l="1"/>
  <c r="F507" i="79" s="1"/>
  <c r="G507" i="79" s="1"/>
  <c r="H506" i="79"/>
  <c r="H504" i="79" s="1"/>
  <c r="F23" i="85"/>
  <c r="M23" i="85"/>
  <c r="F22" i="85"/>
  <c r="G31" i="85"/>
  <c r="F24" i="85"/>
  <c r="F83" i="85"/>
  <c r="R503" i="79" l="1"/>
  <c r="E503" i="79"/>
  <c r="O503" i="79"/>
  <c r="I506" i="79"/>
  <c r="I504" i="79" s="1"/>
  <c r="F31" i="85"/>
  <c r="D439" i="46" s="1"/>
  <c r="O23" i="85"/>
  <c r="O31" i="85" s="1"/>
  <c r="M31" i="85"/>
  <c r="F85" i="85"/>
  <c r="F89" i="85" s="1"/>
  <c r="S23" i="85" s="1"/>
  <c r="F84" i="85"/>
  <c r="F503" i="79" l="1"/>
  <c r="Q503" i="79" s="1"/>
  <c r="P503" i="79"/>
  <c r="J506" i="79"/>
  <c r="J504" i="79" s="1"/>
  <c r="E439" i="46"/>
  <c r="D436" i="46"/>
  <c r="T23" i="85"/>
  <c r="F90" i="85"/>
  <c r="F91" i="85" s="1"/>
  <c r="F92" i="85" s="1"/>
  <c r="F88" i="85"/>
  <c r="K506" i="79" l="1"/>
  <c r="K504" i="79" s="1"/>
  <c r="F439" i="46"/>
  <c r="E436" i="46"/>
  <c r="U23" i="85"/>
  <c r="R23" i="85"/>
  <c r="L506" i="79" l="1"/>
  <c r="L504" i="79" s="1"/>
  <c r="G439" i="46"/>
  <c r="F436" i="46"/>
  <c r="V23" i="85"/>
  <c r="D62" i="85"/>
  <c r="F62" i="85" s="1"/>
  <c r="F64" i="85" s="1"/>
  <c r="D58" i="85"/>
  <c r="F58" i="85" s="1"/>
  <c r="D56" i="85"/>
  <c r="F56" i="85" s="1"/>
  <c r="D61" i="85"/>
  <c r="F61" i="85" s="1"/>
  <c r="D57" i="85"/>
  <c r="F57" i="85" s="1"/>
  <c r="D60" i="85"/>
  <c r="F60" i="85" s="1"/>
  <c r="D59" i="85"/>
  <c r="F59" i="85" s="1"/>
  <c r="F55" i="85"/>
  <c r="F52" i="85"/>
  <c r="M506" i="79" l="1"/>
  <c r="M504" i="79" s="1"/>
  <c r="H439" i="46"/>
  <c r="G436" i="46"/>
  <c r="Q22" i="85"/>
  <c r="F63" i="85"/>
  <c r="P22" i="85" s="1"/>
  <c r="P31" i="85" s="1"/>
  <c r="O439" i="46" s="1"/>
  <c r="F65" i="85"/>
  <c r="I50" i="44"/>
  <c r="I439" i="46" l="1"/>
  <c r="H436" i="46"/>
  <c r="R22" i="85"/>
  <c r="Q31" i="85"/>
  <c r="P439" i="46" s="1"/>
  <c r="F66" i="85"/>
  <c r="N187" i="79"/>
  <c r="J439" i="46" l="1"/>
  <c r="I436" i="46"/>
  <c r="S22" i="85"/>
  <c r="R31" i="85"/>
  <c r="Q439" i="46" s="1"/>
  <c r="F67" i="85"/>
  <c r="D22" i="45"/>
  <c r="K439" i="46" l="1"/>
  <c r="J436" i="46"/>
  <c r="T22" i="85"/>
  <c r="S31" i="85"/>
  <c r="R439" i="46" s="1"/>
  <c r="F68" i="85"/>
  <c r="O952" i="79"/>
  <c r="L439" i="46" l="1"/>
  <c r="K436" i="46"/>
  <c r="U22" i="85"/>
  <c r="T31" i="85"/>
  <c r="S439" i="46" s="1"/>
  <c r="F69" i="85"/>
  <c r="AM142" i="79"/>
  <c r="Q46" i="44"/>
  <c r="P46" i="44"/>
  <c r="O46" i="44"/>
  <c r="N46" i="44"/>
  <c r="M46" i="44"/>
  <c r="L46" i="44"/>
  <c r="K46" i="44"/>
  <c r="J46" i="44"/>
  <c r="I46" i="44"/>
  <c r="H46" i="44"/>
  <c r="G46" i="44"/>
  <c r="F46" i="44"/>
  <c r="E46" i="44"/>
  <c r="D46" i="44"/>
  <c r="M439" i="46" l="1"/>
  <c r="M436" i="46" s="1"/>
  <c r="L436" i="46"/>
  <c r="V22" i="85"/>
  <c r="V31" i="85" s="1"/>
  <c r="U439" i="46" s="1"/>
  <c r="V439" i="46" s="1"/>
  <c r="W439" i="46" s="1"/>
  <c r="X439" i="46" s="1"/>
  <c r="U31" i="85"/>
  <c r="T439" i="46" s="1"/>
  <c r="O1135" i="79"/>
  <c r="O769" i="79"/>
  <c r="O580" i="79"/>
  <c r="O387" i="79"/>
  <c r="O198" i="79"/>
  <c r="O516" i="46"/>
  <c r="O127" i="46"/>
  <c r="D198" i="79"/>
  <c r="N639" i="79" l="1"/>
  <c r="N446" i="79"/>
  <c r="N257" i="79"/>
  <c r="N72" i="79"/>
  <c r="F22" i="45" l="1"/>
  <c r="Q52" i="43" l="1"/>
  <c r="N514" i="46" l="1"/>
  <c r="N511" i="46"/>
  <c r="N437" i="46"/>
  <c r="N125" i="46"/>
  <c r="N122" i="46"/>
  <c r="N119" i="46"/>
  <c r="N115" i="46"/>
  <c r="N112" i="46"/>
  <c r="N106" i="46"/>
  <c r="N85" i="46"/>
  <c r="N63" i="46"/>
  <c r="N54" i="46"/>
  <c r="N1133" i="79"/>
  <c r="N1130" i="79"/>
  <c r="N1127" i="79"/>
  <c r="N1124" i="79"/>
  <c r="N1121" i="79"/>
  <c r="N1118" i="79"/>
  <c r="N1115" i="79"/>
  <c r="N1109" i="79"/>
  <c r="N1106" i="79"/>
  <c r="N1103" i="79"/>
  <c r="N1100" i="79"/>
  <c r="N1097" i="79"/>
  <c r="N1094" i="79"/>
  <c r="N1090" i="79"/>
  <c r="N1087" i="79"/>
  <c r="N1084" i="79"/>
  <c r="N1080" i="79"/>
  <c r="N1077" i="79"/>
  <c r="N1074" i="79"/>
  <c r="N1071" i="79"/>
  <c r="N1068" i="79"/>
  <c r="N1065" i="79"/>
  <c r="N1062" i="79"/>
  <c r="N1059" i="79"/>
  <c r="N1041" i="79"/>
  <c r="N1038" i="79"/>
  <c r="N1035" i="79"/>
  <c r="N1032" i="79"/>
  <c r="N1028" i="79"/>
  <c r="N1025" i="79"/>
  <c r="N1021" i="79"/>
  <c r="N1017" i="79"/>
  <c r="N1014" i="79"/>
  <c r="N1011" i="79"/>
  <c r="N1007" i="79"/>
  <c r="N1004" i="79"/>
  <c r="N1001" i="79"/>
  <c r="N998" i="79"/>
  <c r="N995" i="79"/>
  <c r="N950" i="79"/>
  <c r="N947" i="79"/>
  <c r="N944" i="79"/>
  <c r="N941" i="79"/>
  <c r="N938" i="79"/>
  <c r="N935" i="79"/>
  <c r="N932" i="79"/>
  <c r="N926" i="79"/>
  <c r="N923" i="79"/>
  <c r="N920" i="79"/>
  <c r="N917" i="79"/>
  <c r="N914" i="79"/>
  <c r="N911" i="79"/>
  <c r="N907" i="79"/>
  <c r="N904" i="79"/>
  <c r="N901" i="79"/>
  <c r="N897" i="79"/>
  <c r="N894" i="79"/>
  <c r="N891" i="79"/>
  <c r="N888" i="79"/>
  <c r="N885" i="79"/>
  <c r="N882" i="79"/>
  <c r="N879" i="79"/>
  <c r="N876" i="79"/>
  <c r="N858" i="79"/>
  <c r="N855" i="79"/>
  <c r="N852" i="79"/>
  <c r="N849" i="79"/>
  <c r="N845" i="79"/>
  <c r="N842" i="79"/>
  <c r="N838" i="79"/>
  <c r="N834" i="79"/>
  <c r="N831" i="79"/>
  <c r="N828" i="79"/>
  <c r="N824" i="79"/>
  <c r="N821" i="79"/>
  <c r="N818" i="79"/>
  <c r="N815" i="79"/>
  <c r="N812" i="79"/>
  <c r="N767" i="79"/>
  <c r="N764" i="79"/>
  <c r="N761" i="79"/>
  <c r="N758" i="79"/>
  <c r="N755" i="79"/>
  <c r="N752" i="79"/>
  <c r="N749" i="79"/>
  <c r="N743" i="79"/>
  <c r="N740" i="79"/>
  <c r="N737" i="79"/>
  <c r="N734" i="79"/>
  <c r="N731" i="79"/>
  <c r="N728" i="79"/>
  <c r="N724" i="79"/>
  <c r="N721" i="79"/>
  <c r="N714" i="79"/>
  <c r="N711" i="79"/>
  <c r="N708" i="79"/>
  <c r="N705" i="79"/>
  <c r="N702" i="79"/>
  <c r="N699" i="79"/>
  <c r="N696" i="79"/>
  <c r="N693" i="79"/>
  <c r="N669" i="79"/>
  <c r="N666" i="79"/>
  <c r="N663" i="79"/>
  <c r="N660" i="79"/>
  <c r="N656" i="79"/>
  <c r="N653" i="79"/>
  <c r="N649" i="79"/>
  <c r="N645" i="79"/>
  <c r="N642" i="79"/>
  <c r="N635" i="79"/>
  <c r="N632" i="79"/>
  <c r="N629" i="79"/>
  <c r="N626" i="79"/>
  <c r="N623" i="79"/>
  <c r="N578" i="79"/>
  <c r="N575" i="79"/>
  <c r="N572" i="79"/>
  <c r="N569" i="79"/>
  <c r="N566" i="79"/>
  <c r="N563" i="79"/>
  <c r="N560" i="79"/>
  <c r="N554" i="79"/>
  <c r="N551" i="79"/>
  <c r="N548" i="79"/>
  <c r="N545" i="79"/>
  <c r="N542" i="79"/>
  <c r="N539" i="79"/>
  <c r="N535" i="79"/>
  <c r="N532" i="79"/>
  <c r="N529" i="79"/>
  <c r="N525" i="79"/>
  <c r="N522" i="79"/>
  <c r="N519" i="79"/>
  <c r="N516" i="79"/>
  <c r="N513" i="79"/>
  <c r="N510" i="79"/>
  <c r="N503" i="79"/>
  <c r="N500" i="79"/>
  <c r="N476" i="79"/>
  <c r="N473" i="79"/>
  <c r="N470" i="79"/>
  <c r="N467" i="79"/>
  <c r="N463" i="79"/>
  <c r="N460" i="79"/>
  <c r="N456" i="79"/>
  <c r="N452" i="79"/>
  <c r="N449" i="79"/>
  <c r="N442" i="79"/>
  <c r="N439" i="79"/>
  <c r="N436" i="79"/>
  <c r="N433" i="79"/>
  <c r="N430" i="79"/>
  <c r="N385" i="79"/>
  <c r="N382" i="79"/>
  <c r="N379" i="79"/>
  <c r="N376" i="79"/>
  <c r="N373" i="79"/>
  <c r="N370" i="79"/>
  <c r="N367" i="79"/>
  <c r="N361" i="79"/>
  <c r="N358" i="79"/>
  <c r="N355" i="79"/>
  <c r="N352" i="79"/>
  <c r="N349" i="79"/>
  <c r="N346" i="79"/>
  <c r="N342" i="79"/>
  <c r="N339" i="79"/>
  <c r="N336" i="79"/>
  <c r="N332" i="79"/>
  <c r="N329" i="79"/>
  <c r="N326" i="79"/>
  <c r="N323" i="79"/>
  <c r="N320" i="79"/>
  <c r="N317" i="79"/>
  <c r="N306" i="79"/>
  <c r="N287" i="79"/>
  <c r="N284" i="79"/>
  <c r="N281" i="79"/>
  <c r="N278" i="79"/>
  <c r="N274" i="79"/>
  <c r="N271" i="79"/>
  <c r="N267" i="79"/>
  <c r="N263" i="79"/>
  <c r="N260" i="79"/>
  <c r="N253" i="79"/>
  <c r="N250" i="79"/>
  <c r="N247" i="79"/>
  <c r="N244" i="79"/>
  <c r="N241" i="79"/>
  <c r="N196" i="79"/>
  <c r="N193" i="79"/>
  <c r="N190" i="79"/>
  <c r="N184" i="79"/>
  <c r="N181" i="79"/>
  <c r="N178" i="79"/>
  <c r="N172" i="79"/>
  <c r="N169" i="79"/>
  <c r="N166" i="79"/>
  <c r="N163" i="79"/>
  <c r="N160" i="79"/>
  <c r="N157" i="79"/>
  <c r="N153" i="79"/>
  <c r="N150" i="79"/>
  <c r="N143" i="79"/>
  <c r="N140" i="79"/>
  <c r="N131" i="79"/>
  <c r="N128" i="79"/>
  <c r="N124" i="79"/>
  <c r="N102" i="79"/>
  <c r="N99" i="79"/>
  <c r="N96" i="79"/>
  <c r="N93" i="79"/>
  <c r="N89" i="79"/>
  <c r="N75" i="79"/>
  <c r="N65" i="79"/>
  <c r="N62" i="79"/>
  <c r="N55" i="79"/>
  <c r="N59" i="79"/>
  <c r="AM1129" i="79" l="1"/>
  <c r="AM1132" i="79"/>
  <c r="AE1068" i="79"/>
  <c r="Z1068" i="79"/>
  <c r="Y1055" i="79"/>
  <c r="Y1052" i="79"/>
  <c r="AD1025" i="79"/>
  <c r="Z1025" i="79"/>
  <c r="Y1025" i="79"/>
  <c r="AM1031" i="79"/>
  <c r="Y1032" i="79"/>
  <c r="AL1028" i="79"/>
  <c r="AM1027"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C1025" i="79"/>
  <c r="AB1025" i="79"/>
  <c r="AA1025" i="79"/>
  <c r="AM1024" i="79"/>
  <c r="Y1021" i="79"/>
  <c r="Y1014" i="79"/>
  <c r="Y1011" i="79"/>
  <c r="Y1007" i="79"/>
  <c r="Y998" i="79"/>
  <c r="Y995" i="79"/>
  <c r="Y991" i="79"/>
  <c r="Y901" i="79"/>
  <c r="AL897" i="79"/>
  <c r="Y876" i="79"/>
  <c r="Y858" i="79"/>
  <c r="Y845" i="79"/>
  <c r="AL845" i="79"/>
  <c r="AK845" i="79"/>
  <c r="AJ845" i="79"/>
  <c r="AI845" i="79"/>
  <c r="AH845" i="79"/>
  <c r="AG845" i="79"/>
  <c r="AF845" i="79"/>
  <c r="AE845" i="79"/>
  <c r="AD845" i="79"/>
  <c r="AC845" i="79"/>
  <c r="AB845" i="79"/>
  <c r="AA845" i="79"/>
  <c r="Z845" i="79"/>
  <c r="AM844" i="79"/>
  <c r="AL842" i="79"/>
  <c r="AK842" i="79"/>
  <c r="AJ842" i="79"/>
  <c r="AI842" i="79"/>
  <c r="AH842" i="79"/>
  <c r="AG842" i="79"/>
  <c r="AF842" i="79"/>
  <c r="AE842" i="79"/>
  <c r="AD842" i="79"/>
  <c r="AC842" i="79"/>
  <c r="AB842" i="79"/>
  <c r="AA842" i="79"/>
  <c r="Z842" i="79"/>
  <c r="Y842" i="79"/>
  <c r="AM841" i="79"/>
  <c r="Y838" i="79"/>
  <c r="Y724" i="79"/>
  <c r="Y718" i="79"/>
  <c r="Y702" i="79"/>
  <c r="AM682" i="79"/>
  <c r="AM679" i="79"/>
  <c r="AM673" i="79"/>
  <c r="Y669" i="79"/>
  <c r="Y666" i="79"/>
  <c r="Y656" i="79"/>
  <c r="Y653" i="79"/>
  <c r="Y649" i="79"/>
  <c r="AL656" i="79"/>
  <c r="AK656" i="79"/>
  <c r="AJ656" i="79"/>
  <c r="AI656" i="79"/>
  <c r="AH656" i="79"/>
  <c r="AG656" i="79"/>
  <c r="AF656" i="79"/>
  <c r="AE656" i="79"/>
  <c r="AD656" i="79"/>
  <c r="AC656" i="79"/>
  <c r="AB656" i="79"/>
  <c r="AA656" i="79"/>
  <c r="Z656" i="79"/>
  <c r="AM655" i="79"/>
  <c r="AL653" i="79"/>
  <c r="AK653" i="79"/>
  <c r="AJ653" i="79"/>
  <c r="AI653" i="79"/>
  <c r="AH653" i="79"/>
  <c r="AG653" i="79"/>
  <c r="AF653" i="79"/>
  <c r="AE653" i="79"/>
  <c r="AD653" i="79"/>
  <c r="AC653" i="79"/>
  <c r="AB653" i="79"/>
  <c r="AA653" i="79"/>
  <c r="Z653" i="79"/>
  <c r="AM652" i="79"/>
  <c r="Y635" i="79"/>
  <c r="Y626" i="79"/>
  <c r="AM538" i="79"/>
  <c r="AM534" i="79"/>
  <c r="Y539" i="79"/>
  <c r="Y460" i="79"/>
  <c r="Y463" i="79"/>
  <c r="AL463" i="79"/>
  <c r="AK463" i="79"/>
  <c r="AJ463" i="79"/>
  <c r="AI463" i="79"/>
  <c r="AH463" i="79"/>
  <c r="AG463" i="79"/>
  <c r="AF463" i="79"/>
  <c r="AE463" i="79"/>
  <c r="AD463" i="79"/>
  <c r="AC463" i="79"/>
  <c r="AB463" i="79"/>
  <c r="AA463" i="79"/>
  <c r="Z463" i="79"/>
  <c r="AM462" i="79"/>
  <c r="AL460" i="79"/>
  <c r="AK460" i="79"/>
  <c r="AJ460" i="79"/>
  <c r="AI460" i="79"/>
  <c r="AH460" i="79"/>
  <c r="AG460" i="79"/>
  <c r="AF460" i="79"/>
  <c r="AE460" i="79"/>
  <c r="AD460" i="79"/>
  <c r="AC460" i="79"/>
  <c r="AB460" i="79"/>
  <c r="AA460" i="79"/>
  <c r="Z460" i="79"/>
  <c r="AM459" i="79"/>
  <c r="Y456" i="79"/>
  <c r="Y379" i="79"/>
  <c r="Y385" i="79"/>
  <c r="AL274" i="79"/>
  <c r="AK274" i="79"/>
  <c r="AJ274" i="79"/>
  <c r="AI274" i="79"/>
  <c r="AH274" i="79"/>
  <c r="AG274" i="79"/>
  <c r="AF274" i="79"/>
  <c r="AE274" i="79"/>
  <c r="AD274" i="79"/>
  <c r="AC274" i="79"/>
  <c r="AB274" i="79"/>
  <c r="AA274" i="79"/>
  <c r="Z274" i="79"/>
  <c r="Y274" i="79"/>
  <c r="AM273" i="79"/>
  <c r="AL271" i="79"/>
  <c r="AK271" i="79"/>
  <c r="AJ271" i="79"/>
  <c r="AI271" i="79"/>
  <c r="AH271" i="79"/>
  <c r="AG271" i="79"/>
  <c r="AF271" i="79"/>
  <c r="AE271" i="79"/>
  <c r="AD271" i="79"/>
  <c r="AC271" i="79"/>
  <c r="AB271" i="79"/>
  <c r="AA271" i="79"/>
  <c r="Z271" i="79"/>
  <c r="Y271" i="79"/>
  <c r="AM270" i="79"/>
  <c r="Y267" i="79"/>
  <c r="Y237" i="79"/>
  <c r="Y228" i="79"/>
  <c r="Y225" i="79"/>
  <c r="Y157"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23" i="79"/>
  <c r="AM1126" i="79"/>
  <c r="AM1120" i="79"/>
  <c r="AM1117" i="79"/>
  <c r="AM1114" i="79"/>
  <c r="AM1111" i="79"/>
  <c r="AM1108" i="79"/>
  <c r="AM1105" i="79"/>
  <c r="AM1102" i="79"/>
  <c r="AM1099" i="79"/>
  <c r="AM1096" i="79"/>
  <c r="AM1093" i="79"/>
  <c r="AM1089" i="79"/>
  <c r="AM1086" i="79"/>
  <c r="AM1083" i="79"/>
  <c r="AM1079" i="79"/>
  <c r="AM1076" i="79"/>
  <c r="AM1073" i="79"/>
  <c r="AM1070" i="79"/>
  <c r="AM1067" i="79"/>
  <c r="AM1064" i="79"/>
  <c r="AM1061" i="79"/>
  <c r="AM1058" i="79"/>
  <c r="AM1054" i="79"/>
  <c r="AM1051" i="79"/>
  <c r="AM1048" i="79"/>
  <c r="AM1045" i="79"/>
  <c r="AM1040" i="79"/>
  <c r="AM1037" i="79"/>
  <c r="AM1034" i="79"/>
  <c r="AM1020" i="79"/>
  <c r="AM1016" i="79"/>
  <c r="AM1013" i="79"/>
  <c r="AM1010" i="79"/>
  <c r="AM1006" i="79"/>
  <c r="AM1003" i="79"/>
  <c r="AM1000" i="79"/>
  <c r="AM997" i="79"/>
  <c r="AM994" i="79"/>
  <c r="AM990" i="79"/>
  <c r="AM987" i="79"/>
  <c r="AM984" i="79"/>
  <c r="AM981" i="79"/>
  <c r="AM978" i="79"/>
  <c r="AM949" i="79"/>
  <c r="AM946" i="79"/>
  <c r="AM943" i="79"/>
  <c r="AM940" i="79"/>
  <c r="AM937" i="79"/>
  <c r="AM934" i="79"/>
  <c r="AM931" i="79"/>
  <c r="AM928" i="79"/>
  <c r="AM925" i="79"/>
  <c r="AM922" i="79"/>
  <c r="AM919" i="79"/>
  <c r="AM916" i="79"/>
  <c r="AM913" i="79"/>
  <c r="AM910" i="79"/>
  <c r="AM906" i="79"/>
  <c r="AM903" i="79"/>
  <c r="AM900" i="79"/>
  <c r="AM896" i="79"/>
  <c r="AM893" i="79"/>
  <c r="AM890" i="79"/>
  <c r="AM887" i="79"/>
  <c r="AM884" i="79"/>
  <c r="AM881" i="79"/>
  <c r="AM878" i="79"/>
  <c r="AM875" i="79"/>
  <c r="AM871" i="79"/>
  <c r="AM868" i="79"/>
  <c r="AM865" i="79"/>
  <c r="AM862" i="79"/>
  <c r="AM857" i="79"/>
  <c r="AM854" i="79"/>
  <c r="AM851" i="79"/>
  <c r="AM848" i="79"/>
  <c r="AM837" i="79"/>
  <c r="AM833" i="79"/>
  <c r="AM830" i="79"/>
  <c r="AM827" i="79"/>
  <c r="AM823" i="79"/>
  <c r="AM820" i="79"/>
  <c r="AM817" i="79"/>
  <c r="AM814" i="79"/>
  <c r="AM811" i="79"/>
  <c r="AM807" i="79"/>
  <c r="AM804" i="79"/>
  <c r="AM801" i="79"/>
  <c r="AM798" i="79"/>
  <c r="AM795" i="79"/>
  <c r="AM766" i="79"/>
  <c r="AM763" i="79"/>
  <c r="AM760" i="79"/>
  <c r="AM757" i="79"/>
  <c r="AM754" i="79"/>
  <c r="AM751" i="79"/>
  <c r="AM748" i="79"/>
  <c r="AM745" i="79"/>
  <c r="AM742" i="79"/>
  <c r="AM739" i="79"/>
  <c r="AM736" i="79"/>
  <c r="AM733" i="79"/>
  <c r="AM730" i="79"/>
  <c r="AM727" i="79"/>
  <c r="AM723" i="79"/>
  <c r="AM720" i="79"/>
  <c r="AM717" i="79"/>
  <c r="AM713" i="79"/>
  <c r="AM710" i="79"/>
  <c r="AM707" i="79"/>
  <c r="AM704" i="79"/>
  <c r="AM701" i="79"/>
  <c r="AM698" i="79"/>
  <c r="AM695" i="79"/>
  <c r="AM692" i="79"/>
  <c r="AM685" i="79"/>
  <c r="AM668" i="79"/>
  <c r="AM665" i="79"/>
  <c r="AM662" i="79"/>
  <c r="AM659" i="79"/>
  <c r="AM648" i="79"/>
  <c r="AM644" i="79"/>
  <c r="AM641" i="79"/>
  <c r="AM638" i="79"/>
  <c r="AM634" i="79"/>
  <c r="AM631" i="79"/>
  <c r="AM628" i="79"/>
  <c r="AM625" i="79"/>
  <c r="AM622" i="79"/>
  <c r="AM618" i="79"/>
  <c r="AM615" i="79"/>
  <c r="AM612" i="79"/>
  <c r="AM609" i="79"/>
  <c r="AM606" i="79"/>
  <c r="AM577" i="79"/>
  <c r="AM574" i="79"/>
  <c r="AM571" i="79"/>
  <c r="AM568" i="79"/>
  <c r="AM565" i="79"/>
  <c r="AM562" i="79"/>
  <c r="AM559" i="79"/>
  <c r="AM556" i="79"/>
  <c r="AM553" i="79"/>
  <c r="AM550" i="79"/>
  <c r="AM547" i="79"/>
  <c r="AM544" i="79"/>
  <c r="AM541" i="79"/>
  <c r="AM531" i="79"/>
  <c r="AM528" i="79"/>
  <c r="AM524" i="79"/>
  <c r="AM521" i="79"/>
  <c r="AM518" i="79"/>
  <c r="AM515" i="79"/>
  <c r="AM512" i="79"/>
  <c r="AM509" i="79"/>
  <c r="AM502" i="79"/>
  <c r="AM499" i="79"/>
  <c r="AM492" i="79"/>
  <c r="AM489" i="79"/>
  <c r="AM486" i="79"/>
  <c r="AM480" i="79"/>
  <c r="AM475" i="79"/>
  <c r="AM472" i="79"/>
  <c r="AM469" i="79"/>
  <c r="AM466" i="79"/>
  <c r="AM455" i="79"/>
  <c r="AM451" i="79"/>
  <c r="AM448" i="79"/>
  <c r="AM445" i="79"/>
  <c r="AM441" i="79"/>
  <c r="AM438" i="79"/>
  <c r="AM435" i="79"/>
  <c r="AM432" i="79"/>
  <c r="AM429" i="79"/>
  <c r="AM425" i="79"/>
  <c r="AM422" i="79"/>
  <c r="AM419" i="79"/>
  <c r="AM416" i="79"/>
  <c r="AM413" i="79"/>
  <c r="AM384" i="79"/>
  <c r="AM378" i="79"/>
  <c r="AM381" i="79"/>
  <c r="AM375" i="79"/>
  <c r="AM372" i="79"/>
  <c r="AM369" i="79"/>
  <c r="AM366" i="79"/>
  <c r="AM363" i="79"/>
  <c r="AM360" i="79"/>
  <c r="AM357" i="79"/>
  <c r="AM354" i="79"/>
  <c r="AM351" i="79"/>
  <c r="AM348" i="79"/>
  <c r="AM345" i="79"/>
  <c r="AM341" i="79"/>
  <c r="AM338" i="79"/>
  <c r="AM335" i="79"/>
  <c r="AM331" i="79"/>
  <c r="AM328" i="79"/>
  <c r="AM325" i="79"/>
  <c r="AM322" i="79"/>
  <c r="AM319" i="79"/>
  <c r="AM316" i="79"/>
  <c r="AM308" i="79"/>
  <c r="AM305" i="79"/>
  <c r="AM301" i="79"/>
  <c r="AM298" i="79"/>
  <c r="AM294" i="79"/>
  <c r="AM291" i="79"/>
  <c r="AM286" i="79"/>
  <c r="AM283" i="79"/>
  <c r="AM280" i="79"/>
  <c r="AM277" i="79"/>
  <c r="AM266" i="79"/>
  <c r="AM262" i="79"/>
  <c r="AM259" i="79"/>
  <c r="AM256" i="79"/>
  <c r="AM252" i="79"/>
  <c r="AM249" i="79"/>
  <c r="AM246" i="79"/>
  <c r="AM243" i="79"/>
  <c r="AM240" i="79"/>
  <c r="AM236" i="79"/>
  <c r="AM233" i="79"/>
  <c r="AM230" i="79"/>
  <c r="AM227" i="79"/>
  <c r="AM224"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41" i="79"/>
  <c r="AK1041" i="79"/>
  <c r="AJ1041" i="79"/>
  <c r="AI1041" i="79"/>
  <c r="AH1041" i="79"/>
  <c r="AG1041" i="79"/>
  <c r="AF1041" i="79"/>
  <c r="AE1041" i="79"/>
  <c r="AD1041" i="79"/>
  <c r="AC1041" i="79"/>
  <c r="AB1041" i="79"/>
  <c r="AA1041" i="79"/>
  <c r="Z1041" i="79"/>
  <c r="Y1041"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32" i="79"/>
  <c r="AK1032" i="79"/>
  <c r="AJ1032" i="79"/>
  <c r="AI1032" i="79"/>
  <c r="AH1032" i="79"/>
  <c r="AG1032" i="79"/>
  <c r="AF1032" i="79"/>
  <c r="AE1032" i="79"/>
  <c r="AD1032" i="79"/>
  <c r="AC1032" i="79"/>
  <c r="AB1032" i="79"/>
  <c r="AA1032" i="79"/>
  <c r="Z1032" i="79"/>
  <c r="AL858" i="79"/>
  <c r="AK858" i="79"/>
  <c r="AJ858" i="79"/>
  <c r="AI858" i="79"/>
  <c r="AH858" i="79"/>
  <c r="AG858" i="79"/>
  <c r="AF858" i="79"/>
  <c r="AE858" i="79"/>
  <c r="AD858" i="79"/>
  <c r="AC858" i="79"/>
  <c r="AB858" i="79"/>
  <c r="AA858" i="79"/>
  <c r="Z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N109" i="46" l="1"/>
  <c r="N103" i="46"/>
  <c r="N99" i="46"/>
  <c r="N82" i="46"/>
  <c r="N79" i="46"/>
  <c r="N76" i="46"/>
  <c r="N86" i="79"/>
  <c r="AL669" i="79"/>
  <c r="AK669" i="79"/>
  <c r="AJ669" i="79"/>
  <c r="AI669" i="79"/>
  <c r="AH669" i="79"/>
  <c r="AG669" i="79"/>
  <c r="AF669" i="79"/>
  <c r="AE669" i="79"/>
  <c r="AD669" i="79"/>
  <c r="AC669" i="79"/>
  <c r="AB669" i="79"/>
  <c r="AA669" i="79"/>
  <c r="Z669" i="79"/>
  <c r="AL666" i="79"/>
  <c r="AK666" i="79"/>
  <c r="AJ666" i="79"/>
  <c r="AI666" i="79"/>
  <c r="AH666" i="79"/>
  <c r="AG666" i="79"/>
  <c r="AF666" i="79"/>
  <c r="AE666" i="79"/>
  <c r="AD666" i="79"/>
  <c r="AC666" i="79"/>
  <c r="AB666" i="79"/>
  <c r="AA666" i="79"/>
  <c r="Z666" i="79"/>
  <c r="AL663" i="79"/>
  <c r="AK663" i="79"/>
  <c r="AJ663" i="79"/>
  <c r="AI663" i="79"/>
  <c r="AH663" i="79"/>
  <c r="AG663" i="79"/>
  <c r="AF663" i="79"/>
  <c r="AE663" i="79"/>
  <c r="AD663" i="79"/>
  <c r="AC663" i="79"/>
  <c r="AB663" i="79"/>
  <c r="AA663" i="79"/>
  <c r="Z663" i="79"/>
  <c r="Y663" i="79"/>
  <c r="AL660" i="79"/>
  <c r="AK660" i="79"/>
  <c r="AJ660" i="79"/>
  <c r="AI660" i="79"/>
  <c r="AH660" i="79"/>
  <c r="AG660" i="79"/>
  <c r="AF660" i="79"/>
  <c r="AE660" i="79"/>
  <c r="AD660" i="79"/>
  <c r="AC660" i="79"/>
  <c r="AB660" i="79"/>
  <c r="AA660" i="79"/>
  <c r="Z660" i="79"/>
  <c r="Y660"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M513" i="46" l="1"/>
  <c r="AL514" i="46"/>
  <c r="AM510" i="46"/>
  <c r="AM507" i="46"/>
  <c r="AM503" i="46"/>
  <c r="AM500" i="46"/>
  <c r="AM497" i="46"/>
  <c r="AM494" i="46"/>
  <c r="AM491" i="46"/>
  <c r="AM487" i="46"/>
  <c r="AM484" i="46"/>
  <c r="AM480" i="46"/>
  <c r="AM476" i="46"/>
  <c r="AM473" i="46"/>
  <c r="AM470" i="46"/>
  <c r="AM467" i="46"/>
  <c r="AM464" i="46"/>
  <c r="AM460" i="46"/>
  <c r="AM457" i="46"/>
  <c r="AM454" i="46"/>
  <c r="AM451" i="46"/>
  <c r="AM448" i="46"/>
  <c r="AM445" i="46"/>
  <c r="AM442" i="46"/>
  <c r="AM436" i="46"/>
  <c r="AM432" i="46"/>
  <c r="AM429" i="46"/>
  <c r="AM426" i="46"/>
  <c r="AM423" i="46"/>
  <c r="AM420" i="46"/>
  <c r="AM417" i="46"/>
  <c r="AM414" i="46"/>
  <c r="AM411" i="46"/>
  <c r="AM408" i="46"/>
  <c r="AM381" i="46"/>
  <c r="Z501" i="46"/>
  <c r="AA501" i="46"/>
  <c r="AB501" i="46"/>
  <c r="AC501" i="46"/>
  <c r="AD501" i="46"/>
  <c r="AE501" i="46"/>
  <c r="AF501" i="46"/>
  <c r="AG501" i="46"/>
  <c r="AH501" i="46"/>
  <c r="AI501" i="46"/>
  <c r="AJ501" i="46"/>
  <c r="AK501" i="46"/>
  <c r="AL501" i="46"/>
  <c r="Z504" i="46"/>
  <c r="AA504" i="46"/>
  <c r="AB504" i="46"/>
  <c r="AC504" i="46"/>
  <c r="AD504" i="46"/>
  <c r="AE504" i="46"/>
  <c r="AF504" i="46"/>
  <c r="AG504" i="46"/>
  <c r="AH504" i="46"/>
  <c r="AI504" i="46"/>
  <c r="AJ504" i="46"/>
  <c r="AK504" i="46"/>
  <c r="AL504"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AL511" i="46"/>
  <c r="Z514" i="46"/>
  <c r="AA514" i="46"/>
  <c r="AB514" i="46"/>
  <c r="AC514" i="46"/>
  <c r="AD514" i="46"/>
  <c r="AE514" i="46"/>
  <c r="AF514" i="46"/>
  <c r="AG514" i="46"/>
  <c r="AH514" i="46"/>
  <c r="AI514" i="46"/>
  <c r="AJ514" i="46"/>
  <c r="AK514" i="46"/>
  <c r="Y508" i="46"/>
  <c r="Y511" i="46"/>
  <c r="Y514" i="46"/>
  <c r="Y504" i="46"/>
  <c r="Y50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N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8" i="46"/>
  <c r="AK488" i="46"/>
  <c r="AJ488" i="46"/>
  <c r="AI488" i="46"/>
  <c r="AH488" i="46"/>
  <c r="AG488" i="46"/>
  <c r="AF488" i="46"/>
  <c r="AE488" i="46"/>
  <c r="AD488" i="46"/>
  <c r="AC488" i="46"/>
  <c r="AB488" i="46"/>
  <c r="AA488" i="46"/>
  <c r="Z488" i="46"/>
  <c r="Y488" i="46"/>
  <c r="AL485" i="46"/>
  <c r="AK485" i="46"/>
  <c r="AJ485" i="46"/>
  <c r="AI485" i="46"/>
  <c r="AH485" i="46"/>
  <c r="AG485" i="46"/>
  <c r="AF485" i="46"/>
  <c r="AE485" i="46"/>
  <c r="AD485" i="46"/>
  <c r="AC485" i="46"/>
  <c r="AB485" i="46"/>
  <c r="AA485" i="46"/>
  <c r="Z485" i="46"/>
  <c r="Y485" i="46"/>
  <c r="AL458" i="46"/>
  <c r="AK458" i="46"/>
  <c r="AJ458" i="46"/>
  <c r="AI458" i="46"/>
  <c r="AH458" i="46"/>
  <c r="AG458" i="46"/>
  <c r="AF458" i="46"/>
  <c r="AE458" i="46"/>
  <c r="AD458" i="46"/>
  <c r="AC458" i="46"/>
  <c r="AB458" i="46"/>
  <c r="AA458" i="46"/>
  <c r="Z458" i="46"/>
  <c r="Y458" i="46"/>
  <c r="AL455" i="46"/>
  <c r="AK455" i="46"/>
  <c r="AJ455" i="46"/>
  <c r="AI455" i="46"/>
  <c r="AH455" i="46"/>
  <c r="AG455" i="46"/>
  <c r="AF455" i="46"/>
  <c r="AE455" i="46"/>
  <c r="AD455" i="46"/>
  <c r="AC455" i="46"/>
  <c r="AB455" i="46"/>
  <c r="AA455" i="46"/>
  <c r="Z455" i="46"/>
  <c r="Y455"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N82" i="79"/>
  <c r="AB106" i="46" l="1"/>
  <c r="AA106" i="46"/>
  <c r="AL1133" i="79" l="1"/>
  <c r="AK1133" i="79"/>
  <c r="AJ1133" i="79"/>
  <c r="AI1133" i="79"/>
  <c r="AH1133" i="79"/>
  <c r="AG1133" i="79"/>
  <c r="AF1133" i="79"/>
  <c r="AE1133" i="79"/>
  <c r="AD1133" i="79"/>
  <c r="AC1133" i="79"/>
  <c r="AB1133" i="79"/>
  <c r="AA1133" i="79"/>
  <c r="Z1133" i="79"/>
  <c r="Y1133" i="79"/>
  <c r="AL1130" i="79"/>
  <c r="AK1130" i="79"/>
  <c r="AJ1130" i="79"/>
  <c r="AI1130" i="79"/>
  <c r="AH1130" i="79"/>
  <c r="AG1130" i="79"/>
  <c r="AF1130" i="79"/>
  <c r="AE1130" i="79"/>
  <c r="AD1130" i="79"/>
  <c r="AC1130" i="79"/>
  <c r="AB1130" i="79"/>
  <c r="AA1130" i="79"/>
  <c r="Z1130" i="79"/>
  <c r="Y1130" i="79"/>
  <c r="AL1127" i="79"/>
  <c r="AK1127" i="79"/>
  <c r="AJ1127" i="79"/>
  <c r="AI1127" i="79"/>
  <c r="AH1127" i="79"/>
  <c r="AG1127" i="79"/>
  <c r="AF1127" i="79"/>
  <c r="AE1127" i="79"/>
  <c r="AD1127" i="79"/>
  <c r="AC1127" i="79"/>
  <c r="AB1127" i="79"/>
  <c r="AA1127" i="79"/>
  <c r="Z1127" i="79"/>
  <c r="Y1127" i="79"/>
  <c r="AL1124" i="79"/>
  <c r="AK1124" i="79"/>
  <c r="AJ1124" i="79"/>
  <c r="AI1124" i="79"/>
  <c r="AH1124" i="79"/>
  <c r="AG1124" i="79"/>
  <c r="AF1124" i="79"/>
  <c r="AE1124" i="79"/>
  <c r="AD1124" i="79"/>
  <c r="AC1124" i="79"/>
  <c r="AB1124" i="79"/>
  <c r="AA1124" i="79"/>
  <c r="Z1124" i="79"/>
  <c r="Y1124" i="79"/>
  <c r="AL1121" i="79"/>
  <c r="AK1121" i="79"/>
  <c r="AJ1121" i="79"/>
  <c r="AI1121" i="79"/>
  <c r="AH1121" i="79"/>
  <c r="AG1121" i="79"/>
  <c r="AF1121" i="79"/>
  <c r="AE1121" i="79"/>
  <c r="AD1121" i="79"/>
  <c r="AC1121" i="79"/>
  <c r="AB1121" i="79"/>
  <c r="AA1121" i="79"/>
  <c r="Z1121" i="79"/>
  <c r="Y1121" i="79"/>
  <c r="AL1118" i="79"/>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D1068" i="79"/>
  <c r="AC1068" i="79"/>
  <c r="AB1068" i="79"/>
  <c r="AA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AL1052" i="79"/>
  <c r="AK1052" i="79"/>
  <c r="AJ1052" i="79"/>
  <c r="AI1052" i="79"/>
  <c r="AH1052" i="79"/>
  <c r="AG1052" i="79"/>
  <c r="AF1052" i="79"/>
  <c r="AE1052" i="79"/>
  <c r="AD1052" i="79"/>
  <c r="AC1052" i="79"/>
  <c r="AB1052" i="79"/>
  <c r="AA1052" i="79"/>
  <c r="Z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21" i="79"/>
  <c r="AK1021" i="79"/>
  <c r="AJ1021" i="79"/>
  <c r="AI1021" i="79"/>
  <c r="AH1021" i="79"/>
  <c r="AG1021" i="79"/>
  <c r="AF1021" i="79"/>
  <c r="AE1021" i="79"/>
  <c r="AD1021" i="79"/>
  <c r="AC1021" i="79"/>
  <c r="AB1021" i="79"/>
  <c r="AA1021" i="79"/>
  <c r="Z1021"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AL1011" i="79"/>
  <c r="AK1011" i="79"/>
  <c r="AJ1011" i="79"/>
  <c r="AI1011" i="79"/>
  <c r="AH1011" i="79"/>
  <c r="AG1011" i="79"/>
  <c r="AF1011" i="79"/>
  <c r="AE1011" i="79"/>
  <c r="AD1011" i="79"/>
  <c r="AC1011" i="79"/>
  <c r="AB1011" i="79"/>
  <c r="AA1011" i="79"/>
  <c r="Z1011" i="79"/>
  <c r="AL1007" i="79"/>
  <c r="AK1007" i="79"/>
  <c r="AJ1007" i="79"/>
  <c r="AI1007" i="79"/>
  <c r="AH1007" i="79"/>
  <c r="AG1007" i="79"/>
  <c r="AF1007" i="79"/>
  <c r="AE1007" i="79"/>
  <c r="AD1007" i="79"/>
  <c r="AC1007" i="79"/>
  <c r="AB1007" i="79"/>
  <c r="AA1007" i="79"/>
  <c r="Z1007" i="79"/>
  <c r="AL1004" i="79"/>
  <c r="AK1004" i="79"/>
  <c r="AJ1004" i="79"/>
  <c r="AI1004" i="79"/>
  <c r="AH1004" i="79"/>
  <c r="AG1004" i="79"/>
  <c r="AF1004" i="79"/>
  <c r="AE1004" i="79"/>
  <c r="AD1004" i="79"/>
  <c r="AC1004" i="79"/>
  <c r="AB1004" i="79"/>
  <c r="AA1004" i="79"/>
  <c r="Z1004" i="79"/>
  <c r="Y1004" i="79"/>
  <c r="AL1001" i="79"/>
  <c r="AK1001" i="79"/>
  <c r="AJ1001" i="79"/>
  <c r="AI1001" i="79"/>
  <c r="AH1001" i="79"/>
  <c r="AG1001" i="79"/>
  <c r="AF1001" i="79"/>
  <c r="AE1001" i="79"/>
  <c r="AD1001" i="79"/>
  <c r="AC1001" i="79"/>
  <c r="AB1001" i="79"/>
  <c r="AA1001" i="79"/>
  <c r="Z1001" i="79"/>
  <c r="Y1001"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50" i="79"/>
  <c r="AK950" i="79"/>
  <c r="AJ950" i="79"/>
  <c r="AI950" i="79"/>
  <c r="AH950" i="79"/>
  <c r="AG950" i="79"/>
  <c r="AF950" i="79"/>
  <c r="AE950" i="79"/>
  <c r="AD950" i="79"/>
  <c r="AC950" i="79"/>
  <c r="AB950" i="79"/>
  <c r="AA950" i="79"/>
  <c r="Z950" i="79"/>
  <c r="Y950" i="79"/>
  <c r="AL947" i="79"/>
  <c r="AK947" i="79"/>
  <c r="AJ947" i="79"/>
  <c r="AI947" i="79"/>
  <c r="AH947" i="79"/>
  <c r="AG947" i="79"/>
  <c r="AF947" i="79"/>
  <c r="AE947" i="79"/>
  <c r="AD947" i="79"/>
  <c r="AC947" i="79"/>
  <c r="AB947" i="79"/>
  <c r="AA947" i="79"/>
  <c r="Z947" i="79"/>
  <c r="Y947" i="79"/>
  <c r="AL944" i="79"/>
  <c r="AK944" i="79"/>
  <c r="AJ944" i="79"/>
  <c r="AI944" i="79"/>
  <c r="AH944" i="79"/>
  <c r="AG944" i="79"/>
  <c r="AF944" i="79"/>
  <c r="AE944" i="79"/>
  <c r="AD944" i="79"/>
  <c r="AC944" i="79"/>
  <c r="AB944" i="79"/>
  <c r="AA944" i="79"/>
  <c r="Z944" i="79"/>
  <c r="Y944" i="79"/>
  <c r="AL941" i="79"/>
  <c r="AK941" i="79"/>
  <c r="AJ941" i="79"/>
  <c r="AI941" i="79"/>
  <c r="AH941" i="79"/>
  <c r="AG941" i="79"/>
  <c r="AF941" i="79"/>
  <c r="AE941" i="79"/>
  <c r="AD941" i="79"/>
  <c r="AC941" i="79"/>
  <c r="AB941" i="79"/>
  <c r="AA941" i="79"/>
  <c r="Z941" i="79"/>
  <c r="Y941" i="79"/>
  <c r="AL938" i="79"/>
  <c r="AK938" i="79"/>
  <c r="AJ938" i="79"/>
  <c r="AI938" i="79"/>
  <c r="AH938" i="79"/>
  <c r="AG938" i="79"/>
  <c r="AF938" i="79"/>
  <c r="AE938" i="79"/>
  <c r="AD938" i="79"/>
  <c r="AC938" i="79"/>
  <c r="AB938" i="79"/>
  <c r="AA938" i="79"/>
  <c r="Z938" i="79"/>
  <c r="Y938" i="79"/>
  <c r="AL935" i="79"/>
  <c r="AK935" i="79"/>
  <c r="AJ935" i="79"/>
  <c r="AI935" i="79"/>
  <c r="AH935" i="79"/>
  <c r="AG935" i="79"/>
  <c r="AF935" i="79"/>
  <c r="AE935" i="79"/>
  <c r="AD935" i="79"/>
  <c r="AC935" i="79"/>
  <c r="AB935" i="79"/>
  <c r="AA935" i="79"/>
  <c r="Z935" i="79"/>
  <c r="Y935"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38" i="79"/>
  <c r="AK838" i="79"/>
  <c r="AJ838" i="79"/>
  <c r="AI838" i="79"/>
  <c r="AH838" i="79"/>
  <c r="AG838" i="79"/>
  <c r="AF838" i="79"/>
  <c r="AE838" i="79"/>
  <c r="AD838" i="79"/>
  <c r="AC838" i="79"/>
  <c r="AB838" i="79"/>
  <c r="AA838" i="79"/>
  <c r="Z838"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67" i="79"/>
  <c r="AK767" i="79"/>
  <c r="AJ767" i="79"/>
  <c r="AI767" i="79"/>
  <c r="AH767" i="79"/>
  <c r="AG767" i="79"/>
  <c r="AF767" i="79"/>
  <c r="AE767" i="79"/>
  <c r="AD767" i="79"/>
  <c r="AC767" i="79"/>
  <c r="AB767" i="79"/>
  <c r="AA767" i="79"/>
  <c r="Z767" i="79"/>
  <c r="Y767" i="79"/>
  <c r="AL764" i="79"/>
  <c r="AK764" i="79"/>
  <c r="AJ764" i="79"/>
  <c r="AI764" i="79"/>
  <c r="AH764" i="79"/>
  <c r="AG764" i="79"/>
  <c r="AF764" i="79"/>
  <c r="AE764" i="79"/>
  <c r="AD764" i="79"/>
  <c r="AC764" i="79"/>
  <c r="AB764" i="79"/>
  <c r="AA764" i="79"/>
  <c r="Z764" i="79"/>
  <c r="Y764" i="79"/>
  <c r="AL761" i="79"/>
  <c r="AK761" i="79"/>
  <c r="AJ761" i="79"/>
  <c r="AI761" i="79"/>
  <c r="AH761" i="79"/>
  <c r="AG761" i="79"/>
  <c r="AF761" i="79"/>
  <c r="AE761" i="79"/>
  <c r="AD761" i="79"/>
  <c r="AC761" i="79"/>
  <c r="AB761" i="79"/>
  <c r="AA761" i="79"/>
  <c r="Z761" i="79"/>
  <c r="Y761" i="79"/>
  <c r="AL758" i="79"/>
  <c r="AK758" i="79"/>
  <c r="AJ758" i="79"/>
  <c r="AI758" i="79"/>
  <c r="AH758" i="79"/>
  <c r="AG758" i="79"/>
  <c r="AF758" i="79"/>
  <c r="AE758" i="79"/>
  <c r="AD758" i="79"/>
  <c r="AC758" i="79"/>
  <c r="AB758" i="79"/>
  <c r="AA758" i="79"/>
  <c r="Z758" i="79"/>
  <c r="Y758" i="79"/>
  <c r="AL755" i="79"/>
  <c r="AK755" i="79"/>
  <c r="AJ755" i="79"/>
  <c r="AI755" i="79"/>
  <c r="AH755" i="79"/>
  <c r="AG755" i="79"/>
  <c r="AF755" i="79"/>
  <c r="AE755" i="79"/>
  <c r="AD755" i="79"/>
  <c r="AC755" i="79"/>
  <c r="AB755" i="79"/>
  <c r="AA755" i="79"/>
  <c r="Z755" i="79"/>
  <c r="Y755"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4" i="79"/>
  <c r="AK724" i="79"/>
  <c r="AJ724" i="79"/>
  <c r="AI724" i="79"/>
  <c r="AH724" i="79"/>
  <c r="AG724" i="79"/>
  <c r="AF724" i="79"/>
  <c r="AE724" i="79"/>
  <c r="AD724" i="79"/>
  <c r="AC724" i="79"/>
  <c r="AB724" i="79"/>
  <c r="AA724" i="79"/>
  <c r="Z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L693" i="79"/>
  <c r="AK693" i="79"/>
  <c r="AJ693" i="79"/>
  <c r="AI693" i="79"/>
  <c r="AH693" i="79"/>
  <c r="AG693" i="79"/>
  <c r="AF693" i="79"/>
  <c r="AE693" i="79"/>
  <c r="AD693" i="79"/>
  <c r="AC693" i="79"/>
  <c r="AB693" i="79"/>
  <c r="AA693" i="79"/>
  <c r="Z693" i="79"/>
  <c r="Y693"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4" i="79"/>
  <c r="AK674" i="79"/>
  <c r="AJ674" i="79"/>
  <c r="AI674" i="79"/>
  <c r="AH674" i="79"/>
  <c r="AG674" i="79"/>
  <c r="AF674" i="79"/>
  <c r="AE674" i="79"/>
  <c r="AD674" i="79"/>
  <c r="AC674" i="79"/>
  <c r="AB674" i="79"/>
  <c r="AA674" i="79"/>
  <c r="Z674" i="79"/>
  <c r="Y674" i="79"/>
  <c r="AL649" i="79"/>
  <c r="AK649" i="79"/>
  <c r="AJ649" i="79"/>
  <c r="AI649" i="79"/>
  <c r="AH649" i="79"/>
  <c r="AG649" i="79"/>
  <c r="AF649" i="79"/>
  <c r="AE649" i="79"/>
  <c r="AD649" i="79"/>
  <c r="AC649" i="79"/>
  <c r="AB649" i="79"/>
  <c r="AA649" i="79"/>
  <c r="Z649" i="79"/>
  <c r="AL645" i="79"/>
  <c r="AK645" i="79"/>
  <c r="AJ645" i="79"/>
  <c r="AI645" i="79"/>
  <c r="AH645" i="79"/>
  <c r="AG645" i="79"/>
  <c r="AF645" i="79"/>
  <c r="AE645" i="79"/>
  <c r="AD645" i="79"/>
  <c r="AC645" i="79"/>
  <c r="AB645" i="79"/>
  <c r="AA645" i="79"/>
  <c r="Z645" i="79"/>
  <c r="Y645" i="79"/>
  <c r="AL642" i="79"/>
  <c r="AK642" i="79"/>
  <c r="AJ642" i="79"/>
  <c r="AI642" i="79"/>
  <c r="AH642" i="79"/>
  <c r="AG642" i="79"/>
  <c r="AF642" i="79"/>
  <c r="AE642" i="79"/>
  <c r="AD642" i="79"/>
  <c r="AC642" i="79"/>
  <c r="AB642" i="79"/>
  <c r="AA642" i="79"/>
  <c r="Z642" i="79"/>
  <c r="Y642" i="79"/>
  <c r="AL639" i="79"/>
  <c r="AK639" i="79"/>
  <c r="AJ639" i="79"/>
  <c r="AI639" i="79"/>
  <c r="AH639" i="79"/>
  <c r="AG639" i="79"/>
  <c r="AF639" i="79"/>
  <c r="AE639" i="79"/>
  <c r="AD639" i="79"/>
  <c r="AC639" i="79"/>
  <c r="AB639" i="79"/>
  <c r="AA639" i="79"/>
  <c r="Z639" i="79"/>
  <c r="Y639" i="79"/>
  <c r="AL635" i="79"/>
  <c r="AK635" i="79"/>
  <c r="AJ635" i="79"/>
  <c r="AI635" i="79"/>
  <c r="AH635" i="79"/>
  <c r="AG635" i="79"/>
  <c r="AF635" i="79"/>
  <c r="AE635" i="79"/>
  <c r="AD635" i="79"/>
  <c r="AC635" i="79"/>
  <c r="AB635" i="79"/>
  <c r="AA635" i="79"/>
  <c r="Z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578" i="79"/>
  <c r="AK578" i="79"/>
  <c r="AJ578" i="79"/>
  <c r="AI578" i="79"/>
  <c r="AH578" i="79"/>
  <c r="AG578" i="79"/>
  <c r="AF578" i="79"/>
  <c r="AE578" i="79"/>
  <c r="AD578" i="79"/>
  <c r="AC578" i="79"/>
  <c r="AB578" i="79"/>
  <c r="AA578" i="79"/>
  <c r="Z578" i="79"/>
  <c r="Y578" i="79"/>
  <c r="AL575" i="79"/>
  <c r="AK575" i="79"/>
  <c r="AJ575" i="79"/>
  <c r="AI575" i="79"/>
  <c r="AH575" i="79"/>
  <c r="AG575" i="79"/>
  <c r="AF575" i="79"/>
  <c r="AE575" i="79"/>
  <c r="AD575" i="79"/>
  <c r="AC575" i="79"/>
  <c r="AB575" i="79"/>
  <c r="AA575" i="79"/>
  <c r="Z575" i="79"/>
  <c r="Y575" i="79"/>
  <c r="AL572" i="79"/>
  <c r="AK572" i="79"/>
  <c r="AJ572" i="79"/>
  <c r="AI572" i="79"/>
  <c r="AH572" i="79"/>
  <c r="AG572" i="79"/>
  <c r="AF572" i="79"/>
  <c r="AE572" i="79"/>
  <c r="AD572" i="79"/>
  <c r="AC572" i="79"/>
  <c r="AB572" i="79"/>
  <c r="AA572" i="79"/>
  <c r="Z572" i="79"/>
  <c r="Y572" i="79"/>
  <c r="AL569" i="79"/>
  <c r="AK569" i="79"/>
  <c r="AJ569" i="79"/>
  <c r="AI569" i="79"/>
  <c r="AH569" i="79"/>
  <c r="AG569" i="79"/>
  <c r="AF569" i="79"/>
  <c r="AE569" i="79"/>
  <c r="AD569" i="79"/>
  <c r="AC569" i="79"/>
  <c r="AB569" i="79"/>
  <c r="AA569" i="79"/>
  <c r="Z569" i="79"/>
  <c r="Y569" i="79"/>
  <c r="AL566" i="79"/>
  <c r="AK566" i="79"/>
  <c r="AJ566" i="79"/>
  <c r="AI566" i="79"/>
  <c r="AH566" i="79"/>
  <c r="AG566" i="79"/>
  <c r="AF566" i="79"/>
  <c r="AE566" i="79"/>
  <c r="AD566" i="79"/>
  <c r="AC566" i="79"/>
  <c r="AB566" i="79"/>
  <c r="AA566" i="79"/>
  <c r="Z566" i="79"/>
  <c r="Y566" i="79"/>
  <c r="AL563" i="79"/>
  <c r="AK563" i="79"/>
  <c r="AJ563" i="79"/>
  <c r="AI563" i="79"/>
  <c r="AH563" i="79"/>
  <c r="AG563" i="79"/>
  <c r="AF563" i="79"/>
  <c r="AE563" i="79"/>
  <c r="AD563" i="79"/>
  <c r="AC563" i="79"/>
  <c r="AB563" i="79"/>
  <c r="AA563" i="79"/>
  <c r="Z563" i="79"/>
  <c r="Y563"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5" i="79"/>
  <c r="AK525" i="79"/>
  <c r="AJ525" i="79"/>
  <c r="AI525" i="79"/>
  <c r="AH525" i="79"/>
  <c r="AG525" i="79"/>
  <c r="AF525" i="79"/>
  <c r="AE525" i="79"/>
  <c r="AD525"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3" i="79"/>
  <c r="AK503" i="79"/>
  <c r="AJ503" i="79"/>
  <c r="AI503" i="79"/>
  <c r="AH503" i="79"/>
  <c r="AG503" i="79"/>
  <c r="AF503" i="79"/>
  <c r="AE503" i="79"/>
  <c r="AD503" i="79"/>
  <c r="AL500" i="79"/>
  <c r="AK500" i="79"/>
  <c r="AJ500" i="79"/>
  <c r="AI500" i="79"/>
  <c r="AH500" i="79"/>
  <c r="AG500" i="79"/>
  <c r="AF500" i="79"/>
  <c r="AE500" i="79"/>
  <c r="AD500" i="79"/>
  <c r="Y500" i="79"/>
  <c r="AL493" i="79"/>
  <c r="AK493" i="79"/>
  <c r="AJ493" i="79"/>
  <c r="AI493" i="79"/>
  <c r="AH493" i="79"/>
  <c r="AG493" i="79"/>
  <c r="AF493" i="79"/>
  <c r="AE493" i="79"/>
  <c r="AD493" i="79"/>
  <c r="AC493" i="79"/>
  <c r="AB493" i="79"/>
  <c r="AA493" i="79"/>
  <c r="Z493" i="79"/>
  <c r="Y493"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1" i="79"/>
  <c r="AK481" i="79"/>
  <c r="AJ481" i="79"/>
  <c r="AI481" i="79"/>
  <c r="AH481" i="79"/>
  <c r="AG481" i="79"/>
  <c r="AF481" i="79"/>
  <c r="AE481" i="79"/>
  <c r="AD481" i="79"/>
  <c r="AC481" i="79"/>
  <c r="AB481" i="79"/>
  <c r="AA481" i="79"/>
  <c r="Z481" i="79"/>
  <c r="Y481" i="79"/>
  <c r="AL456" i="79"/>
  <c r="AK456" i="79"/>
  <c r="AJ456" i="79"/>
  <c r="AI456" i="79"/>
  <c r="AH456" i="79"/>
  <c r="AG456" i="79"/>
  <c r="AF456" i="79"/>
  <c r="AE456" i="79"/>
  <c r="AD456" i="79"/>
  <c r="AC456" i="79"/>
  <c r="AB456" i="79"/>
  <c r="AA456" i="79"/>
  <c r="Z456"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385" i="79"/>
  <c r="AK385" i="79"/>
  <c r="AJ385" i="79"/>
  <c r="AI385" i="79"/>
  <c r="AH385" i="79"/>
  <c r="AG385" i="79"/>
  <c r="AF385" i="79"/>
  <c r="AE385" i="79"/>
  <c r="AD385" i="79"/>
  <c r="AC385" i="79"/>
  <c r="AB385" i="79"/>
  <c r="AA385" i="79"/>
  <c r="Z385" i="79"/>
  <c r="AL382" i="79"/>
  <c r="AK382" i="79"/>
  <c r="AJ382" i="79"/>
  <c r="AI382" i="79"/>
  <c r="AH382" i="79"/>
  <c r="AG382" i="79"/>
  <c r="AF382" i="79"/>
  <c r="AE382" i="79"/>
  <c r="AD382" i="79"/>
  <c r="AC382" i="79"/>
  <c r="AB382" i="79"/>
  <c r="AA382" i="79"/>
  <c r="Z382" i="79"/>
  <c r="Y382"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2" i="79"/>
  <c r="AK342" i="79"/>
  <c r="AJ342" i="79"/>
  <c r="AI342" i="79"/>
  <c r="AH342" i="79"/>
  <c r="AG342" i="79"/>
  <c r="AF342" i="79"/>
  <c r="AE342" i="79"/>
  <c r="AD342" i="79"/>
  <c r="AC342" i="79"/>
  <c r="AB342" i="79"/>
  <c r="AA342" i="79"/>
  <c r="Z342" i="79"/>
  <c r="Y342"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2" i="79"/>
  <c r="AK332" i="79"/>
  <c r="AJ332" i="79"/>
  <c r="AI332" i="79"/>
  <c r="AH332" i="79"/>
  <c r="AG332" i="79"/>
  <c r="AF332" i="79"/>
  <c r="AE332" i="79"/>
  <c r="AD332" i="79"/>
  <c r="AC332" i="79"/>
  <c r="AB332" i="79"/>
  <c r="AA332" i="79"/>
  <c r="Z332" i="79"/>
  <c r="Y332" i="79"/>
  <c r="AL329" i="79"/>
  <c r="AK329" i="79"/>
  <c r="AJ329" i="79"/>
  <c r="AI329" i="79"/>
  <c r="AH329" i="79"/>
  <c r="AG329" i="79"/>
  <c r="AF329" i="79"/>
  <c r="AE329" i="79"/>
  <c r="AD329" i="79"/>
  <c r="AC329" i="79"/>
  <c r="AB329" i="79"/>
  <c r="AA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Y320" i="79"/>
  <c r="AL317" i="79"/>
  <c r="AK317" i="79"/>
  <c r="AJ317" i="79"/>
  <c r="AI317" i="79"/>
  <c r="AH317" i="79"/>
  <c r="AG317" i="79"/>
  <c r="AF317" i="79"/>
  <c r="AE317" i="79"/>
  <c r="AD317" i="79"/>
  <c r="AC317" i="79"/>
  <c r="AB317" i="79"/>
  <c r="AA317" i="79"/>
  <c r="Z317" i="79"/>
  <c r="Y317" i="79"/>
  <c r="AL309" i="79"/>
  <c r="AK309" i="79"/>
  <c r="AJ309" i="79"/>
  <c r="AI309" i="79"/>
  <c r="AH309" i="79"/>
  <c r="AG309" i="79"/>
  <c r="AF309" i="79"/>
  <c r="AE309" i="79"/>
  <c r="AL306" i="79"/>
  <c r="AK306" i="79"/>
  <c r="AJ306" i="79"/>
  <c r="AI306" i="79"/>
  <c r="AH306" i="79"/>
  <c r="AG306" i="79"/>
  <c r="AF306" i="79"/>
  <c r="AE306" i="79"/>
  <c r="AD306" i="79"/>
  <c r="AC306" i="79"/>
  <c r="Y306" i="79"/>
  <c r="AL302" i="79"/>
  <c r="AK302" i="79"/>
  <c r="AJ302" i="79"/>
  <c r="AI302" i="79"/>
  <c r="AH302" i="79"/>
  <c r="AG302" i="79"/>
  <c r="AF302" i="79"/>
  <c r="AE302" i="79"/>
  <c r="AD302" i="79"/>
  <c r="AC302" i="79"/>
  <c r="AB302" i="79"/>
  <c r="AA302" i="79"/>
  <c r="Z302" i="79"/>
  <c r="Y302" i="79"/>
  <c r="AL299" i="79"/>
  <c r="AK299" i="79"/>
  <c r="AJ299" i="79"/>
  <c r="AI299" i="79"/>
  <c r="AH299" i="79"/>
  <c r="AG299" i="79"/>
  <c r="AF299" i="79"/>
  <c r="AE299" i="79"/>
  <c r="AD299" i="79"/>
  <c r="AC299" i="79"/>
  <c r="AB299" i="79"/>
  <c r="AA299" i="79"/>
  <c r="Z299" i="79"/>
  <c r="Y299"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7" i="79"/>
  <c r="AK267" i="79"/>
  <c r="AJ267" i="79"/>
  <c r="AI267" i="79"/>
  <c r="AH267" i="79"/>
  <c r="AG267" i="79"/>
  <c r="AF267" i="79"/>
  <c r="AE267" i="79"/>
  <c r="AD267" i="79"/>
  <c r="AC267" i="79"/>
  <c r="AB267" i="79"/>
  <c r="AA267" i="79"/>
  <c r="Z267"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7" i="79"/>
  <c r="AK237" i="79"/>
  <c r="AJ237" i="79"/>
  <c r="AI237" i="79"/>
  <c r="AH237" i="79"/>
  <c r="AG237" i="79"/>
  <c r="AF237" i="79"/>
  <c r="AE237" i="79"/>
  <c r="AD237" i="79"/>
  <c r="AC237" i="79"/>
  <c r="AB237" i="79"/>
  <c r="AA237" i="79"/>
  <c r="Z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AL225" i="79"/>
  <c r="AK225" i="79"/>
  <c r="AJ225" i="79"/>
  <c r="AI225" i="79"/>
  <c r="AH225" i="79"/>
  <c r="AG225" i="79"/>
  <c r="AF225" i="79"/>
  <c r="AE225" i="79"/>
  <c r="AD225" i="79"/>
  <c r="AC225" i="79"/>
  <c r="AB225" i="79"/>
  <c r="AA225" i="79"/>
  <c r="Z225"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4" i="79"/>
  <c r="AK124" i="79"/>
  <c r="AJ124" i="79"/>
  <c r="AI124" i="79"/>
  <c r="AH124" i="79"/>
  <c r="AG124" i="79"/>
  <c r="AF124" i="79"/>
  <c r="AE124" i="79"/>
  <c r="AD124" i="79"/>
  <c r="AC124" i="79"/>
  <c r="AB124" i="79"/>
  <c r="AA124" i="79"/>
  <c r="Z124" i="79"/>
  <c r="Y124"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9" i="79"/>
  <c r="AK59" i="79"/>
  <c r="AJ59" i="79"/>
  <c r="AI59" i="79"/>
  <c r="AH59" i="79"/>
  <c r="AG59" i="79"/>
  <c r="AF59" i="79"/>
  <c r="AE59" i="79"/>
  <c r="AD59" i="79"/>
  <c r="AC59" i="79"/>
  <c r="AB59" i="79"/>
  <c r="AA59" i="79"/>
  <c r="Z59" i="79"/>
  <c r="Y59"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7" i="79"/>
  <c r="N134" i="79"/>
  <c r="N120" i="79"/>
  <c r="N68" i="79"/>
  <c r="AL498" i="46"/>
  <c r="AK498" i="46"/>
  <c r="AJ498" i="46"/>
  <c r="AI498" i="46"/>
  <c r="AH498" i="46"/>
  <c r="AG498" i="46"/>
  <c r="AF498" i="46"/>
  <c r="AE498" i="46"/>
  <c r="AD498" i="46"/>
  <c r="AC498" i="46"/>
  <c r="AB498" i="46"/>
  <c r="AA498" i="46"/>
  <c r="Z498" i="46"/>
  <c r="Y498" i="46"/>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1" i="46"/>
  <c r="AK481" i="46"/>
  <c r="AJ481" i="46"/>
  <c r="AI481" i="46"/>
  <c r="AH481" i="46"/>
  <c r="AG481" i="46"/>
  <c r="AF481" i="46"/>
  <c r="AE481" i="46"/>
  <c r="AD481" i="46"/>
  <c r="AC481" i="46"/>
  <c r="AB481" i="46"/>
  <c r="AA481" i="46"/>
  <c r="Z481" i="46"/>
  <c r="Y481" i="46"/>
  <c r="AL477" i="46"/>
  <c r="AK477" i="46"/>
  <c r="AJ477" i="46"/>
  <c r="AI477" i="46"/>
  <c r="AH477" i="46"/>
  <c r="AG477" i="46"/>
  <c r="AF477" i="46"/>
  <c r="AE477" i="46"/>
  <c r="AD477" i="46"/>
  <c r="AC477" i="46"/>
  <c r="AB477" i="46"/>
  <c r="AA477" i="46"/>
  <c r="Z477" i="46"/>
  <c r="Y477"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1" i="46"/>
  <c r="AK461" i="46"/>
  <c r="AJ461" i="46"/>
  <c r="AI461" i="46"/>
  <c r="AH461" i="46"/>
  <c r="AG461" i="46"/>
  <c r="AF461" i="46"/>
  <c r="AE461" i="46"/>
  <c r="AD461" i="46"/>
  <c r="AC461" i="46"/>
  <c r="AB461" i="46"/>
  <c r="AA461" i="46"/>
  <c r="Z461" i="46"/>
  <c r="Y461" i="46"/>
  <c r="AL452" i="46"/>
  <c r="AK452" i="46"/>
  <c r="AJ452" i="46"/>
  <c r="AI452" i="46"/>
  <c r="AH452" i="46"/>
  <c r="AG452" i="46"/>
  <c r="AF452" i="46"/>
  <c r="AE452" i="46"/>
  <c r="AD452" i="46"/>
  <c r="AC452" i="46"/>
  <c r="AB452" i="46"/>
  <c r="AA452" i="46"/>
  <c r="Z452" i="46"/>
  <c r="Y452"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95" i="79" l="1"/>
  <c r="Y785" i="79"/>
  <c r="Y969" i="79"/>
  <c r="Y268" i="46"/>
  <c r="Y265" i="46"/>
  <c r="Y529"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86" i="79"/>
  <c r="Y597" i="79"/>
  <c r="Y595" i="79"/>
  <c r="Y596" i="79"/>
  <c r="Y401" i="79"/>
  <c r="Y404" i="79"/>
  <c r="Y403" i="79"/>
  <c r="Y402" i="79"/>
  <c r="Z403" i="79"/>
  <c r="Z401" i="79"/>
  <c r="Z402" i="79"/>
  <c r="Y534" i="46"/>
  <c r="Z532" i="46"/>
  <c r="Z534" i="46"/>
  <c r="Z533" i="46"/>
  <c r="Z529" i="46"/>
  <c r="Z531" i="46"/>
  <c r="Z530" i="46"/>
  <c r="Y530" i="46"/>
  <c r="Y531" i="46"/>
  <c r="Y533" i="46"/>
  <c r="Y532"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75" i="79" l="1"/>
  <c r="AM792" i="79"/>
  <c r="AM603" i="79"/>
  <c r="AM410" i="79"/>
  <c r="AM221"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1" i="79" s="1"/>
  <c r="AF36" i="79"/>
  <c r="AJ222" i="79"/>
  <c r="AF222" i="79"/>
  <c r="AJ411" i="79"/>
  <c r="AF411" i="79"/>
  <c r="AJ604" i="79"/>
  <c r="AF604" i="79"/>
  <c r="AJ793" i="79"/>
  <c r="AF793" i="79"/>
  <c r="AJ976" i="79"/>
  <c r="AF976" i="79"/>
  <c r="K14" i="44"/>
  <c r="K18" i="44" s="1"/>
  <c r="O14" i="44"/>
  <c r="O18" i="44" s="1"/>
  <c r="O29" i="44"/>
  <c r="O33" i="44" s="1"/>
  <c r="O43" i="44"/>
  <c r="C95" i="45" s="1"/>
  <c r="AF21" i="46"/>
  <c r="AI149" i="46"/>
  <c r="AI278" i="46"/>
  <c r="AI407" i="46"/>
  <c r="AI36" i="79"/>
  <c r="AI222" i="79"/>
  <c r="AI411" i="79"/>
  <c r="AI604" i="79"/>
  <c r="AI793" i="79"/>
  <c r="AI976" i="79"/>
  <c r="M43" i="44"/>
  <c r="AL21" i="46"/>
  <c r="AL149" i="46"/>
  <c r="AH149" i="46"/>
  <c r="AL278" i="46"/>
  <c r="AH278" i="46"/>
  <c r="AL407" i="46"/>
  <c r="AH407" i="46"/>
  <c r="AL36" i="79"/>
  <c r="AH36" i="79"/>
  <c r="AL222" i="79"/>
  <c r="AH222" i="79"/>
  <c r="AL411" i="79"/>
  <c r="AH411" i="79"/>
  <c r="AL604" i="79"/>
  <c r="AH604" i="79"/>
  <c r="AL793" i="79"/>
  <c r="AH793" i="79"/>
  <c r="AL976" i="79"/>
  <c r="AH976" i="79"/>
  <c r="N29" i="44"/>
  <c r="N33" i="44" s="1"/>
  <c r="K43" i="44"/>
  <c r="K53" i="44" s="1"/>
  <c r="AH21" i="46"/>
  <c r="AK21" i="46"/>
  <c r="AK149" i="46"/>
  <c r="AG149" i="46"/>
  <c r="AK278" i="46"/>
  <c r="AG278" i="46"/>
  <c r="AK407" i="46"/>
  <c r="AG407" i="46"/>
  <c r="AK36" i="79"/>
  <c r="AG36" i="79"/>
  <c r="AK222" i="79"/>
  <c r="AG222" i="79"/>
  <c r="AK411" i="79"/>
  <c r="AG411" i="79"/>
  <c r="AK604" i="79"/>
  <c r="AG604" i="79"/>
  <c r="AK793" i="79"/>
  <c r="AG793" i="79"/>
  <c r="AK976" i="79"/>
  <c r="AK1135" i="79" s="1"/>
  <c r="AG976" i="79"/>
  <c r="K122" i="45"/>
  <c r="AK410" i="79"/>
  <c r="AJ20" i="46"/>
  <c r="AG603" i="79"/>
  <c r="AG148" i="46"/>
  <c r="AK406" i="46"/>
  <c r="AF792" i="79"/>
  <c r="AG35" i="79"/>
  <c r="L13" i="44"/>
  <c r="P13" i="44"/>
  <c r="S14" i="47"/>
  <c r="AF148" i="46"/>
  <c r="AK277" i="46"/>
  <c r="AG406" i="46"/>
  <c r="AF35" i="79"/>
  <c r="AI410" i="79"/>
  <c r="AK792" i="79"/>
  <c r="AJ975" i="79"/>
  <c r="N28" i="44"/>
  <c r="Q14" i="47"/>
  <c r="AI20" i="46"/>
  <c r="AK148" i="46"/>
  <c r="AI277" i="46"/>
  <c r="AK35" i="79"/>
  <c r="AJ221" i="79"/>
  <c r="AG410" i="79"/>
  <c r="AJ792" i="79"/>
  <c r="AF975" i="79"/>
  <c r="O122" i="45"/>
  <c r="U14" i="47"/>
  <c r="AG20" i="46"/>
  <c r="AK20" i="46"/>
  <c r="AJ148" i="46"/>
  <c r="AG277" i="46"/>
  <c r="AJ35" i="79"/>
  <c r="AF221" i="79"/>
  <c r="AK603" i="79"/>
  <c r="AG792" i="79"/>
  <c r="V14" i="47"/>
  <c r="AL406" i="46"/>
  <c r="AH406" i="46"/>
  <c r="AL603" i="79"/>
  <c r="AH603" i="79"/>
  <c r="N13" i="44"/>
  <c r="M122" i="45"/>
  <c r="M28" i="44"/>
  <c r="Q42" i="44"/>
  <c r="R14" i="47"/>
  <c r="AH20" i="46"/>
  <c r="AL277" i="46"/>
  <c r="AH277" i="46"/>
  <c r="AI221" i="79"/>
  <c r="AL410" i="79"/>
  <c r="AH410" i="79"/>
  <c r="AI975" i="79"/>
  <c r="Q28" i="44"/>
  <c r="M42" i="44"/>
  <c r="AI148" i="46"/>
  <c r="AJ406" i="46"/>
  <c r="AF406" i="46"/>
  <c r="AI35" i="79"/>
  <c r="AL221" i="79"/>
  <c r="AH221" i="79"/>
  <c r="AJ603" i="79"/>
  <c r="AF603" i="79"/>
  <c r="AI792" i="79"/>
  <c r="AL975" i="79"/>
  <c r="AH975" i="79"/>
  <c r="T14" i="47"/>
  <c r="P14" i="47"/>
  <c r="AF20" i="46"/>
  <c r="AL20" i="46"/>
  <c r="AL148" i="46"/>
  <c r="AH148" i="46"/>
  <c r="AJ277" i="46"/>
  <c r="AF277" i="46"/>
  <c r="AI406" i="46"/>
  <c r="AL35" i="79"/>
  <c r="AH35" i="79"/>
  <c r="AK221" i="79"/>
  <c r="AG221" i="79"/>
  <c r="AJ410" i="79"/>
  <c r="AF410" i="79"/>
  <c r="AI603" i="79"/>
  <c r="AL792" i="79"/>
  <c r="AH792" i="79"/>
  <c r="AK975" i="79"/>
  <c r="AG97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4" i="46" l="1"/>
  <c r="AL532"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9" i="79"/>
  <c r="AK952" i="79"/>
  <c r="AK597" i="79"/>
  <c r="AK596" i="79"/>
  <c r="AK580" i="79"/>
  <c r="AK595" i="79"/>
  <c r="AK215" i="79"/>
  <c r="AK214" i="79"/>
  <c r="AK198" i="79"/>
  <c r="AK213" i="79"/>
  <c r="AK212" i="79"/>
  <c r="AK211" i="79"/>
  <c r="AK786" i="79"/>
  <c r="AK769" i="79"/>
  <c r="AK785" i="79"/>
  <c r="AK402" i="79"/>
  <c r="AK404" i="79"/>
  <c r="AK403" i="79"/>
  <c r="AK387" i="79"/>
  <c r="AK401" i="79"/>
  <c r="AK531" i="46"/>
  <c r="AK530" i="46"/>
  <c r="AK533" i="46"/>
  <c r="AK529" i="46"/>
  <c r="AK532" i="46"/>
  <c r="AK534"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5" i="79"/>
  <c r="D952" i="79"/>
  <c r="D580" i="79"/>
  <c r="D387" i="79"/>
  <c r="AL387" i="79" l="1"/>
  <c r="AL402" i="79"/>
  <c r="AL401" i="79"/>
  <c r="AL403" i="79"/>
  <c r="AL404" i="79"/>
  <c r="AL596" i="79"/>
  <c r="AL595" i="79"/>
  <c r="AL597" i="79"/>
  <c r="AL580" i="79"/>
  <c r="AL769" i="79"/>
  <c r="AL785" i="79"/>
  <c r="AL786" i="79"/>
  <c r="AL969" i="79"/>
  <c r="AL952" i="79"/>
  <c r="AL1135" i="79"/>
  <c r="AH969" i="79"/>
  <c r="AI969" i="79"/>
  <c r="AF969" i="79"/>
  <c r="AJ969" i="79"/>
  <c r="AG969" i="79"/>
  <c r="AF785" i="79"/>
  <c r="AJ785" i="79"/>
  <c r="AG786" i="79"/>
  <c r="AG785" i="79"/>
  <c r="AI786" i="79"/>
  <c r="AI785" i="79"/>
  <c r="AF786" i="79"/>
  <c r="AJ786" i="79"/>
  <c r="AH786" i="79"/>
  <c r="AH785" i="79"/>
  <c r="AH952" i="79"/>
  <c r="AJ952" i="79"/>
  <c r="AG952" i="79"/>
  <c r="AF952" i="79"/>
  <c r="AI952" i="79"/>
  <c r="AJ1135" i="79"/>
  <c r="AF1135" i="79"/>
  <c r="AG1135" i="79"/>
  <c r="AI1135" i="79"/>
  <c r="AH1135" i="79"/>
  <c r="AJ769" i="79"/>
  <c r="AF769" i="79"/>
  <c r="AG769" i="79"/>
  <c r="AI769" i="79"/>
  <c r="AH769" i="79"/>
  <c r="AH595" i="79"/>
  <c r="AI596" i="79"/>
  <c r="AJ597" i="79"/>
  <c r="AJ580" i="79"/>
  <c r="AF580" i="79"/>
  <c r="AJ596" i="79"/>
  <c r="AG597" i="79"/>
  <c r="AJ595" i="79"/>
  <c r="AG596" i="79"/>
  <c r="AH580" i="79"/>
  <c r="AG595" i="79"/>
  <c r="AH596" i="79"/>
  <c r="AI597" i="79"/>
  <c r="AG580" i="79"/>
  <c r="AI595" i="79"/>
  <c r="AI580" i="79"/>
  <c r="AH597" i="79"/>
  <c r="AI404" i="79"/>
  <c r="AH403" i="79"/>
  <c r="AG402" i="79"/>
  <c r="AI401" i="79"/>
  <c r="AJ403" i="79"/>
  <c r="AI402" i="79"/>
  <c r="AG401" i="79"/>
  <c r="AH404" i="79"/>
  <c r="AG403" i="79"/>
  <c r="AJ402" i="79"/>
  <c r="AH401" i="79"/>
  <c r="AF404" i="79"/>
  <c r="AJ404" i="79"/>
  <c r="AI403" i="79"/>
  <c r="AH402" i="79"/>
  <c r="AF401" i="79"/>
  <c r="AJ401" i="79"/>
  <c r="AG404" i="79"/>
  <c r="AF403" i="79"/>
  <c r="AF402" i="79"/>
  <c r="AI387" i="79"/>
  <c r="AH387" i="79"/>
  <c r="AJ387" i="79"/>
  <c r="AF387" i="79"/>
  <c r="AG387" i="79"/>
  <c r="Z969" i="79"/>
  <c r="Z786" i="79"/>
  <c r="Z785" i="79"/>
  <c r="Z404" i="79"/>
  <c r="Z596" i="79"/>
  <c r="Z597" i="79"/>
  <c r="Y39" i="79" l="1"/>
  <c r="Y211" i="79" s="1"/>
  <c r="B60" i="45"/>
  <c r="B53" i="45"/>
  <c r="B46" i="45"/>
  <c r="B39" i="45"/>
  <c r="B32" i="45"/>
  <c r="B25" i="45"/>
  <c r="B18" i="45"/>
  <c r="AL215" i="79" l="1"/>
  <c r="AL198" i="79"/>
  <c r="AL212" i="79"/>
  <c r="AL213" i="79"/>
  <c r="AL211" i="79"/>
  <c r="AL214" i="79"/>
  <c r="AI215" i="79"/>
  <c r="AI214" i="79"/>
  <c r="AI213" i="79"/>
  <c r="AI212" i="79"/>
  <c r="AI211" i="79"/>
  <c r="AJ198" i="79"/>
  <c r="AF198" i="79"/>
  <c r="AH214" i="79"/>
  <c r="AH212" i="79"/>
  <c r="AG214" i="79"/>
  <c r="AG212" i="79"/>
  <c r="AH198" i="79"/>
  <c r="AJ215" i="79"/>
  <c r="AF215" i="79"/>
  <c r="AJ214" i="79"/>
  <c r="AF214" i="79"/>
  <c r="AJ213" i="79"/>
  <c r="AF213" i="79"/>
  <c r="AJ212" i="79"/>
  <c r="AF212" i="79"/>
  <c r="AF211" i="79"/>
  <c r="AG198" i="79"/>
  <c r="AH215" i="79"/>
  <c r="AH213" i="79"/>
  <c r="AH211" i="79"/>
  <c r="AI198" i="79"/>
  <c r="AG215" i="79"/>
  <c r="AG213" i="79"/>
  <c r="AG211" i="79"/>
  <c r="Z211" i="79"/>
  <c r="Z215" i="79"/>
  <c r="Z214" i="79"/>
  <c r="Z213" i="79"/>
  <c r="Z212" i="79"/>
  <c r="Y212" i="79"/>
  <c r="Y213" i="79"/>
  <c r="Y214" i="79"/>
  <c r="Y215" i="79"/>
  <c r="D516" i="46"/>
  <c r="O384" i="46"/>
  <c r="D384" i="46"/>
  <c r="Y401" i="46"/>
  <c r="J53" i="43"/>
  <c r="J29" i="44" s="1"/>
  <c r="J33" i="44" s="1"/>
  <c r="I53" i="43"/>
  <c r="I29" i="44" s="1"/>
  <c r="I33" i="44" s="1"/>
  <c r="H53" i="43"/>
  <c r="H29" i="44" s="1"/>
  <c r="H33" i="44" s="1"/>
  <c r="H50" i="44" s="1"/>
  <c r="G53" i="43"/>
  <c r="F53" i="43"/>
  <c r="E53" i="43"/>
  <c r="E29" i="44" s="1"/>
  <c r="E33" i="44" s="1"/>
  <c r="D53" i="43"/>
  <c r="Y21" i="46" s="1"/>
  <c r="O255" i="46"/>
  <c r="D255" i="46"/>
  <c r="J28" i="44"/>
  <c r="I28" i="44"/>
  <c r="H28" i="44"/>
  <c r="G28" i="44"/>
  <c r="F28" i="44"/>
  <c r="E28" i="44"/>
  <c r="D28" i="44"/>
  <c r="E50" i="44" l="1"/>
  <c r="E44" i="44"/>
  <c r="AL268" i="46"/>
  <c r="AL272" i="46"/>
  <c r="AL265" i="46"/>
  <c r="AL266" i="46"/>
  <c r="AL271" i="46"/>
  <c r="AL267" i="46"/>
  <c r="AL269" i="46"/>
  <c r="AL270" i="46"/>
  <c r="AL396" i="46"/>
  <c r="AL398" i="46"/>
  <c r="AL401" i="46"/>
  <c r="AL397" i="46"/>
  <c r="AL400" i="46"/>
  <c r="AL395" i="46"/>
  <c r="AL399" i="46"/>
  <c r="AL533" i="46"/>
  <c r="AL529" i="46"/>
  <c r="AL531" i="46"/>
  <c r="AL530" i="46"/>
  <c r="AJ532" i="46"/>
  <c r="AH531" i="46"/>
  <c r="AH534" i="46"/>
  <c r="AG532" i="46"/>
  <c r="AI533" i="46"/>
  <c r="AI530" i="46"/>
  <c r="AF531" i="46"/>
  <c r="AJ533" i="46"/>
  <c r="AG530" i="46"/>
  <c r="AG533" i="46"/>
  <c r="AF534" i="46"/>
  <c r="AJ529" i="46"/>
  <c r="AH529" i="46"/>
  <c r="AF530" i="46"/>
  <c r="AF532" i="46"/>
  <c r="AJ534" i="46"/>
  <c r="AJ531" i="46"/>
  <c r="AH530" i="46"/>
  <c r="AG531" i="46"/>
  <c r="AG534" i="46"/>
  <c r="AI529" i="46"/>
  <c r="AI532" i="46"/>
  <c r="AF533" i="46"/>
  <c r="AJ530" i="46"/>
  <c r="AH533" i="46"/>
  <c r="AI531" i="46"/>
  <c r="AF529" i="46"/>
  <c r="AH532" i="46"/>
  <c r="AG529" i="46"/>
  <c r="AI534"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6" i="46"/>
  <c r="AL516" i="46"/>
  <c r="AJ516" i="46"/>
  <c r="AI384" i="46"/>
  <c r="AG384" i="46"/>
  <c r="AF384" i="46"/>
  <c r="AH384" i="46"/>
  <c r="AF516" i="46"/>
  <c r="AG516" i="46"/>
  <c r="AH516" i="46"/>
  <c r="AI516" i="46"/>
  <c r="AJ255" i="46"/>
  <c r="AH255" i="46"/>
  <c r="AF255" i="46"/>
  <c r="AI255" i="46"/>
  <c r="AG255" i="46"/>
  <c r="F29" i="44"/>
  <c r="F33" i="44" s="1"/>
  <c r="F50" i="44" s="1"/>
  <c r="AA21" i="46"/>
  <c r="D29" i="44"/>
  <c r="D33" i="44" s="1"/>
  <c r="D50" i="44" s="1"/>
  <c r="AA407" i="46"/>
  <c r="AB278" i="46"/>
  <c r="G29" i="44"/>
  <c r="G33" i="44" s="1"/>
  <c r="G50" i="44" s="1"/>
  <c r="Z277" i="46"/>
  <c r="E13" i="44"/>
  <c r="Z410" i="79"/>
  <c r="Z792" i="79"/>
  <c r="Z221" i="79"/>
  <c r="Z975" i="79"/>
  <c r="Z603" i="79"/>
  <c r="Z35" i="79"/>
  <c r="D123" i="45"/>
  <c r="E14" i="44"/>
  <c r="E18" i="44" s="1"/>
  <c r="Z604" i="79"/>
  <c r="Z769" i="79" s="1"/>
  <c r="Z222" i="79"/>
  <c r="Z387" i="79" s="1"/>
  <c r="Z411" i="79"/>
  <c r="Z580" i="79" s="1"/>
  <c r="Z793" i="79"/>
  <c r="Z952" i="79" s="1"/>
  <c r="Z976" i="79"/>
  <c r="Z1135" i="79" s="1"/>
  <c r="Z36" i="79"/>
  <c r="Z198" i="79" s="1"/>
  <c r="AE406" i="46"/>
  <c r="J13" i="44"/>
  <c r="AE975" i="79"/>
  <c r="AE410" i="79"/>
  <c r="AE792" i="79"/>
  <c r="AE603" i="79"/>
  <c r="AE221" i="79"/>
  <c r="AE35" i="79"/>
  <c r="J43" i="44"/>
  <c r="J53" i="44" s="1"/>
  <c r="J14" i="44"/>
  <c r="J18" i="44" s="1"/>
  <c r="AE411" i="79"/>
  <c r="AE604" i="79"/>
  <c r="AE976" i="79"/>
  <c r="AE1135" i="79" s="1"/>
  <c r="AE793" i="79"/>
  <c r="AE222" i="79"/>
  <c r="AE36" i="79"/>
  <c r="Y277" i="46"/>
  <c r="D13" i="44"/>
  <c r="Y792" i="79"/>
  <c r="Y603" i="79"/>
  <c r="Y221" i="79"/>
  <c r="Y975" i="79"/>
  <c r="Y410" i="79"/>
  <c r="Y35" i="79"/>
  <c r="AC148" i="46"/>
  <c r="H13" i="44"/>
  <c r="AC792" i="79"/>
  <c r="AC975" i="79"/>
  <c r="AC410" i="79"/>
  <c r="AC603" i="79"/>
  <c r="AC221" i="79"/>
  <c r="AC35" i="79"/>
  <c r="Y407" i="46"/>
  <c r="Y516" i="46" s="1"/>
  <c r="D14" i="44"/>
  <c r="D18" i="44" s="1"/>
  <c r="Y976" i="79"/>
  <c r="Y1135" i="79" s="1"/>
  <c r="Y411" i="79"/>
  <c r="Y580" i="79" s="1"/>
  <c r="Y793" i="79"/>
  <c r="Y952" i="79" s="1"/>
  <c r="Y604" i="79"/>
  <c r="Y769" i="79" s="1"/>
  <c r="Y222" i="79"/>
  <c r="Y387" i="79" s="1"/>
  <c r="Y36" i="79"/>
  <c r="Y198" i="79" s="1"/>
  <c r="AC278" i="46"/>
  <c r="AC395" i="46" s="1"/>
  <c r="H14" i="44"/>
  <c r="H18" i="44" s="1"/>
  <c r="AC793" i="79"/>
  <c r="AC969" i="79" s="1"/>
  <c r="AC604" i="79"/>
  <c r="AC222" i="79"/>
  <c r="AC976" i="79"/>
  <c r="AC1135" i="79" s="1"/>
  <c r="AC411" i="79"/>
  <c r="AC36" i="79"/>
  <c r="AD148" i="46"/>
  <c r="I13" i="44"/>
  <c r="AD410" i="79"/>
  <c r="AD603" i="79"/>
  <c r="AD975" i="79"/>
  <c r="AD792" i="79"/>
  <c r="AD221" i="79"/>
  <c r="AD35" i="79"/>
  <c r="H123" i="45"/>
  <c r="I14" i="44"/>
  <c r="I18" i="44" s="1"/>
  <c r="AD793" i="79"/>
  <c r="AD969" i="79" s="1"/>
  <c r="AD976" i="79"/>
  <c r="AD1135" i="79" s="1"/>
  <c r="AD411" i="79"/>
  <c r="AD595" i="79" s="1"/>
  <c r="AD604" i="79"/>
  <c r="AD222" i="79"/>
  <c r="AD401" i="79" s="1"/>
  <c r="AD36" i="79"/>
  <c r="AA406" i="46"/>
  <c r="F13" i="44"/>
  <c r="AA975" i="79"/>
  <c r="AA792" i="79"/>
  <c r="AA603" i="79"/>
  <c r="AA221" i="79"/>
  <c r="AA410" i="79"/>
  <c r="AA35" i="79"/>
  <c r="F43" i="44"/>
  <c r="F53" i="44" s="1"/>
  <c r="F14" i="44"/>
  <c r="F18" i="44" s="1"/>
  <c r="AA411" i="79"/>
  <c r="AA793" i="79"/>
  <c r="AA222" i="79"/>
  <c r="AA976" i="79"/>
  <c r="AA1135" i="79" s="1"/>
  <c r="AA604" i="79"/>
  <c r="AA36" i="79"/>
  <c r="AA211" i="79" s="1"/>
  <c r="AB406" i="46"/>
  <c r="G13" i="44"/>
  <c r="AB792" i="79"/>
  <c r="AB603" i="79"/>
  <c r="AB221" i="79"/>
  <c r="AB975" i="79"/>
  <c r="AB410" i="79"/>
  <c r="AB35" i="79"/>
  <c r="AB407" i="46"/>
  <c r="G14" i="44"/>
  <c r="G18" i="44" s="1"/>
  <c r="AB976" i="79"/>
  <c r="AB1135" i="79" s="1"/>
  <c r="AB793" i="79"/>
  <c r="AB604" i="79"/>
  <c r="AB222" i="79"/>
  <c r="AB411"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6"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5" i="79"/>
  <c r="AD211" i="79"/>
  <c r="AD214" i="79"/>
  <c r="AD213" i="79"/>
  <c r="AD212"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401" i="79"/>
  <c r="AB403" i="79"/>
  <c r="AB387" i="79"/>
  <c r="AB402" i="79"/>
  <c r="AB404" i="79"/>
  <c r="AB785" i="79"/>
  <c r="AB786" i="79"/>
  <c r="AB769" i="79"/>
  <c r="AD596" i="79"/>
  <c r="AD580" i="79"/>
  <c r="AD597" i="79"/>
  <c r="AC401" i="79"/>
  <c r="AC403" i="79"/>
  <c r="AC387" i="79"/>
  <c r="AC402" i="79"/>
  <c r="AC404" i="79"/>
  <c r="AB580" i="79"/>
  <c r="AA785" i="79"/>
  <c r="AA769" i="79"/>
  <c r="AA786" i="79"/>
  <c r="AA580" i="79"/>
  <c r="AD402" i="79"/>
  <c r="AD404" i="79"/>
  <c r="AD403" i="79"/>
  <c r="AD387" i="79"/>
  <c r="AD952" i="79"/>
  <c r="AC580" i="79"/>
  <c r="AC952" i="79"/>
  <c r="AE401" i="79"/>
  <c r="AE387" i="79"/>
  <c r="AE403" i="79"/>
  <c r="AE402" i="79"/>
  <c r="AE404" i="79"/>
  <c r="AE580" i="79"/>
  <c r="AD786" i="79"/>
  <c r="AD769" i="79"/>
  <c r="AD785" i="79"/>
  <c r="AE969" i="79"/>
  <c r="AE952" i="79"/>
  <c r="AA404" i="79"/>
  <c r="AA387" i="79"/>
  <c r="AA403" i="79"/>
  <c r="AA401" i="79"/>
  <c r="AA402" i="79"/>
  <c r="AB214" i="79"/>
  <c r="AB198" i="79"/>
  <c r="AB215" i="79"/>
  <c r="AB211" i="79"/>
  <c r="AB213" i="79"/>
  <c r="AB212" i="79"/>
  <c r="AB952" i="79"/>
  <c r="AB969" i="79"/>
  <c r="AA213" i="79"/>
  <c r="AA198" i="79"/>
  <c r="AA212" i="79"/>
  <c r="AA214" i="79"/>
  <c r="AA215" i="79"/>
  <c r="AA952" i="79"/>
  <c r="AA969" i="79"/>
  <c r="AD198" i="79"/>
  <c r="AC212" i="79"/>
  <c r="AC215" i="79"/>
  <c r="AC211" i="79"/>
  <c r="AC213" i="79"/>
  <c r="AC198" i="79"/>
  <c r="AC214" i="79"/>
  <c r="AC786" i="79"/>
  <c r="AC769" i="79"/>
  <c r="AC785" i="79"/>
  <c r="AE214" i="79"/>
  <c r="AE198" i="79"/>
  <c r="AE211" i="79"/>
  <c r="AE212" i="79"/>
  <c r="AE213" i="79"/>
  <c r="AE215" i="79"/>
  <c r="AE785" i="79"/>
  <c r="AE786" i="79"/>
  <c r="AE769" i="79"/>
  <c r="AD516" i="46"/>
  <c r="AD532" i="46"/>
  <c r="AD531" i="46"/>
  <c r="AD530" i="46"/>
  <c r="AD533" i="46"/>
  <c r="AD529" i="46"/>
  <c r="AD534" i="46"/>
  <c r="AA516" i="46"/>
  <c r="AA533" i="46"/>
  <c r="AA529" i="46"/>
  <c r="AA534" i="46"/>
  <c r="AA530" i="46"/>
  <c r="AA532" i="46"/>
  <c r="AA531" i="46"/>
  <c r="AB516" i="46"/>
  <c r="AB534" i="46"/>
  <c r="AB530" i="46"/>
  <c r="AB529" i="46"/>
  <c r="AB531" i="46"/>
  <c r="AB533" i="46"/>
  <c r="AB532" i="46"/>
  <c r="AC516" i="46"/>
  <c r="AC531" i="46"/>
  <c r="AC530" i="46"/>
  <c r="AC529" i="46"/>
  <c r="AC532" i="46"/>
  <c r="AC534" i="46"/>
  <c r="AC533" i="46"/>
  <c r="AE516" i="46"/>
  <c r="AE533" i="46"/>
  <c r="AE529" i="46"/>
  <c r="AE534" i="46"/>
  <c r="AE530" i="46"/>
  <c r="AE532" i="46"/>
  <c r="AE531"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C132"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L132" i="45" s="1"/>
  <c r="M100" i="45"/>
  <c r="N132" i="45" s="1"/>
  <c r="M79" i="45"/>
  <c r="K132" i="45" s="1"/>
  <c r="M72" i="45"/>
  <c r="J132" i="45" s="1"/>
  <c r="L93" i="45"/>
  <c r="L107" i="45"/>
  <c r="L86" i="45"/>
  <c r="L114" i="45"/>
  <c r="P131" i="45" s="1"/>
  <c r="L100" i="45"/>
  <c r="L79" i="45"/>
  <c r="L72" i="45"/>
  <c r="N86" i="45"/>
  <c r="N114" i="45"/>
  <c r="P133" i="45" s="1"/>
  <c r="N107" i="45"/>
  <c r="O133" i="45" s="1"/>
  <c r="N79" i="45"/>
  <c r="N93" i="45"/>
  <c r="M133" i="45" s="1"/>
  <c r="N100" i="45"/>
  <c r="N133" i="45" s="1"/>
  <c r="N72" i="45"/>
  <c r="L65" i="45"/>
  <c r="L51" i="45"/>
  <c r="L30" i="45"/>
  <c r="L58" i="45"/>
  <c r="L37" i="45"/>
  <c r="L44" i="45"/>
  <c r="M44" i="45"/>
  <c r="F132" i="45" s="1"/>
  <c r="M58" i="45"/>
  <c r="H132" i="45" s="1"/>
  <c r="M51" i="45"/>
  <c r="G132" i="45" s="1"/>
  <c r="M37" i="45"/>
  <c r="E132" i="45" s="1"/>
  <c r="M65" i="45"/>
  <c r="I132" i="45" s="1"/>
  <c r="M30" i="45"/>
  <c r="D132" i="45" s="1"/>
  <c r="N58" i="45"/>
  <c r="N65" i="45"/>
  <c r="N51" i="45"/>
  <c r="G133" i="45" s="1"/>
  <c r="N44" i="45"/>
  <c r="N37" i="45"/>
  <c r="N30" i="45"/>
  <c r="D133" i="45" l="1"/>
  <c r="L133" i="45"/>
  <c r="E133" i="45"/>
  <c r="F133" i="45"/>
  <c r="I133" i="45"/>
  <c r="H133" i="45"/>
  <c r="K133" i="45"/>
  <c r="J133"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72" i="79" l="1"/>
  <c r="Y780" i="79" s="1"/>
  <c r="AF519" i="46"/>
  <c r="C133" i="45"/>
  <c r="Y1138" i="79" s="1"/>
  <c r="AG258" i="46"/>
  <c r="AG259" i="46" s="1"/>
  <c r="AG387" i="46"/>
  <c r="AA390" i="79"/>
  <c r="AA391" i="79" s="1"/>
  <c r="AF258" i="46"/>
  <c r="Y258" i="46"/>
  <c r="Y259" i="46" s="1"/>
  <c r="AG519" i="46"/>
  <c r="AG523" i="46" s="1"/>
  <c r="AF130" i="46"/>
  <c r="AF131" i="46" s="1"/>
  <c r="K54" i="43" s="1"/>
  <c r="AG130" i="46"/>
  <c r="AG131" i="46" s="1"/>
  <c r="L54" i="43" s="1"/>
  <c r="AE201" i="79"/>
  <c r="AE205" i="79" s="1"/>
  <c r="AH258" i="46"/>
  <c r="AI519" i="46"/>
  <c r="AH519" i="46"/>
  <c r="AF387" i="46"/>
  <c r="Y201" i="79"/>
  <c r="AI258" i="46"/>
  <c r="AI260" i="46" s="1"/>
  <c r="AJ258" i="46"/>
  <c r="AJ260" i="46" s="1"/>
  <c r="Y128" i="46"/>
  <c r="AL258" i="46"/>
  <c r="AK258" i="46"/>
  <c r="AK519" i="46"/>
  <c r="AK523" i="46" s="1"/>
  <c r="AL519" i="46"/>
  <c r="AL523" i="46" s="1"/>
  <c r="AJ770" i="79"/>
  <c r="AG770" i="79"/>
  <c r="AG388" i="79"/>
  <c r="AK953" i="79"/>
  <c r="AF770" i="79"/>
  <c r="AH581" i="79"/>
  <c r="AL199" i="79"/>
  <c r="AG517" i="46"/>
  <c r="AI953" i="79"/>
  <c r="AJ953" i="79"/>
  <c r="AF388" i="79"/>
  <c r="AL581" i="79"/>
  <c r="AF953" i="79"/>
  <c r="AJ388" i="79"/>
  <c r="AH1136" i="79"/>
  <c r="AI1136" i="79"/>
  <c r="AK517" i="46"/>
  <c r="AI199" i="79"/>
  <c r="AK388" i="79"/>
  <c r="AF517" i="46"/>
  <c r="AF581" i="79"/>
  <c r="AL388" i="79"/>
  <c r="AL770" i="79"/>
  <c r="AJ581" i="79"/>
  <c r="AJ517" i="46"/>
  <c r="AK199" i="79"/>
  <c r="AG199" i="79"/>
  <c r="AG1136" i="79"/>
  <c r="AG581" i="79"/>
  <c r="AH517" i="46"/>
  <c r="AK1136" i="79"/>
  <c r="AH199" i="79"/>
  <c r="AH953" i="79"/>
  <c r="AJ1136" i="79"/>
  <c r="AF199" i="79"/>
  <c r="AF1136" i="79"/>
  <c r="AL953" i="79"/>
  <c r="AI388" i="79"/>
  <c r="AL517" i="46"/>
  <c r="AK770" i="79"/>
  <c r="AH388" i="79"/>
  <c r="AJ199" i="79"/>
  <c r="AL1136" i="79"/>
  <c r="AH770" i="79"/>
  <c r="AI517" i="46"/>
  <c r="AK581" i="79"/>
  <c r="AI581" i="79"/>
  <c r="AI770" i="79"/>
  <c r="AG953" i="79"/>
  <c r="Y517" i="46"/>
  <c r="AB517" i="46"/>
  <c r="AE1136" i="79"/>
  <c r="AD388" i="79"/>
  <c r="AC581" i="79"/>
  <c r="Y1136" i="79"/>
  <c r="Y581" i="79"/>
  <c r="AC517" i="46"/>
  <c r="AB953" i="79"/>
  <c r="AA1136" i="79"/>
  <c r="AD199" i="79"/>
  <c r="Y199" i="79"/>
  <c r="AE770" i="79"/>
  <c r="AA517" i="46"/>
  <c r="AE517" i="46"/>
  <c r="AC388" i="79"/>
  <c r="AB770" i="79"/>
  <c r="AC1136" i="79"/>
  <c r="AE388" i="79"/>
  <c r="Z953" i="79"/>
  <c r="AD517" i="46"/>
  <c r="AA581" i="79"/>
  <c r="AD1136" i="79"/>
  <c r="AE953" i="79"/>
  <c r="AB388" i="79"/>
  <c r="AB1136" i="79"/>
  <c r="AA770" i="79"/>
  <c r="AD581" i="79"/>
  <c r="Y770" i="79"/>
  <c r="AE581" i="79"/>
  <c r="Z770" i="79"/>
  <c r="Z517" i="46"/>
  <c r="AC953" i="79"/>
  <c r="AB581" i="79"/>
  <c r="Y388" i="79"/>
  <c r="Z388" i="79"/>
  <c r="AA199" i="79"/>
  <c r="AD953" i="79"/>
  <c r="AC199" i="79"/>
  <c r="Y953" i="79"/>
  <c r="AE199" i="79"/>
  <c r="AD770" i="79"/>
  <c r="AA388" i="79"/>
  <c r="AA953" i="79"/>
  <c r="AB199" i="79"/>
  <c r="AC770" i="79"/>
  <c r="Z581" i="79"/>
  <c r="Z199" i="79"/>
  <c r="Z1136" i="79"/>
  <c r="Y519" i="46"/>
  <c r="AD519" i="46"/>
  <c r="AD523" i="46" s="1"/>
  <c r="AD130" i="46"/>
  <c r="AD131" i="46" s="1"/>
  <c r="AD387" i="46"/>
  <c r="AD258" i="46"/>
  <c r="AD260" i="46" s="1"/>
  <c r="AC130" i="46"/>
  <c r="AC519" i="46"/>
  <c r="AC523" i="46" s="1"/>
  <c r="AC387" i="46"/>
  <c r="AC389" i="46" s="1"/>
  <c r="AC258" i="46"/>
  <c r="AC259" i="46" s="1"/>
  <c r="AB387" i="46"/>
  <c r="AB389" i="46" s="1"/>
  <c r="AB258" i="46"/>
  <c r="AB260" i="46" s="1"/>
  <c r="AB130" i="46"/>
  <c r="AB519" i="46"/>
  <c r="AB523" i="46" s="1"/>
  <c r="AE387" i="46"/>
  <c r="AE389" i="46" s="1"/>
  <c r="AE258" i="46"/>
  <c r="AE259" i="46" s="1"/>
  <c r="AE519" i="46"/>
  <c r="AE523" i="46" s="1"/>
  <c r="AE130" i="46"/>
  <c r="AE131" i="46" s="1"/>
  <c r="Y130" i="46"/>
  <c r="Y387" i="46"/>
  <c r="Z519" i="46"/>
  <c r="Z523" i="46" s="1"/>
  <c r="Z130" i="46"/>
  <c r="Z387" i="46"/>
  <c r="Z389" i="46" s="1"/>
  <c r="Z258" i="46"/>
  <c r="AA387" i="46"/>
  <c r="AA258" i="46"/>
  <c r="AA259" i="46" s="1"/>
  <c r="AA519" i="46"/>
  <c r="AA523"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130" i="46" l="1"/>
  <c r="AK131" i="46" s="1"/>
  <c r="P54" i="43" s="1"/>
  <c r="AL130" i="46"/>
  <c r="AL131" i="46" s="1"/>
  <c r="Q54" i="43" s="1"/>
  <c r="AH130" i="46"/>
  <c r="AH131" i="46" s="1"/>
  <c r="M54" i="43" s="1"/>
  <c r="AI130" i="46"/>
  <c r="AI131" i="46" s="1"/>
  <c r="N54" i="43" s="1"/>
  <c r="AL387" i="46"/>
  <c r="AL389" i="46" s="1"/>
  <c r="AJ387" i="46"/>
  <c r="AJ389" i="46" s="1"/>
  <c r="AJ130" i="46"/>
  <c r="AJ131" i="46" s="1"/>
  <c r="O54" i="43" s="1"/>
  <c r="AI387" i="46"/>
  <c r="AI389" i="46" s="1"/>
  <c r="AK583" i="79"/>
  <c r="AK585" i="79" s="1"/>
  <c r="AJ519" i="46"/>
  <c r="AJ523" i="46" s="1"/>
  <c r="Y525" i="46"/>
  <c r="D64" i="43" s="1"/>
  <c r="AD525" i="46"/>
  <c r="I64" i="43" s="1"/>
  <c r="Y1142" i="79"/>
  <c r="Y1148" i="79"/>
  <c r="AI520" i="46"/>
  <c r="AI523" i="46"/>
  <c r="AF521" i="46"/>
  <c r="AF523" i="46"/>
  <c r="Y521" i="46"/>
  <c r="Y520" i="46"/>
  <c r="Y522" i="46"/>
  <c r="Y523" i="46"/>
  <c r="AA525" i="46"/>
  <c r="F64" i="43" s="1"/>
  <c r="AH521" i="46"/>
  <c r="AH523" i="46"/>
  <c r="AJ583" i="79"/>
  <c r="AA201" i="79"/>
  <c r="AB201" i="79"/>
  <c r="AJ390" i="79"/>
  <c r="AJ393" i="79" s="1"/>
  <c r="AH583" i="79"/>
  <c r="AH587" i="79" s="1"/>
  <c r="AL390" i="79"/>
  <c r="AL396" i="79" s="1"/>
  <c r="AC201" i="79"/>
  <c r="AC204" i="79" s="1"/>
  <c r="AK390" i="79"/>
  <c r="AK394" i="79" s="1"/>
  <c r="AF390" i="79"/>
  <c r="AF393" i="79" s="1"/>
  <c r="AI583" i="79"/>
  <c r="AI592" i="79" s="1"/>
  <c r="N73" i="43" s="1"/>
  <c r="AL583" i="79"/>
  <c r="AL587" i="79" s="1"/>
  <c r="AE583" i="79"/>
  <c r="AE586" i="79" s="1"/>
  <c r="AG583" i="79"/>
  <c r="AG586" i="79" s="1"/>
  <c r="AG390" i="79"/>
  <c r="AG398" i="79" s="1"/>
  <c r="L70" i="43" s="1"/>
  <c r="AD390" i="79"/>
  <c r="AD394" i="79" s="1"/>
  <c r="AB583" i="79"/>
  <c r="Z201" i="79"/>
  <c r="AB390" i="79"/>
  <c r="AB393" i="79" s="1"/>
  <c r="Z390" i="79"/>
  <c r="Z393" i="79" s="1"/>
  <c r="AC390" i="79"/>
  <c r="AC394" i="79" s="1"/>
  <c r="AD955" i="79"/>
  <c r="AH955" i="79"/>
  <c r="AH966" i="79" s="1"/>
  <c r="M79" i="43" s="1"/>
  <c r="AJ955" i="79"/>
  <c r="AJ966" i="79" s="1"/>
  <c r="O79" i="43" s="1"/>
  <c r="AI955" i="79"/>
  <c r="AI966" i="79" s="1"/>
  <c r="N79" i="43" s="1"/>
  <c r="Z955" i="79"/>
  <c r="Z966" i="79" s="1"/>
  <c r="E79" i="43" s="1"/>
  <c r="AK955" i="79"/>
  <c r="AK966" i="79" s="1"/>
  <c r="P79" i="43" s="1"/>
  <c r="AL955" i="79"/>
  <c r="AE955" i="79"/>
  <c r="AE966" i="79" s="1"/>
  <c r="J79" i="43" s="1"/>
  <c r="AF955" i="79"/>
  <c r="AC955" i="79"/>
  <c r="AC966" i="79" s="1"/>
  <c r="H79" i="43" s="1"/>
  <c r="AA955" i="79"/>
  <c r="AA966" i="79" s="1"/>
  <c r="F79" i="43" s="1"/>
  <c r="AB955" i="79"/>
  <c r="AB966" i="79" s="1"/>
  <c r="G79" i="43" s="1"/>
  <c r="AG955" i="79"/>
  <c r="AG966" i="79" s="1"/>
  <c r="L79" i="43" s="1"/>
  <c r="Y1145" i="79"/>
  <c r="Z583" i="79"/>
  <c r="Y955" i="79"/>
  <c r="Y957" i="79" s="1"/>
  <c r="AA583" i="79"/>
  <c r="AA590" i="79" s="1"/>
  <c r="Y583" i="79"/>
  <c r="Y592" i="79" s="1"/>
  <c r="AJ1138" i="79"/>
  <c r="AJ1150" i="79" s="1"/>
  <c r="O82" i="43" s="1"/>
  <c r="AI1138" i="79"/>
  <c r="AL1138" i="79"/>
  <c r="AL1150" i="79" s="1"/>
  <c r="Q82" i="43" s="1"/>
  <c r="AG1138" i="79"/>
  <c r="AK1138" i="79"/>
  <c r="AK1150" i="79" s="1"/>
  <c r="P82" i="43" s="1"/>
  <c r="AH1138" i="79"/>
  <c r="AH1150" i="79" s="1"/>
  <c r="M82" i="43" s="1"/>
  <c r="AF1138" i="79"/>
  <c r="AC1138" i="79"/>
  <c r="AC1150" i="79" s="1"/>
  <c r="H82" i="43" s="1"/>
  <c r="AE1138" i="79"/>
  <c r="AE1150" i="79" s="1"/>
  <c r="J82" i="43" s="1"/>
  <c r="AB1138" i="79"/>
  <c r="AB1150" i="79" s="1"/>
  <c r="G82" i="43" s="1"/>
  <c r="AD1138" i="79"/>
  <c r="AD1150" i="79" s="1"/>
  <c r="I82" i="43" s="1"/>
  <c r="Z1138" i="79"/>
  <c r="Z1148" i="79" s="1"/>
  <c r="AA1138" i="79"/>
  <c r="AC583" i="79"/>
  <c r="AC589" i="79" s="1"/>
  <c r="AE202" i="79"/>
  <c r="AD201" i="79"/>
  <c r="AD204" i="79" s="1"/>
  <c r="AE390" i="79"/>
  <c r="AE393" i="79" s="1"/>
  <c r="AD583" i="79"/>
  <c r="AE206" i="79"/>
  <c r="AL772" i="79"/>
  <c r="AL782" i="79" s="1"/>
  <c r="Q76" i="43" s="1"/>
  <c r="AE772" i="79"/>
  <c r="AE782" i="79" s="1"/>
  <c r="J76" i="43" s="1"/>
  <c r="AI772" i="79"/>
  <c r="AG772" i="79"/>
  <c r="AF772" i="79"/>
  <c r="AF782" i="79" s="1"/>
  <c r="K76" i="43" s="1"/>
  <c r="Z772" i="79"/>
  <c r="Z782" i="79" s="1"/>
  <c r="E76" i="43" s="1"/>
  <c r="AD772" i="79"/>
  <c r="AC772" i="79"/>
  <c r="AC782" i="79" s="1"/>
  <c r="H76" i="43" s="1"/>
  <c r="AJ772" i="79"/>
  <c r="AJ782" i="79" s="1"/>
  <c r="O76" i="43" s="1"/>
  <c r="AH772" i="79"/>
  <c r="AH782" i="79" s="1"/>
  <c r="M76" i="43" s="1"/>
  <c r="AA772" i="79"/>
  <c r="AA782" i="79" s="1"/>
  <c r="F76" i="43" s="1"/>
  <c r="AB772" i="79"/>
  <c r="AB782" i="79" s="1"/>
  <c r="G76" i="43" s="1"/>
  <c r="AK772" i="79"/>
  <c r="AE203" i="79"/>
  <c r="AG201" i="79"/>
  <c r="AG205" i="79" s="1"/>
  <c r="AE204" i="79"/>
  <c r="AF583" i="79"/>
  <c r="AF587" i="79" s="1"/>
  <c r="Y390" i="79"/>
  <c r="Y398" i="79" s="1"/>
  <c r="AF201" i="79"/>
  <c r="AF204" i="79" s="1"/>
  <c r="AH390" i="79"/>
  <c r="AH398" i="79" s="1"/>
  <c r="M70" i="43" s="1"/>
  <c r="AH522" i="46"/>
  <c r="AG262" i="46"/>
  <c r="L58" i="43" s="1"/>
  <c r="AI521" i="46"/>
  <c r="AH520" i="46"/>
  <c r="AG260" i="46"/>
  <c r="AG261" i="46" s="1"/>
  <c r="L57" i="43" s="1"/>
  <c r="AI522" i="46"/>
  <c r="AI525" i="46"/>
  <c r="N64" i="43" s="1"/>
  <c r="AH525" i="46"/>
  <c r="M64" i="43" s="1"/>
  <c r="Y1143" i="79"/>
  <c r="AG389" i="46"/>
  <c r="AG390" i="46"/>
  <c r="AG388" i="46"/>
  <c r="Y1140" i="79"/>
  <c r="AI201" i="79"/>
  <c r="AI202" i="79" s="1"/>
  <c r="AJ201" i="79"/>
  <c r="AJ206" i="79" s="1"/>
  <c r="AK201" i="79"/>
  <c r="AK204" i="79" s="1"/>
  <c r="AL201" i="79"/>
  <c r="AL206" i="79" s="1"/>
  <c r="AH201" i="79"/>
  <c r="AH208" i="79" s="1"/>
  <c r="M67" i="43" s="1"/>
  <c r="AA392" i="79"/>
  <c r="AA395" i="79"/>
  <c r="AA396" i="79"/>
  <c r="AA394" i="79"/>
  <c r="AA393" i="79"/>
  <c r="AF132" i="46"/>
  <c r="K55" i="43" s="1"/>
  <c r="Y779" i="79"/>
  <c r="Y778" i="79"/>
  <c r="Y773" i="79"/>
  <c r="Y777" i="79"/>
  <c r="Y775" i="79"/>
  <c r="Y774" i="79"/>
  <c r="Y776" i="79"/>
  <c r="AF260" i="46"/>
  <c r="AF259" i="46"/>
  <c r="Y1146" i="79"/>
  <c r="Y1144" i="79"/>
  <c r="Y1139" i="79"/>
  <c r="Y1141" i="79"/>
  <c r="Y1147" i="79"/>
  <c r="AF389" i="46"/>
  <c r="AF390" i="46"/>
  <c r="AF388" i="46"/>
  <c r="AH260" i="46"/>
  <c r="AH259" i="46"/>
  <c r="AG522" i="46"/>
  <c r="AG520" i="46"/>
  <c r="AG521" i="46"/>
  <c r="AF262" i="46"/>
  <c r="K58" i="43" s="1"/>
  <c r="Y1150" i="79"/>
  <c r="AF520" i="46"/>
  <c r="AK387" i="46"/>
  <c r="AK389" i="46" s="1"/>
  <c r="AH262" i="46"/>
  <c r="M58" i="43" s="1"/>
  <c r="AH387" i="46"/>
  <c r="AH392" i="46" s="1"/>
  <c r="M61" i="43" s="1"/>
  <c r="AG132" i="46"/>
  <c r="L55" i="43" s="1"/>
  <c r="AA398" i="79"/>
  <c r="F70" i="43" s="1"/>
  <c r="AF525" i="46"/>
  <c r="K64" i="43" s="1"/>
  <c r="AF522" i="46"/>
  <c r="AI390" i="79"/>
  <c r="AI392" i="79" s="1"/>
  <c r="AG525" i="46"/>
  <c r="L64" i="43" s="1"/>
  <c r="Y782" i="79"/>
  <c r="Y205" i="79"/>
  <c r="Y203" i="79"/>
  <c r="Y204" i="79"/>
  <c r="Y208" i="79"/>
  <c r="AI259" i="46"/>
  <c r="AI261" i="46" s="1"/>
  <c r="N57" i="43" s="1"/>
  <c r="AI262" i="46"/>
  <c r="N58" i="43" s="1"/>
  <c r="AJ262" i="46"/>
  <c r="O58" i="43" s="1"/>
  <c r="AJ259" i="46"/>
  <c r="AJ261" i="46" s="1"/>
  <c r="O57" i="43" s="1"/>
  <c r="AA388" i="46"/>
  <c r="AA389" i="46"/>
  <c r="AC522" i="46"/>
  <c r="AC521" i="46"/>
  <c r="AK521" i="46"/>
  <c r="AK522" i="46"/>
  <c r="AE522" i="46"/>
  <c r="AE521" i="46"/>
  <c r="Z521" i="46"/>
  <c r="Z522" i="46"/>
  <c r="AB521" i="46"/>
  <c r="AB522" i="46"/>
  <c r="AA521" i="46"/>
  <c r="AA522" i="46"/>
  <c r="Y388" i="46"/>
  <c r="Y389" i="46"/>
  <c r="AD388" i="46"/>
  <c r="AD389" i="46"/>
  <c r="AD522" i="46"/>
  <c r="AD521" i="46"/>
  <c r="AL521" i="46"/>
  <c r="AL522" i="46"/>
  <c r="AK132" i="46"/>
  <c r="P55" i="43" s="1"/>
  <c r="AK262" i="46"/>
  <c r="P58" i="43" s="1"/>
  <c r="AL262" i="46"/>
  <c r="Q58" i="43" s="1"/>
  <c r="AL525" i="46"/>
  <c r="Q64" i="43" s="1"/>
  <c r="AK520" i="46"/>
  <c r="AK525" i="46"/>
  <c r="P64" i="43" s="1"/>
  <c r="AK260" i="46"/>
  <c r="AK259" i="46"/>
  <c r="AL520" i="46"/>
  <c r="AL260" i="46"/>
  <c r="AL259" i="46"/>
  <c r="Y260" i="46"/>
  <c r="AC262" i="46"/>
  <c r="H58" i="43" s="1"/>
  <c r="AC390" i="46"/>
  <c r="AD390" i="46"/>
  <c r="Z520" i="46"/>
  <c r="Z525" i="46"/>
  <c r="E64" i="43" s="1"/>
  <c r="AD520" i="46"/>
  <c r="AB525" i="46"/>
  <c r="G64" i="43" s="1"/>
  <c r="AB520" i="46"/>
  <c r="AA520" i="46"/>
  <c r="AE525" i="46"/>
  <c r="J64" i="43" s="1"/>
  <c r="AE520" i="46"/>
  <c r="AC525" i="46"/>
  <c r="H64" i="43" s="1"/>
  <c r="AC520"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8" i="79"/>
  <c r="J67" i="43" s="1"/>
  <c r="AE392" i="46"/>
  <c r="J61" i="43" s="1"/>
  <c r="AE390" i="46"/>
  <c r="AE388" i="46"/>
  <c r="Y132" i="46"/>
  <c r="Y131" i="46"/>
  <c r="Y392" i="46"/>
  <c r="Y390" i="46"/>
  <c r="Y202" i="79"/>
  <c r="Y206" i="79"/>
  <c r="Z262" i="46"/>
  <c r="E58" i="43" s="1"/>
  <c r="Z260" i="46"/>
  <c r="Z259" i="46"/>
  <c r="Z392" i="46"/>
  <c r="E61" i="43" s="1"/>
  <c r="Z390" i="46"/>
  <c r="Z388" i="46"/>
  <c r="AC131" i="46"/>
  <c r="H54" i="43" s="1"/>
  <c r="AA131" i="46"/>
  <c r="F54" i="43" s="1"/>
  <c r="AB131" i="46"/>
  <c r="G54" i="43" s="1"/>
  <c r="Z131" i="46"/>
  <c r="Z132" i="46"/>
  <c r="E55" i="43" s="1"/>
  <c r="I54" i="43"/>
  <c r="AL390" i="46" l="1"/>
  <c r="AK588" i="79"/>
  <c r="AK587" i="79"/>
  <c r="AJ522" i="46"/>
  <c r="AM522" i="46" s="1"/>
  <c r="AL132" i="46"/>
  <c r="Q55" i="43" s="1"/>
  <c r="V21" i="47" s="1"/>
  <c r="AJ388" i="46"/>
  <c r="AJ390" i="46"/>
  <c r="AJ392" i="46"/>
  <c r="O61" i="43" s="1"/>
  <c r="AJ521" i="46"/>
  <c r="F94" i="43" s="1"/>
  <c r="AJ525" i="46"/>
  <c r="O64" i="43" s="1"/>
  <c r="R64" i="43" s="1"/>
  <c r="AJ520" i="46"/>
  <c r="AM520" i="46" s="1"/>
  <c r="AJ132" i="46"/>
  <c r="O55" i="43" s="1"/>
  <c r="T18" i="47" s="1"/>
  <c r="AH132" i="46"/>
  <c r="M55" i="43" s="1"/>
  <c r="R26" i="47" s="1"/>
  <c r="AI392" i="46"/>
  <c r="N61" i="43" s="1"/>
  <c r="AK584" i="79"/>
  <c r="AK586" i="79"/>
  <c r="AK592" i="79"/>
  <c r="P73" i="43" s="1"/>
  <c r="AL392" i="46"/>
  <c r="Q61" i="43" s="1"/>
  <c r="AK589" i="79"/>
  <c r="AK590" i="79"/>
  <c r="AL388" i="46"/>
  <c r="AL391" i="46" s="1"/>
  <c r="Q60" i="43" s="1"/>
  <c r="AI132" i="46"/>
  <c r="N55" i="43" s="1"/>
  <c r="S23" i="47" s="1"/>
  <c r="AI388" i="46"/>
  <c r="AI390" i="46"/>
  <c r="Y781" i="79"/>
  <c r="D75" i="43" s="1"/>
  <c r="P20" i="47"/>
  <c r="Q15" i="47"/>
  <c r="U17" i="47"/>
  <c r="AB589" i="79"/>
  <c r="AB588" i="79"/>
  <c r="AB204" i="79"/>
  <c r="AB205" i="79"/>
  <c r="AA202" i="79"/>
  <c r="AA205" i="79"/>
  <c r="AA206" i="79"/>
  <c r="AD588" i="79"/>
  <c r="AD592" i="79"/>
  <c r="I73" i="43" s="1"/>
  <c r="Z205" i="79"/>
  <c r="Z206" i="79"/>
  <c r="AJ589" i="79"/>
  <c r="AJ592" i="79"/>
  <c r="O73" i="43" s="1"/>
  <c r="Y586" i="79"/>
  <c r="Y589" i="79"/>
  <c r="Y590" i="79"/>
  <c r="Z587" i="79"/>
  <c r="Z589" i="79"/>
  <c r="Y524" i="46"/>
  <c r="AM259" i="46"/>
  <c r="Z1150" i="79"/>
  <c r="E82" i="43" s="1"/>
  <c r="D70" i="43"/>
  <c r="AM131" i="46"/>
  <c r="C93" i="43" s="1"/>
  <c r="AM262" i="46"/>
  <c r="D104" i="43" s="1"/>
  <c r="D76" i="43"/>
  <c r="AM523" i="46"/>
  <c r="AM260" i="46"/>
  <c r="D67" i="43"/>
  <c r="AD587" i="79"/>
  <c r="AH588" i="79"/>
  <c r="AL588" i="79"/>
  <c r="AD584" i="79"/>
  <c r="AI588" i="79"/>
  <c r="AE398" i="79"/>
  <c r="J70" i="43" s="1"/>
  <c r="AB203" i="79"/>
  <c r="AD392" i="79"/>
  <c r="AC205" i="79"/>
  <c r="AG589" i="79"/>
  <c r="AA585" i="79"/>
  <c r="AG588" i="79"/>
  <c r="AH584" i="79"/>
  <c r="AA587" i="79"/>
  <c r="AL585" i="79"/>
  <c r="AC208" i="79"/>
  <c r="H67" i="43" s="1"/>
  <c r="Z395" i="79"/>
  <c r="AC203" i="79"/>
  <c r="AD391" i="79"/>
  <c r="AB206" i="79"/>
  <c r="AD393" i="79"/>
  <c r="AL592" i="79"/>
  <c r="Q73" i="43" s="1"/>
  <c r="AL584" i="79"/>
  <c r="AB208" i="79"/>
  <c r="G67" i="43" s="1"/>
  <c r="AD398" i="79"/>
  <c r="I70" i="43" s="1"/>
  <c r="Z392" i="79"/>
  <c r="AL586" i="79"/>
  <c r="Z396" i="79"/>
  <c r="AB202" i="79"/>
  <c r="AB394" i="79"/>
  <c r="AK206" i="79"/>
  <c r="AA203" i="79"/>
  <c r="AA208" i="79"/>
  <c r="F67" i="43" s="1"/>
  <c r="AE394" i="79"/>
  <c r="AB396" i="79"/>
  <c r="AB395" i="79"/>
  <c r="AB398" i="79"/>
  <c r="G70" i="43" s="1"/>
  <c r="AI586" i="79"/>
  <c r="AI589" i="79"/>
  <c r="AK205" i="79"/>
  <c r="AI585" i="79"/>
  <c r="AG592" i="79"/>
  <c r="L73" i="43" s="1"/>
  <c r="AB392" i="79"/>
  <c r="AA584" i="79"/>
  <c r="AG590" i="79"/>
  <c r="AA204" i="79"/>
  <c r="AI584" i="79"/>
  <c r="AH585" i="79"/>
  <c r="AB391" i="79"/>
  <c r="AA586" i="79"/>
  <c r="AG585" i="79"/>
  <c r="AH592" i="79"/>
  <c r="M73" i="43" s="1"/>
  <c r="AA592" i="79"/>
  <c r="F73" i="43" s="1"/>
  <c r="AA589" i="79"/>
  <c r="AG584" i="79"/>
  <c r="AA588" i="79"/>
  <c r="AG587" i="79"/>
  <c r="AD395" i="79"/>
  <c r="AG203" i="79"/>
  <c r="AK390" i="46"/>
  <c r="AB586" i="79"/>
  <c r="AJ391" i="79"/>
  <c r="AL204" i="79"/>
  <c r="AK398" i="79"/>
  <c r="P70" i="43" s="1"/>
  <c r="AG392" i="79"/>
  <c r="AL205" i="79"/>
  <c r="AK392" i="79"/>
  <c r="AL395" i="79"/>
  <c r="AG393" i="79"/>
  <c r="AE585" i="79"/>
  <c r="AK391" i="79"/>
  <c r="Y960" i="79"/>
  <c r="AL393" i="79"/>
  <c r="AB590" i="79"/>
  <c r="AH395" i="79"/>
  <c r="AI391" i="79"/>
  <c r="AH396" i="79"/>
  <c r="AG208" i="79"/>
  <c r="L67" i="43" s="1"/>
  <c r="AD203" i="79"/>
  <c r="AH391" i="79"/>
  <c r="Y393" i="79"/>
  <c r="AG396" i="79"/>
  <c r="Y395" i="79"/>
  <c r="AK396" i="79"/>
  <c r="AL398" i="79"/>
  <c r="Q70" i="43" s="1"/>
  <c r="AJ396" i="79"/>
  <c r="AF592" i="79"/>
  <c r="K73" i="43" s="1"/>
  <c r="AG395" i="79"/>
  <c r="AL394" i="79"/>
  <c r="AJ392" i="79"/>
  <c r="AB592" i="79"/>
  <c r="G73" i="43" s="1"/>
  <c r="AG202" i="79"/>
  <c r="AC587" i="79"/>
  <c r="AF395" i="79"/>
  <c r="Y966" i="79"/>
  <c r="Q19" i="47"/>
  <c r="AC585" i="79"/>
  <c r="Q24" i="47"/>
  <c r="AD208" i="79"/>
  <c r="I67" i="43" s="1"/>
  <c r="AD206" i="79"/>
  <c r="AG206" i="79"/>
  <c r="Y962" i="79"/>
  <c r="AI524" i="46"/>
  <c r="N63" i="43" s="1"/>
  <c r="AG204" i="79"/>
  <c r="AH524" i="46"/>
  <c r="M63" i="43" s="1"/>
  <c r="Q26" i="47"/>
  <c r="AK208" i="79"/>
  <c r="P67" i="43" s="1"/>
  <c r="AF203" i="79"/>
  <c r="Y958" i="79"/>
  <c r="AJ590" i="79"/>
  <c r="AF392" i="79"/>
  <c r="AK393" i="79"/>
  <c r="AL392" i="79"/>
  <c r="AG394" i="79"/>
  <c r="AC586" i="79"/>
  <c r="AJ585" i="79"/>
  <c r="AF396" i="79"/>
  <c r="AH394" i="79"/>
  <c r="AF588" i="79"/>
  <c r="AJ586" i="79"/>
  <c r="AJ587" i="79"/>
  <c r="AF590" i="79"/>
  <c r="AK395" i="79"/>
  <c r="AJ395" i="79"/>
  <c r="Z202" i="79"/>
  <c r="AG391" i="79"/>
  <c r="AH393" i="79"/>
  <c r="AB587" i="79"/>
  <c r="AH392" i="79"/>
  <c r="AF589" i="79"/>
  <c r="Z204" i="79"/>
  <c r="AF585" i="79"/>
  <c r="AL391" i="79"/>
  <c r="AJ398" i="79"/>
  <c r="O70" i="43" s="1"/>
  <c r="Z203" i="79"/>
  <c r="AB585" i="79"/>
  <c r="AJ584" i="79"/>
  <c r="AF584" i="79"/>
  <c r="Y956" i="79"/>
  <c r="AJ394" i="79"/>
  <c r="Y585" i="79"/>
  <c r="AB584" i="79"/>
  <c r="AJ588" i="79"/>
  <c r="AF586" i="79"/>
  <c r="AD589" i="79"/>
  <c r="Y963" i="79"/>
  <c r="AC392" i="79"/>
  <c r="AE584" i="79"/>
  <c r="AF205" i="79"/>
  <c r="Q31" i="47"/>
  <c r="AE592" i="79"/>
  <c r="J73" i="43" s="1"/>
  <c r="Q17" i="47"/>
  <c r="AK203" i="79"/>
  <c r="AL590" i="79"/>
  <c r="Z398" i="79"/>
  <c r="E70" i="43" s="1"/>
  <c r="Z394" i="79"/>
  <c r="AC584" i="79"/>
  <c r="AC202" i="79"/>
  <c r="AC396" i="79"/>
  <c r="AF391" i="79"/>
  <c r="AE589" i="79"/>
  <c r="AD585" i="79"/>
  <c r="AC398" i="79"/>
  <c r="H70" i="43" s="1"/>
  <c r="AI590" i="79"/>
  <c r="AI587" i="79"/>
  <c r="AC395" i="79"/>
  <c r="Z208" i="79"/>
  <c r="E67" i="43" s="1"/>
  <c r="Q21" i="47"/>
  <c r="AL589" i="79"/>
  <c r="AC592" i="79"/>
  <c r="H73" i="43" s="1"/>
  <c r="Y584" i="79"/>
  <c r="Z391" i="79"/>
  <c r="AC206" i="79"/>
  <c r="AC391" i="79"/>
  <c r="AF394" i="79"/>
  <c r="AD586" i="79"/>
  <c r="Y964" i="79"/>
  <c r="AK202" i="79"/>
  <c r="AF398" i="79"/>
  <c r="K70" i="43" s="1"/>
  <c r="AG524" i="46"/>
  <c r="L63" i="43" s="1"/>
  <c r="AF261" i="46"/>
  <c r="K57" i="43" s="1"/>
  <c r="P39" i="47" s="1"/>
  <c r="AC588" i="79"/>
  <c r="AE590" i="79"/>
  <c r="AD396" i="79"/>
  <c r="AC393" i="79"/>
  <c r="AE587" i="79"/>
  <c r="AC590" i="79"/>
  <c r="AE588" i="79"/>
  <c r="AD590" i="79"/>
  <c r="D73" i="43"/>
  <c r="AH590" i="79"/>
  <c r="AH589" i="79"/>
  <c r="AH586" i="79"/>
  <c r="AA1144" i="79"/>
  <c r="AA1142" i="79"/>
  <c r="AA1140" i="79"/>
  <c r="AA1147" i="79"/>
  <c r="AA1139" i="79"/>
  <c r="AA1146" i="79"/>
  <c r="AA1148" i="79"/>
  <c r="AA1143" i="79"/>
  <c r="AA1141" i="79"/>
  <c r="AI396" i="79"/>
  <c r="Z584" i="79"/>
  <c r="Z586" i="79"/>
  <c r="Z592" i="79"/>
  <c r="E73" i="43" s="1"/>
  <c r="Z776" i="79"/>
  <c r="Z779" i="79"/>
  <c r="Z775" i="79"/>
  <c r="Z773" i="79"/>
  <c r="Z778" i="79"/>
  <c r="Z774" i="79"/>
  <c r="Z780" i="79"/>
  <c r="Z777" i="79"/>
  <c r="Z1145" i="79"/>
  <c r="Z1140" i="79"/>
  <c r="Z1141" i="79"/>
  <c r="Z1144" i="79"/>
  <c r="Z1139" i="79"/>
  <c r="Z1143" i="79"/>
  <c r="Z1142" i="79"/>
  <c r="Z1146" i="79"/>
  <c r="Z1147" i="79"/>
  <c r="AG1148" i="79"/>
  <c r="AG1139" i="79"/>
  <c r="AG1141" i="79"/>
  <c r="AG1147" i="79"/>
  <c r="AG1144" i="79"/>
  <c r="AG1145" i="79"/>
  <c r="AG1146" i="79"/>
  <c r="AG1140" i="79"/>
  <c r="AG1143" i="79"/>
  <c r="AG1142" i="79"/>
  <c r="AF959" i="79"/>
  <c r="AF956" i="79"/>
  <c r="AF960" i="79"/>
  <c r="AF961" i="79"/>
  <c r="AF963" i="79"/>
  <c r="AF958" i="79"/>
  <c r="AF964" i="79"/>
  <c r="AF957" i="79"/>
  <c r="AD958" i="79"/>
  <c r="AD963" i="79"/>
  <c r="AD960" i="79"/>
  <c r="AD957" i="79"/>
  <c r="AD962" i="79"/>
  <c r="AD956" i="79"/>
  <c r="AD961" i="79"/>
  <c r="AD964" i="79"/>
  <c r="AD959" i="79"/>
  <c r="AK392" i="46"/>
  <c r="P61" i="43" s="1"/>
  <c r="AK388" i="46"/>
  <c r="AL208" i="79"/>
  <c r="Q67" i="43" s="1"/>
  <c r="AE395" i="79"/>
  <c r="AK778" i="79"/>
  <c r="AK779" i="79"/>
  <c r="AK773" i="79"/>
  <c r="AK777" i="79"/>
  <c r="AK776" i="79"/>
  <c r="AK780" i="79"/>
  <c r="AK774" i="79"/>
  <c r="AK775" i="79"/>
  <c r="AF773" i="79"/>
  <c r="AF777" i="79"/>
  <c r="AF780" i="79"/>
  <c r="AF774" i="79"/>
  <c r="AF778" i="79"/>
  <c r="AF775" i="79"/>
  <c r="AF776" i="79"/>
  <c r="AD1145" i="79"/>
  <c r="AD1143" i="79"/>
  <c r="AD1147" i="79"/>
  <c r="AD1139" i="79"/>
  <c r="AD1146" i="79"/>
  <c r="AD1142" i="79"/>
  <c r="AD1144" i="79"/>
  <c r="AD1148" i="79"/>
  <c r="AD1141" i="79"/>
  <c r="AD1140" i="79"/>
  <c r="AL1139" i="79"/>
  <c r="AL1147" i="79"/>
  <c r="AL1142" i="79"/>
  <c r="AL1148" i="79"/>
  <c r="AL1146" i="79"/>
  <c r="AL1140" i="79"/>
  <c r="AL1145" i="79"/>
  <c r="AL1141" i="79"/>
  <c r="AL1143" i="79"/>
  <c r="AL1144" i="79"/>
  <c r="AE964" i="79"/>
  <c r="AE958" i="79"/>
  <c r="AE960" i="79"/>
  <c r="AE959" i="79"/>
  <c r="AE963" i="79"/>
  <c r="AE956" i="79"/>
  <c r="AE961" i="79"/>
  <c r="AE957" i="79"/>
  <c r="AC960" i="79"/>
  <c r="AC957" i="79"/>
  <c r="AC959" i="79"/>
  <c r="AC956" i="79"/>
  <c r="AC958" i="79"/>
  <c r="AC963" i="79"/>
  <c r="AC961" i="79"/>
  <c r="AC964" i="79"/>
  <c r="Z588" i="79"/>
  <c r="AB776" i="79"/>
  <c r="AB778" i="79"/>
  <c r="AB780" i="79"/>
  <c r="AB775" i="79"/>
  <c r="AB773" i="79"/>
  <c r="AB774" i="79"/>
  <c r="AB777" i="79"/>
  <c r="AG780" i="79"/>
  <c r="AG778" i="79"/>
  <c r="AG777" i="79"/>
  <c r="AG779" i="79"/>
  <c r="AG773" i="79"/>
  <c r="AG775" i="79"/>
  <c r="AG774" i="79"/>
  <c r="AG776" i="79"/>
  <c r="AE392" i="79"/>
  <c r="AE396" i="79"/>
  <c r="AB1146" i="79"/>
  <c r="AB1140" i="79"/>
  <c r="AB1141" i="79"/>
  <c r="AB1147" i="79"/>
  <c r="AB1142" i="79"/>
  <c r="AB1148" i="79"/>
  <c r="AB1143" i="79"/>
  <c r="AB1144" i="79"/>
  <c r="AB1139" i="79"/>
  <c r="AI1148" i="79"/>
  <c r="AI1144" i="79"/>
  <c r="AI1143" i="79"/>
  <c r="AI1142" i="79"/>
  <c r="AI1141" i="79"/>
  <c r="AI1145" i="79"/>
  <c r="AI1146" i="79"/>
  <c r="AI1139" i="79"/>
  <c r="AI1140" i="79"/>
  <c r="AI1147" i="79"/>
  <c r="AL956" i="79"/>
  <c r="AL957" i="79"/>
  <c r="AL964" i="79"/>
  <c r="AL958" i="79"/>
  <c r="AL961" i="79"/>
  <c r="AL962" i="79"/>
  <c r="AL963" i="79"/>
  <c r="AL959" i="79"/>
  <c r="AL960" i="79"/>
  <c r="AI393" i="79"/>
  <c r="AF208" i="79"/>
  <c r="K67" i="43" s="1"/>
  <c r="AA774" i="79"/>
  <c r="AA776" i="79"/>
  <c r="AA775" i="79"/>
  <c r="AA773" i="79"/>
  <c r="AA780" i="79"/>
  <c r="AA778" i="79"/>
  <c r="AA777" i="79"/>
  <c r="AI779" i="79"/>
  <c r="AI777" i="79"/>
  <c r="AI780" i="79"/>
  <c r="AI773" i="79"/>
  <c r="AI778" i="79"/>
  <c r="AI775" i="79"/>
  <c r="AI776" i="79"/>
  <c r="AI774" i="79"/>
  <c r="AD205" i="79"/>
  <c r="AD202" i="79"/>
  <c r="AF966" i="79"/>
  <c r="K79" i="43" s="1"/>
  <c r="AE1140" i="79"/>
  <c r="AE1142" i="79"/>
  <c r="AE1147" i="79"/>
  <c r="AE1146" i="79"/>
  <c r="AE1141" i="79"/>
  <c r="AE1139" i="79"/>
  <c r="AE1144" i="79"/>
  <c r="AE1148" i="79"/>
  <c r="AE1143" i="79"/>
  <c r="AJ1146" i="79"/>
  <c r="AJ1147" i="79"/>
  <c r="AJ1141" i="79"/>
  <c r="AJ1143" i="79"/>
  <c r="AJ1140" i="79"/>
  <c r="AJ1145" i="79"/>
  <c r="AJ1139" i="79"/>
  <c r="AJ1148" i="79"/>
  <c r="AJ1142" i="79"/>
  <c r="AJ1144" i="79"/>
  <c r="AK963" i="79"/>
  <c r="AK956" i="79"/>
  <c r="AK958" i="79"/>
  <c r="AK962" i="79"/>
  <c r="AK964" i="79"/>
  <c r="AK961" i="79"/>
  <c r="AK959" i="79"/>
  <c r="AK960" i="79"/>
  <c r="AK957" i="79"/>
  <c r="AD775" i="79"/>
  <c r="AD777" i="79"/>
  <c r="AD776" i="79"/>
  <c r="AD780" i="79"/>
  <c r="AD779" i="79"/>
  <c r="AD778" i="79"/>
  <c r="AD773" i="79"/>
  <c r="AD774" i="79"/>
  <c r="AK1144" i="79"/>
  <c r="AK1148" i="79"/>
  <c r="AK1143" i="79"/>
  <c r="AK1139" i="79"/>
  <c r="AK1145" i="79"/>
  <c r="AK1141" i="79"/>
  <c r="AK1147" i="79"/>
  <c r="AK1142" i="79"/>
  <c r="AK1146" i="79"/>
  <c r="AK1140" i="79"/>
  <c r="AI395" i="79"/>
  <c r="AH774" i="79"/>
  <c r="AH780" i="79"/>
  <c r="AH779" i="79"/>
  <c r="AH773" i="79"/>
  <c r="AH776" i="79"/>
  <c r="AH775" i="79"/>
  <c r="AH778" i="79"/>
  <c r="AH777" i="79"/>
  <c r="AL966" i="79"/>
  <c r="Q79" i="43" s="1"/>
  <c r="Y587" i="79"/>
  <c r="Y588" i="79"/>
  <c r="Z962" i="79"/>
  <c r="Z956" i="79"/>
  <c r="Z963" i="79"/>
  <c r="Z958" i="79"/>
  <c r="Z964" i="79"/>
  <c r="Z961" i="79"/>
  <c r="Z959" i="79"/>
  <c r="Z960" i="79"/>
  <c r="Z957" i="79"/>
  <c r="AI398" i="79"/>
  <c r="N70" i="43" s="1"/>
  <c r="AF206" i="79"/>
  <c r="Z585" i="79"/>
  <c r="Y394" i="79"/>
  <c r="Y396" i="79"/>
  <c r="AJ778" i="79"/>
  <c r="AJ779" i="79"/>
  <c r="AJ780" i="79"/>
  <c r="AJ774" i="79"/>
  <c r="AJ773" i="79"/>
  <c r="AJ776" i="79"/>
  <c r="AJ777" i="79"/>
  <c r="AJ775" i="79"/>
  <c r="AL773" i="79"/>
  <c r="AL774" i="79"/>
  <c r="AL779" i="79"/>
  <c r="AL780" i="79"/>
  <c r="AL776" i="79"/>
  <c r="AL777" i="79"/>
  <c r="AL778" i="79"/>
  <c r="AL775" i="79"/>
  <c r="AG1150" i="79"/>
  <c r="L82" i="43" s="1"/>
  <c r="AK782" i="79"/>
  <c r="P76" i="43" s="1"/>
  <c r="AF1141" i="79"/>
  <c r="AF1146" i="79"/>
  <c r="AF1143" i="79"/>
  <c r="AF1148" i="79"/>
  <c r="AF1140" i="79"/>
  <c r="AF1144" i="79"/>
  <c r="AF1139" i="79"/>
  <c r="AF1142" i="79"/>
  <c r="AF1147" i="79"/>
  <c r="AB956" i="79"/>
  <c r="AB963" i="79"/>
  <c r="AB958" i="79"/>
  <c r="AB961" i="79"/>
  <c r="AB964" i="79"/>
  <c r="AB960" i="79"/>
  <c r="AB959" i="79"/>
  <c r="AB957" i="79"/>
  <c r="AI959" i="79"/>
  <c r="AI962" i="79"/>
  <c r="AI960" i="79"/>
  <c r="AI963" i="79"/>
  <c r="AI957" i="79"/>
  <c r="AI961" i="79"/>
  <c r="AI964" i="79"/>
  <c r="AI956" i="79"/>
  <c r="AI958" i="79"/>
  <c r="AG782" i="79"/>
  <c r="L76" i="43" s="1"/>
  <c r="AE780" i="79"/>
  <c r="AE777" i="79"/>
  <c r="AE773" i="79"/>
  <c r="AE778" i="79"/>
  <c r="AE776" i="79"/>
  <c r="AE774" i="79"/>
  <c r="AE775" i="79"/>
  <c r="AC1139" i="79"/>
  <c r="AC1143" i="79"/>
  <c r="AC1140" i="79"/>
  <c r="AC1147" i="79"/>
  <c r="AC1148" i="79"/>
  <c r="AC1142" i="79"/>
  <c r="AC1141" i="79"/>
  <c r="AC1144" i="79"/>
  <c r="AC1146" i="79"/>
  <c r="AG958" i="79"/>
  <c r="AG961" i="79"/>
  <c r="AG959" i="79"/>
  <c r="AG963" i="79"/>
  <c r="AG960" i="79"/>
  <c r="AG956" i="79"/>
  <c r="AG964" i="79"/>
  <c r="AG957" i="79"/>
  <c r="AG962" i="79"/>
  <c r="AD966" i="79"/>
  <c r="I79" i="43" s="1"/>
  <c r="AI394" i="79"/>
  <c r="AF202" i="79"/>
  <c r="AE391" i="79"/>
  <c r="Z590" i="79"/>
  <c r="Y392" i="79"/>
  <c r="Y391" i="79"/>
  <c r="AA1150" i="79"/>
  <c r="F82" i="43" s="1"/>
  <c r="AD782" i="79"/>
  <c r="I76" i="43" s="1"/>
  <c r="AC778" i="79"/>
  <c r="AC776" i="79"/>
  <c r="AC775" i="79"/>
  <c r="AC777" i="79"/>
  <c r="AC780" i="79"/>
  <c r="AC773" i="79"/>
  <c r="AC774" i="79"/>
  <c r="AI1150" i="79"/>
  <c r="N82" i="43" s="1"/>
  <c r="AF1150" i="79"/>
  <c r="K82" i="43" s="1"/>
  <c r="AH1148" i="79"/>
  <c r="AH1146" i="79"/>
  <c r="AH1147" i="79"/>
  <c r="AH1139" i="79"/>
  <c r="AH1145" i="79"/>
  <c r="AH1143" i="79"/>
  <c r="AH1141" i="79"/>
  <c r="AH1142" i="79"/>
  <c r="AH1140" i="79"/>
  <c r="AH1144" i="79"/>
  <c r="Y961" i="79"/>
  <c r="Y959" i="79"/>
  <c r="AA960" i="79"/>
  <c r="AA964" i="79"/>
  <c r="AA959" i="79"/>
  <c r="AA958" i="79"/>
  <c r="AA956" i="79"/>
  <c r="AA961" i="79"/>
  <c r="AA957" i="79"/>
  <c r="AA963" i="79"/>
  <c r="AJ959" i="79"/>
  <c r="AJ960" i="79"/>
  <c r="AJ957" i="79"/>
  <c r="AJ962" i="79"/>
  <c r="AJ958" i="79"/>
  <c r="AJ956" i="79"/>
  <c r="AJ963" i="79"/>
  <c r="AJ961" i="79"/>
  <c r="AJ964" i="79"/>
  <c r="AI782" i="79"/>
  <c r="N76" i="43" s="1"/>
  <c r="AH960" i="79"/>
  <c r="AH958" i="79"/>
  <c r="AH957" i="79"/>
  <c r="AH961" i="79"/>
  <c r="AH962" i="79"/>
  <c r="AH956" i="79"/>
  <c r="AH963" i="79"/>
  <c r="AH964" i="79"/>
  <c r="AH959" i="79"/>
  <c r="P15" i="47"/>
  <c r="AI208" i="79"/>
  <c r="N67" i="43" s="1"/>
  <c r="AF391" i="46"/>
  <c r="K60" i="43" s="1"/>
  <c r="AF524" i="46"/>
  <c r="K63" i="43" s="1"/>
  <c r="AH261" i="46"/>
  <c r="M57" i="43" s="1"/>
  <c r="AA397" i="79"/>
  <c r="F69" i="43" s="1"/>
  <c r="AG391" i="46"/>
  <c r="L60" i="43" s="1"/>
  <c r="D82" i="43"/>
  <c r="Y1149" i="79"/>
  <c r="D81" i="43" s="1"/>
  <c r="P17" i="47"/>
  <c r="P18" i="47"/>
  <c r="AJ205" i="79"/>
  <c r="AI203" i="79"/>
  <c r="P21" i="47"/>
  <c r="P24" i="47"/>
  <c r="Q22" i="47"/>
  <c r="Q25" i="47"/>
  <c r="AL203" i="79"/>
  <c r="AI205" i="79"/>
  <c r="AH389" i="46"/>
  <c r="E94" i="43" s="1"/>
  <c r="AH390" i="46"/>
  <c r="AH388" i="46"/>
  <c r="P19" i="47"/>
  <c r="AJ203" i="79"/>
  <c r="P22" i="47"/>
  <c r="Q23" i="47"/>
  <c r="AI206" i="79"/>
  <c r="P16" i="47"/>
  <c r="P25" i="47"/>
  <c r="P23" i="47"/>
  <c r="Q18" i="47"/>
  <c r="Q16" i="47"/>
  <c r="AL202" i="79"/>
  <c r="AJ202" i="79"/>
  <c r="AJ204" i="79"/>
  <c r="AI204" i="79"/>
  <c r="P26" i="47"/>
  <c r="Q20" i="47"/>
  <c r="AJ208" i="79"/>
  <c r="O67" i="43" s="1"/>
  <c r="AH206" i="79"/>
  <c r="AH204" i="79"/>
  <c r="AH202" i="79"/>
  <c r="AH203" i="79"/>
  <c r="AH205" i="79"/>
  <c r="Y207" i="79"/>
  <c r="D93" i="43"/>
  <c r="Y261" i="46"/>
  <c r="D57" i="43" s="1"/>
  <c r="D94" i="43"/>
  <c r="D58" i="43"/>
  <c r="R58" i="43" s="1"/>
  <c r="U20" i="47"/>
  <c r="U22" i="47"/>
  <c r="U23" i="47"/>
  <c r="U16" i="47"/>
  <c r="U15" i="47"/>
  <c r="U24" i="47"/>
  <c r="U25" i="47"/>
  <c r="U18" i="47"/>
  <c r="U26" i="47"/>
  <c r="U19" i="47"/>
  <c r="U21" i="47"/>
  <c r="Q34" i="47"/>
  <c r="Q40" i="47"/>
  <c r="Q41" i="47"/>
  <c r="Q36" i="47"/>
  <c r="Q30" i="47"/>
  <c r="Q35" i="47"/>
  <c r="Q37" i="47"/>
  <c r="Q38" i="47"/>
  <c r="Q39" i="47"/>
  <c r="Q33" i="47"/>
  <c r="Q32" i="47"/>
  <c r="AK524" i="46"/>
  <c r="P63" i="43" s="1"/>
  <c r="AL261" i="46"/>
  <c r="Q57" i="43" s="1"/>
  <c r="AK261" i="46"/>
  <c r="P57" i="43" s="1"/>
  <c r="AA391" i="46"/>
  <c r="F60" i="43" s="1"/>
  <c r="AL524" i="46"/>
  <c r="Q63" i="43" s="1"/>
  <c r="AC391" i="46"/>
  <c r="H60" i="43" s="1"/>
  <c r="AE524" i="46"/>
  <c r="J63" i="43" s="1"/>
  <c r="AD391" i="46"/>
  <c r="I60" i="43" s="1"/>
  <c r="AB524" i="46"/>
  <c r="G63" i="43" s="1"/>
  <c r="AD524" i="46"/>
  <c r="I63" i="43" s="1"/>
  <c r="AA524" i="46"/>
  <c r="F63" i="43" s="1"/>
  <c r="AC524" i="46"/>
  <c r="H63" i="43" s="1"/>
  <c r="Z524"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7" i="79"/>
  <c r="J66" i="43" s="1"/>
  <c r="Z391" i="46"/>
  <c r="E60" i="43" s="1"/>
  <c r="Z261" i="46"/>
  <c r="Y391" i="46"/>
  <c r="J54" i="43"/>
  <c r="D54" i="43"/>
  <c r="D55" i="43"/>
  <c r="E54" i="43"/>
  <c r="S34" i="47" l="1"/>
  <c r="V22" i="47"/>
  <c r="AM521" i="46"/>
  <c r="V23" i="47"/>
  <c r="R15" i="47"/>
  <c r="V17" i="47"/>
  <c r="V20" i="47"/>
  <c r="R23" i="47"/>
  <c r="V26" i="47"/>
  <c r="R19" i="47"/>
  <c r="V18" i="47"/>
  <c r="T21" i="47"/>
  <c r="R17" i="47"/>
  <c r="R22" i="47"/>
  <c r="R20" i="47"/>
  <c r="S35" i="47"/>
  <c r="V24" i="47"/>
  <c r="V25" i="47"/>
  <c r="R30" i="47"/>
  <c r="R24" i="47"/>
  <c r="R21" i="47"/>
  <c r="S40" i="47"/>
  <c r="S16" i="47"/>
  <c r="V19" i="47"/>
  <c r="V15" i="47"/>
  <c r="V16" i="47"/>
  <c r="S21" i="47"/>
  <c r="R25" i="47"/>
  <c r="R16" i="47"/>
  <c r="R18" i="47"/>
  <c r="T19" i="47"/>
  <c r="T39" i="47"/>
  <c r="T26" i="47"/>
  <c r="S33" i="47"/>
  <c r="S30" i="47"/>
  <c r="S22" i="47"/>
  <c r="S18" i="47"/>
  <c r="S26" i="47"/>
  <c r="S20" i="47"/>
  <c r="AM525" i="46"/>
  <c r="F104" i="43" s="1"/>
  <c r="AJ391" i="46"/>
  <c r="O60" i="43" s="1"/>
  <c r="T54" i="47" s="1"/>
  <c r="S38" i="47"/>
  <c r="S36" i="47"/>
  <c r="S39" i="47"/>
  <c r="S25" i="47"/>
  <c r="S19" i="47"/>
  <c r="S24" i="47"/>
  <c r="S37" i="47"/>
  <c r="S31" i="47"/>
  <c r="S41" i="47"/>
  <c r="S32" i="47"/>
  <c r="S15" i="47"/>
  <c r="S17" i="47"/>
  <c r="AK591" i="79"/>
  <c r="P72" i="43" s="1"/>
  <c r="F93" i="43"/>
  <c r="T34" i="47"/>
  <c r="T38" i="47"/>
  <c r="T31" i="47"/>
  <c r="T25" i="47"/>
  <c r="T17" i="47"/>
  <c r="AJ524" i="46"/>
  <c r="O63" i="43" s="1"/>
  <c r="AI391" i="46"/>
  <c r="N60" i="43" s="1"/>
  <c r="S56" i="47" s="1"/>
  <c r="T30" i="47"/>
  <c r="T35" i="47"/>
  <c r="T36" i="47"/>
  <c r="T40" i="47"/>
  <c r="T33" i="47"/>
  <c r="T23" i="47"/>
  <c r="T22" i="47"/>
  <c r="T24" i="47"/>
  <c r="AM132" i="46"/>
  <c r="C104" i="43" s="1"/>
  <c r="T41" i="47"/>
  <c r="T32" i="47"/>
  <c r="T37" i="47"/>
  <c r="T20" i="47"/>
  <c r="T15" i="47"/>
  <c r="T16" i="47"/>
  <c r="AM392" i="79"/>
  <c r="M45" i="47"/>
  <c r="V39" i="47"/>
  <c r="R54" i="43"/>
  <c r="N51" i="47"/>
  <c r="K45" i="47"/>
  <c r="Z781" i="79"/>
  <c r="E75" i="43" s="1"/>
  <c r="Y591" i="79"/>
  <c r="D72" i="43" s="1"/>
  <c r="AM391" i="79"/>
  <c r="AM393" i="79"/>
  <c r="AM208" i="79"/>
  <c r="G104" i="43" s="1"/>
  <c r="AD591" i="79"/>
  <c r="I72" i="43" s="1"/>
  <c r="AJ591" i="79"/>
  <c r="O72" i="43" s="1"/>
  <c r="AM524" i="46"/>
  <c r="U31" i="47"/>
  <c r="R55" i="43"/>
  <c r="AM261" i="46"/>
  <c r="AM263" i="46" s="1"/>
  <c r="AM388" i="46"/>
  <c r="AM586" i="79"/>
  <c r="AM390" i="46"/>
  <c r="AM203" i="79"/>
  <c r="AM202" i="79"/>
  <c r="AM1140" i="79"/>
  <c r="AM1141" i="79"/>
  <c r="AM775" i="79"/>
  <c r="AM1143" i="79"/>
  <c r="AM774" i="79"/>
  <c r="AM1139" i="79"/>
  <c r="AM773" i="79"/>
  <c r="AM957" i="79"/>
  <c r="AM1147" i="79"/>
  <c r="AM204" i="79"/>
  <c r="AM389" i="46"/>
  <c r="AM1142" i="79"/>
  <c r="AM1144" i="79"/>
  <c r="AM959" i="79"/>
  <c r="AM590" i="79"/>
  <c r="AM778" i="79"/>
  <c r="AM1148" i="79"/>
  <c r="AM776" i="79"/>
  <c r="AM1146" i="79"/>
  <c r="AM777" i="79"/>
  <c r="AM205" i="79"/>
  <c r="AM206" i="79"/>
  <c r="AM585" i="79"/>
  <c r="D79" i="43"/>
  <c r="R79" i="43" s="1"/>
  <c r="AM966" i="79"/>
  <c r="K104" i="43" s="1"/>
  <c r="AM960" i="79"/>
  <c r="AM396" i="79"/>
  <c r="AM587" i="79"/>
  <c r="R73" i="43"/>
  <c r="AM592" i="79"/>
  <c r="AM392" i="46"/>
  <c r="E104" i="43" s="1"/>
  <c r="AM584" i="79"/>
  <c r="AM398" i="79"/>
  <c r="H104" i="43" s="1"/>
  <c r="AM588" i="79"/>
  <c r="AK391" i="46"/>
  <c r="P60" i="43" s="1"/>
  <c r="AM395" i="79"/>
  <c r="AM394" i="79"/>
  <c r="AM589" i="79"/>
  <c r="AM956" i="79"/>
  <c r="AM958" i="79"/>
  <c r="AM1150" i="79"/>
  <c r="L104" i="43" s="1"/>
  <c r="AM961" i="79"/>
  <c r="AM780" i="79"/>
  <c r="AM964" i="79"/>
  <c r="AM963" i="79"/>
  <c r="AM782" i="79"/>
  <c r="D103" i="43"/>
  <c r="C103" i="43"/>
  <c r="AB207" i="79"/>
  <c r="G66" i="43" s="1"/>
  <c r="AL591" i="79"/>
  <c r="Q72" i="43" s="1"/>
  <c r="E95" i="43"/>
  <c r="Z397" i="79"/>
  <c r="E69" i="43" s="1"/>
  <c r="AA207" i="79"/>
  <c r="F66" i="43" s="1"/>
  <c r="AG591" i="79"/>
  <c r="L72" i="43" s="1"/>
  <c r="AB397" i="79"/>
  <c r="G69" i="43" s="1"/>
  <c r="AA591" i="79"/>
  <c r="F72" i="43" s="1"/>
  <c r="P30" i="47"/>
  <c r="P37" i="47"/>
  <c r="P33" i="47"/>
  <c r="P56" i="47"/>
  <c r="P32" i="47"/>
  <c r="AG397" i="79"/>
  <c r="L69" i="43" s="1"/>
  <c r="AH397" i="79"/>
  <c r="M69" i="43" s="1"/>
  <c r="AB591" i="79"/>
  <c r="G72" i="43" s="1"/>
  <c r="AI591" i="79"/>
  <c r="N72" i="43" s="1"/>
  <c r="AJ397" i="79"/>
  <c r="O69" i="43" s="1"/>
  <c r="AL397" i="79"/>
  <c r="Q69" i="43" s="1"/>
  <c r="H97" i="43"/>
  <c r="P48" i="47"/>
  <c r="AD207" i="79"/>
  <c r="I66" i="43" s="1"/>
  <c r="K95" i="43"/>
  <c r="AF397" i="79"/>
  <c r="K69" i="43" s="1"/>
  <c r="P54" i="47"/>
  <c r="AF591" i="79"/>
  <c r="K72" i="43" s="1"/>
  <c r="AF207" i="79"/>
  <c r="K66" i="43" s="1"/>
  <c r="AK397" i="79"/>
  <c r="P69" i="43" s="1"/>
  <c r="AG207" i="79"/>
  <c r="L66" i="43" s="1"/>
  <c r="P34" i="47"/>
  <c r="P40" i="47"/>
  <c r="AK207" i="79"/>
  <c r="P66" i="43" s="1"/>
  <c r="Z207" i="79"/>
  <c r="E66" i="43" s="1"/>
  <c r="Y965" i="79"/>
  <c r="D78" i="43" s="1"/>
  <c r="H94" i="43"/>
  <c r="H96" i="43"/>
  <c r="AI207" i="79"/>
  <c r="N66" i="43" s="1"/>
  <c r="AE591" i="79"/>
  <c r="J72" i="43" s="1"/>
  <c r="P51" i="47"/>
  <c r="K94" i="43"/>
  <c r="AH591" i="79"/>
  <c r="M72" i="43" s="1"/>
  <c r="AC397" i="79"/>
  <c r="H69" i="43" s="1"/>
  <c r="I99" i="43"/>
  <c r="H93" i="43"/>
  <c r="H98" i="43"/>
  <c r="P55" i="47"/>
  <c r="AI1149" i="79"/>
  <c r="N81" i="43" s="1"/>
  <c r="I95" i="43"/>
  <c r="P50" i="47"/>
  <c r="K101" i="43"/>
  <c r="R76" i="43"/>
  <c r="J98" i="43"/>
  <c r="R70" i="43"/>
  <c r="AC207" i="79"/>
  <c r="H66" i="43" s="1"/>
  <c r="AC591" i="79"/>
  <c r="H72" i="43" s="1"/>
  <c r="K97" i="43"/>
  <c r="L100" i="43"/>
  <c r="J97" i="43"/>
  <c r="P47" i="47"/>
  <c r="P35" i="47"/>
  <c r="P38" i="47"/>
  <c r="AD397" i="79"/>
  <c r="I69" i="43" s="1"/>
  <c r="AD1149" i="79"/>
  <c r="I81" i="43" s="1"/>
  <c r="I93" i="43"/>
  <c r="P53" i="47"/>
  <c r="P36" i="47"/>
  <c r="P31" i="47"/>
  <c r="H95" i="43"/>
  <c r="AG965" i="79"/>
  <c r="L78" i="43" s="1"/>
  <c r="AI397" i="79"/>
  <c r="N69" i="43" s="1"/>
  <c r="I98" i="43"/>
  <c r="L94" i="43"/>
  <c r="R61" i="43"/>
  <c r="P46" i="47"/>
  <c r="P52" i="47"/>
  <c r="P41" i="47"/>
  <c r="J96" i="43"/>
  <c r="L95" i="43"/>
  <c r="K93" i="43"/>
  <c r="P45" i="47"/>
  <c r="P49" i="47"/>
  <c r="L102" i="43"/>
  <c r="M102" i="43" s="1"/>
  <c r="I94" i="43"/>
  <c r="AE397" i="79"/>
  <c r="J69" i="43" s="1"/>
  <c r="Z591" i="79"/>
  <c r="E72" i="43" s="1"/>
  <c r="AH965" i="79"/>
  <c r="M78" i="43" s="1"/>
  <c r="AD781" i="79"/>
  <c r="I75" i="43" s="1"/>
  <c r="J93" i="43"/>
  <c r="AL1149" i="79"/>
  <c r="Q81" i="43" s="1"/>
  <c r="AK781" i="79"/>
  <c r="P75" i="43" s="1"/>
  <c r="L93" i="43"/>
  <c r="Z1149" i="79"/>
  <c r="E81" i="43" s="1"/>
  <c r="G97" i="43"/>
  <c r="AH1149" i="79"/>
  <c r="M81" i="43" s="1"/>
  <c r="AG1149" i="79"/>
  <c r="L81" i="43" s="1"/>
  <c r="L98" i="43"/>
  <c r="J94" i="43"/>
  <c r="L97" i="43"/>
  <c r="AL781" i="79"/>
  <c r="Q75" i="43" s="1"/>
  <c r="AD965" i="79"/>
  <c r="I78" i="43" s="1"/>
  <c r="J95" i="43"/>
  <c r="I96" i="43"/>
  <c r="K100" i="43"/>
  <c r="AK1149" i="79"/>
  <c r="P81" i="43" s="1"/>
  <c r="AJ1149" i="79"/>
  <c r="O81" i="43" s="1"/>
  <c r="AI781" i="79"/>
  <c r="N75" i="43" s="1"/>
  <c r="I97" i="43"/>
  <c r="K96" i="43"/>
  <c r="Y397" i="79"/>
  <c r="D69" i="43" s="1"/>
  <c r="R82" i="43"/>
  <c r="AJ965" i="79"/>
  <c r="O78" i="43" s="1"/>
  <c r="K98" i="43"/>
  <c r="Z965" i="79"/>
  <c r="E78" i="43" s="1"/>
  <c r="AL965" i="79"/>
  <c r="Q78" i="43" s="1"/>
  <c r="L101" i="43"/>
  <c r="AI965" i="79"/>
  <c r="N78" i="43" s="1"/>
  <c r="AJ781" i="79"/>
  <c r="O75" i="43" s="1"/>
  <c r="AH781" i="79"/>
  <c r="M75" i="43" s="1"/>
  <c r="AK965" i="79"/>
  <c r="P78" i="43" s="1"/>
  <c r="AG781" i="79"/>
  <c r="L75" i="43" s="1"/>
  <c r="L96" i="43"/>
  <c r="J100" i="43"/>
  <c r="AH391" i="46"/>
  <c r="M60" i="43" s="1"/>
  <c r="Q61" i="47"/>
  <c r="P62" i="47"/>
  <c r="P66" i="47"/>
  <c r="P69" i="47"/>
  <c r="P67" i="47"/>
  <c r="P61" i="47"/>
  <c r="R31" i="47"/>
  <c r="P71" i="47"/>
  <c r="P70" i="47"/>
  <c r="R34" i="47"/>
  <c r="P68" i="47"/>
  <c r="P64" i="47"/>
  <c r="R38" i="47"/>
  <c r="R37" i="47"/>
  <c r="P60" i="47"/>
  <c r="P63" i="47"/>
  <c r="R39" i="47"/>
  <c r="P65" i="47"/>
  <c r="AJ207" i="79"/>
  <c r="O66" i="43" s="1"/>
  <c r="Q27" i="47"/>
  <c r="Q29" i="47" s="1"/>
  <c r="Q42" i="47" s="1"/>
  <c r="Q44" i="47" s="1"/>
  <c r="P27" i="47"/>
  <c r="P29" i="47" s="1"/>
  <c r="Q60" i="47"/>
  <c r="Q67" i="47"/>
  <c r="Q69" i="47"/>
  <c r="Q50" i="47"/>
  <c r="R40" i="47"/>
  <c r="Q71" i="47"/>
  <c r="R41" i="47"/>
  <c r="R33" i="47"/>
  <c r="AL207"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G96" i="43"/>
  <c r="AH207" i="79"/>
  <c r="M66" i="43" s="1"/>
  <c r="G93" i="43"/>
  <c r="T49" i="47"/>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T63" i="47" l="1"/>
  <c r="R27" i="47"/>
  <c r="R29" i="47" s="1"/>
  <c r="R42" i="47" s="1"/>
  <c r="R44" i="47" s="1"/>
  <c r="V27" i="47"/>
  <c r="V29" i="47" s="1"/>
  <c r="V42" i="47" s="1"/>
  <c r="V44" i="47" s="1"/>
  <c r="V57" i="47" s="1"/>
  <c r="V59" i="47" s="1"/>
  <c r="V72" i="47" s="1"/>
  <c r="V74" i="47" s="1"/>
  <c r="T70" i="47"/>
  <c r="AM526" i="46"/>
  <c r="T71" i="47"/>
  <c r="T53" i="47"/>
  <c r="T46" i="47"/>
  <c r="T60" i="47"/>
  <c r="T65" i="47"/>
  <c r="T55" i="47"/>
  <c r="T62" i="47"/>
  <c r="T56" i="47"/>
  <c r="T66" i="47"/>
  <c r="T47" i="47"/>
  <c r="R63" i="43"/>
  <c r="T50" i="47"/>
  <c r="T51" i="47"/>
  <c r="T64" i="47"/>
  <c r="T45" i="47"/>
  <c r="T52" i="47"/>
  <c r="T61" i="47"/>
  <c r="T67" i="47"/>
  <c r="T68" i="47"/>
  <c r="T69" i="47"/>
  <c r="T48" i="47"/>
  <c r="S27" i="47"/>
  <c r="S29" i="47" s="1"/>
  <c r="S42" i="47" s="1"/>
  <c r="S44" i="47" s="1"/>
  <c r="S70" i="47"/>
  <c r="S67" i="47"/>
  <c r="S55" i="47"/>
  <c r="S47" i="47"/>
  <c r="S62" i="47"/>
  <c r="S54" i="47"/>
  <c r="S65" i="47"/>
  <c r="S45" i="47"/>
  <c r="S46" i="47"/>
  <c r="S71" i="47"/>
  <c r="S51" i="47"/>
  <c r="S52" i="47"/>
  <c r="S69" i="47"/>
  <c r="S68" i="47"/>
  <c r="S63" i="47"/>
  <c r="S49" i="47"/>
  <c r="S48" i="47"/>
  <c r="S53" i="47"/>
  <c r="S61" i="47"/>
  <c r="S64" i="47"/>
  <c r="S66" i="47"/>
  <c r="S50" i="47"/>
  <c r="S60" i="47"/>
  <c r="AM133" i="46"/>
  <c r="T27" i="47"/>
  <c r="T29" i="47" s="1"/>
  <c r="T42" i="47" s="1"/>
  <c r="T44" i="47" s="1"/>
  <c r="J176" i="47"/>
  <c r="R175" i="47"/>
  <c r="V176" i="47"/>
  <c r="N225" i="47"/>
  <c r="T75" i="47"/>
  <c r="T189" i="47"/>
  <c r="T187" i="47"/>
  <c r="T180" i="47"/>
  <c r="T181" i="47"/>
  <c r="S203" i="47"/>
  <c r="S189" i="47"/>
  <c r="S204" i="47"/>
  <c r="S202" i="47"/>
  <c r="S191" i="47"/>
  <c r="S206" i="47"/>
  <c r="S181" i="47"/>
  <c r="S180" i="47"/>
  <c r="S176" i="47"/>
  <c r="S230" i="47"/>
  <c r="S228" i="47"/>
  <c r="S233" i="47"/>
  <c r="S220" i="47"/>
  <c r="S210" i="47"/>
  <c r="S197" i="47"/>
  <c r="S166" i="47"/>
  <c r="S173" i="47"/>
  <c r="S171" i="47"/>
  <c r="S175" i="47"/>
  <c r="S169" i="47"/>
  <c r="S167" i="47"/>
  <c r="S236" i="47"/>
  <c r="S215" i="47"/>
  <c r="S231" i="47"/>
  <c r="S218" i="47"/>
  <c r="S216" i="47"/>
  <c r="S184" i="47"/>
  <c r="S201" i="47"/>
  <c r="S187" i="47"/>
  <c r="S185" i="47"/>
  <c r="S234" i="47"/>
  <c r="S221" i="47"/>
  <c r="S211" i="47"/>
  <c r="S235" i="47"/>
  <c r="S226" i="47"/>
  <c r="S213" i="47"/>
  <c r="S229" i="47"/>
  <c r="S227" i="47"/>
  <c r="S195" i="47"/>
  <c r="S182" i="47"/>
  <c r="S199" i="47"/>
  <c r="S196" i="47"/>
  <c r="S200" i="47"/>
  <c r="S170" i="47"/>
  <c r="S168" i="47"/>
  <c r="S172" i="47"/>
  <c r="S225" i="47"/>
  <c r="S212" i="47"/>
  <c r="S188" i="47"/>
  <c r="S186" i="47"/>
  <c r="S214" i="47"/>
  <c r="S190" i="47"/>
  <c r="E39" i="43"/>
  <c r="S205" i="47"/>
  <c r="S183" i="47"/>
  <c r="S198" i="47"/>
  <c r="S174" i="47"/>
  <c r="S165" i="47"/>
  <c r="S232" i="47"/>
  <c r="S219" i="47"/>
  <c r="S217" i="47"/>
  <c r="Q165" i="47"/>
  <c r="Q232" i="47"/>
  <c r="Q216" i="47"/>
  <c r="Q206" i="47"/>
  <c r="Q181" i="47"/>
  <c r="Q225" i="47"/>
  <c r="Q185" i="47"/>
  <c r="Q172" i="47"/>
  <c r="Q203" i="47"/>
  <c r="Q218" i="47"/>
  <c r="Q217" i="47"/>
  <c r="Q212" i="47"/>
  <c r="Q168" i="47"/>
  <c r="Q166" i="47"/>
  <c r="Q211" i="47"/>
  <c r="Q220" i="47"/>
  <c r="Q187" i="47"/>
  <c r="Q204" i="47"/>
  <c r="Q173" i="47"/>
  <c r="Q196" i="47"/>
  <c r="Q176" i="47"/>
  <c r="Q210" i="47"/>
  <c r="Q169" i="47"/>
  <c r="Q231" i="47"/>
  <c r="Q186" i="47"/>
  <c r="Q228" i="47"/>
  <c r="Q182" i="47"/>
  <c r="Q227" i="47"/>
  <c r="Q189" i="47"/>
  <c r="Q235" i="47"/>
  <c r="Q174" i="47"/>
  <c r="E37" i="43"/>
  <c r="Q184" i="47"/>
  <c r="Q201" i="47"/>
  <c r="Q170" i="47"/>
  <c r="Q197" i="47"/>
  <c r="Q219" i="47"/>
  <c r="Q214" i="47"/>
  <c r="Q171" i="47"/>
  <c r="Q213" i="47"/>
  <c r="Q215" i="47"/>
  <c r="Q180" i="47"/>
  <c r="Q226" i="47"/>
  <c r="Q233" i="47"/>
  <c r="Q229" i="47"/>
  <c r="Q205" i="47"/>
  <c r="Q236" i="47"/>
  <c r="Q230" i="47"/>
  <c r="Q221" i="47"/>
  <c r="Q190" i="47"/>
  <c r="Q234" i="47"/>
  <c r="Q198" i="47"/>
  <c r="Q175" i="47"/>
  <c r="Q188" i="47"/>
  <c r="Q199" i="47"/>
  <c r="Q195" i="47"/>
  <c r="Q191" i="47"/>
  <c r="U47" i="47"/>
  <c r="U212" i="47"/>
  <c r="U228" i="47"/>
  <c r="U226" i="47"/>
  <c r="U221" i="47"/>
  <c r="U206" i="47"/>
  <c r="U197" i="47"/>
  <c r="U195" i="47"/>
  <c r="U190" i="47"/>
  <c r="U188" i="47"/>
  <c r="U205" i="47"/>
  <c r="U203" i="47"/>
  <c r="U201" i="47"/>
  <c r="U182" i="47"/>
  <c r="U211" i="47"/>
  <c r="U218" i="47"/>
  <c r="U189" i="47"/>
  <c r="U204" i="47"/>
  <c r="U202" i="47"/>
  <c r="U200" i="47"/>
  <c r="U199" i="47"/>
  <c r="U170" i="47"/>
  <c r="U171" i="47"/>
  <c r="U172" i="47"/>
  <c r="U173" i="47"/>
  <c r="U166" i="47"/>
  <c r="U165" i="47"/>
  <c r="U184" i="47"/>
  <c r="U219" i="47"/>
  <c r="U231" i="47"/>
  <c r="E41" i="43"/>
  <c r="U180" i="47"/>
  <c r="U181" i="47"/>
  <c r="U168" i="47"/>
  <c r="U229" i="47"/>
  <c r="U227" i="47"/>
  <c r="U225" i="47"/>
  <c r="U220" i="47"/>
  <c r="U236" i="47"/>
  <c r="U234" i="47"/>
  <c r="U232" i="47"/>
  <c r="U186" i="47"/>
  <c r="U191" i="47"/>
  <c r="U214" i="47"/>
  <c r="U167" i="47"/>
  <c r="U235" i="47"/>
  <c r="U233" i="47"/>
  <c r="U230" i="47"/>
  <c r="U217" i="47"/>
  <c r="U215" i="47"/>
  <c r="U213" i="47"/>
  <c r="U210" i="47"/>
  <c r="U187" i="47"/>
  <c r="U185" i="47"/>
  <c r="U183" i="47"/>
  <c r="U198" i="47"/>
  <c r="U196" i="47"/>
  <c r="U216" i="47"/>
  <c r="R228" i="47"/>
  <c r="R203" i="47"/>
  <c r="R229" i="47"/>
  <c r="R182" i="47"/>
  <c r="R215" i="47"/>
  <c r="R231" i="47"/>
  <c r="R168" i="47"/>
  <c r="R236" i="47"/>
  <c r="R186" i="47"/>
  <c r="R211" i="47"/>
  <c r="R196" i="47"/>
  <c r="U169" i="47"/>
  <c r="Q200" i="47"/>
  <c r="T231" i="47"/>
  <c r="T173" i="47"/>
  <c r="T171" i="47"/>
  <c r="T182" i="47"/>
  <c r="T195" i="47"/>
  <c r="T197" i="47"/>
  <c r="T198" i="47"/>
  <c r="T190" i="47"/>
  <c r="T202" i="47"/>
  <c r="T204" i="47"/>
  <c r="T206" i="47"/>
  <c r="T200" i="47"/>
  <c r="T185" i="47"/>
  <c r="T235" i="47"/>
  <c r="N185" i="47"/>
  <c r="N235" i="47"/>
  <c r="N187" i="47"/>
  <c r="N211" i="47"/>
  <c r="N201" i="47"/>
  <c r="N221" i="47"/>
  <c r="N186" i="47"/>
  <c r="N234" i="47"/>
  <c r="I233" i="47"/>
  <c r="I225" i="47"/>
  <c r="I214" i="47"/>
  <c r="I232" i="47"/>
  <c r="I221" i="47"/>
  <c r="I213" i="47"/>
  <c r="I191" i="47"/>
  <c r="I183" i="47"/>
  <c r="I202" i="47"/>
  <c r="I180" i="47"/>
  <c r="I184" i="47"/>
  <c r="I201" i="47"/>
  <c r="I165" i="47"/>
  <c r="I169" i="47"/>
  <c r="I173" i="47"/>
  <c r="I150" i="47"/>
  <c r="I231" i="47"/>
  <c r="I220" i="47"/>
  <c r="I212" i="47"/>
  <c r="I230" i="47"/>
  <c r="I219" i="47"/>
  <c r="I210" i="47"/>
  <c r="I189" i="47"/>
  <c r="E29" i="43"/>
  <c r="I200" i="47"/>
  <c r="I190" i="47"/>
  <c r="I195" i="47"/>
  <c r="I199" i="47"/>
  <c r="I181" i="47"/>
  <c r="I170" i="47"/>
  <c r="I174" i="47"/>
  <c r="I229" i="47"/>
  <c r="I218" i="47"/>
  <c r="I236" i="47"/>
  <c r="I228" i="47"/>
  <c r="I217" i="47"/>
  <c r="I211" i="47"/>
  <c r="I187" i="47"/>
  <c r="I206" i="47"/>
  <c r="I198" i="47"/>
  <c r="I188" i="47"/>
  <c r="I205" i="47"/>
  <c r="I182" i="47"/>
  <c r="I168" i="47"/>
  <c r="I171" i="47"/>
  <c r="I175" i="47"/>
  <c r="I235" i="47"/>
  <c r="I227" i="47"/>
  <c r="I216" i="47"/>
  <c r="I234" i="47"/>
  <c r="I226" i="47"/>
  <c r="I215" i="47"/>
  <c r="I196" i="47"/>
  <c r="I185" i="47"/>
  <c r="I204" i="47"/>
  <c r="I197" i="47"/>
  <c r="I186" i="47"/>
  <c r="I203" i="47"/>
  <c r="I166" i="47"/>
  <c r="I167" i="47"/>
  <c r="I172" i="47"/>
  <c r="I176" i="47"/>
  <c r="V226" i="47"/>
  <c r="V180" i="47"/>
  <c r="V185" i="47"/>
  <c r="V187" i="47"/>
  <c r="V182" i="47"/>
  <c r="V220" i="47"/>
  <c r="V204" i="47"/>
  <c r="V206" i="47"/>
  <c r="V229" i="47"/>
  <c r="V231" i="47"/>
  <c r="V202" i="47"/>
  <c r="V225" i="47"/>
  <c r="V227" i="47"/>
  <c r="V210" i="47"/>
  <c r="V174" i="47"/>
  <c r="V216" i="47"/>
  <c r="V203" i="47"/>
  <c r="V197" i="47"/>
  <c r="V198" i="47"/>
  <c r="V218" i="47"/>
  <c r="V232" i="47"/>
  <c r="V215" i="47"/>
  <c r="V217" i="47"/>
  <c r="V230" i="47"/>
  <c r="V169" i="47"/>
  <c r="V213" i="47"/>
  <c r="V234" i="47"/>
  <c r="V236" i="47"/>
  <c r="V219" i="47"/>
  <c r="E42" i="43"/>
  <c r="V214" i="47"/>
  <c r="V212" i="47"/>
  <c r="V233" i="47"/>
  <c r="V235" i="47"/>
  <c r="V170" i="47"/>
  <c r="V168" i="47"/>
  <c r="V172" i="47"/>
  <c r="V171" i="47"/>
  <c r="V183" i="47"/>
  <c r="V165" i="47"/>
  <c r="V173" i="47"/>
  <c r="V181" i="47"/>
  <c r="V175" i="47"/>
  <c r="V228" i="47"/>
  <c r="V211" i="47"/>
  <c r="V221" i="47"/>
  <c r="V167" i="47"/>
  <c r="V166" i="47"/>
  <c r="V184" i="47"/>
  <c r="V196" i="47"/>
  <c r="V199" i="47"/>
  <c r="V190" i="47"/>
  <c r="V195" i="47"/>
  <c r="V191" i="47"/>
  <c r="V186" i="47"/>
  <c r="V188" i="47"/>
  <c r="V201" i="47"/>
  <c r="V200" i="47"/>
  <c r="L81" i="47"/>
  <c r="H20" i="43"/>
  <c r="R216" i="47"/>
  <c r="R176" i="47"/>
  <c r="R190" i="47"/>
  <c r="R184" i="47"/>
  <c r="R172" i="47"/>
  <c r="R204" i="47"/>
  <c r="R230" i="47"/>
  <c r="R171" i="47"/>
  <c r="R227" i="47"/>
  <c r="R165" i="47"/>
  <c r="R200" i="47"/>
  <c r="U174" i="47"/>
  <c r="Q167" i="47"/>
  <c r="T176" i="47"/>
  <c r="T184" i="47"/>
  <c r="T186" i="47"/>
  <c r="T188" i="47"/>
  <c r="T191" i="47"/>
  <c r="T205" i="47"/>
  <c r="E40" i="43"/>
  <c r="T211" i="47"/>
  <c r="T203" i="47"/>
  <c r="T213" i="47"/>
  <c r="T215" i="47"/>
  <c r="T217" i="47"/>
  <c r="T210" i="47"/>
  <c r="T221" i="47"/>
  <c r="T228" i="47"/>
  <c r="N196" i="47"/>
  <c r="N217" i="47"/>
  <c r="N199" i="47"/>
  <c r="N219" i="47"/>
  <c r="N184" i="47"/>
  <c r="N232" i="47"/>
  <c r="N197" i="47"/>
  <c r="R68" i="47"/>
  <c r="R185" i="47"/>
  <c r="R197" i="47"/>
  <c r="R219" i="47"/>
  <c r="R166" i="47"/>
  <c r="R235" i="47"/>
  <c r="R183" i="47"/>
  <c r="R210" i="47"/>
  <c r="R198" i="47"/>
  <c r="R232" i="47"/>
  <c r="R199" i="47"/>
  <c r="R180" i="47"/>
  <c r="R195" i="47"/>
  <c r="R233" i="47"/>
  <c r="R220" i="47"/>
  <c r="R167" i="47"/>
  <c r="O98" i="47"/>
  <c r="R174" i="47"/>
  <c r="R226" i="47"/>
  <c r="R213" i="47"/>
  <c r="R181" i="47"/>
  <c r="R217" i="47"/>
  <c r="R191" i="47"/>
  <c r="R218" i="47"/>
  <c r="R201" i="47"/>
  <c r="R205" i="47"/>
  <c r="R234" i="47"/>
  <c r="R221" i="47"/>
  <c r="R187" i="47"/>
  <c r="V205" i="47"/>
  <c r="U175" i="47"/>
  <c r="Q202" i="47"/>
  <c r="T183" i="47"/>
  <c r="T196" i="47"/>
  <c r="T199" i="47"/>
  <c r="T201" i="47"/>
  <c r="T230" i="47"/>
  <c r="T214" i="47"/>
  <c r="T216" i="47"/>
  <c r="T218" i="47"/>
  <c r="T212" i="47"/>
  <c r="T225" i="47"/>
  <c r="T227" i="47"/>
  <c r="T229" i="47"/>
  <c r="T220" i="47"/>
  <c r="T233" i="47"/>
  <c r="N176" i="47"/>
  <c r="N198" i="47"/>
  <c r="N172" i="47"/>
  <c r="N200" i="47"/>
  <c r="N170" i="47"/>
  <c r="N212" i="47"/>
  <c r="N168" i="47"/>
  <c r="R57" i="43"/>
  <c r="J230" i="47"/>
  <c r="J219" i="47"/>
  <c r="J235" i="47"/>
  <c r="J227" i="47"/>
  <c r="J216" i="47"/>
  <c r="J211" i="47"/>
  <c r="J202" i="47"/>
  <c r="J195" i="47"/>
  <c r="J184" i="47"/>
  <c r="J199" i="47"/>
  <c r="J187" i="47"/>
  <c r="J182" i="47"/>
  <c r="J166" i="47"/>
  <c r="J165" i="47"/>
  <c r="J168" i="47"/>
  <c r="J236" i="47"/>
  <c r="J228" i="47"/>
  <c r="J217" i="47"/>
  <c r="J233" i="47"/>
  <c r="J225" i="47"/>
  <c r="J214" i="47"/>
  <c r="E30" i="43"/>
  <c r="J200" i="47"/>
  <c r="J190" i="47"/>
  <c r="J205" i="47"/>
  <c r="J196" i="47"/>
  <c r="J185" i="47"/>
  <c r="J180" i="47"/>
  <c r="J170" i="47"/>
  <c r="J169" i="47"/>
  <c r="J172" i="47"/>
  <c r="J234" i="47"/>
  <c r="J226" i="47"/>
  <c r="J215" i="47"/>
  <c r="J231" i="47"/>
  <c r="J220" i="47"/>
  <c r="J212" i="47"/>
  <c r="J206" i="47"/>
  <c r="J198" i="47"/>
  <c r="J188" i="47"/>
  <c r="J203" i="47"/>
  <c r="J191" i="47"/>
  <c r="J183" i="47"/>
  <c r="J167" i="47"/>
  <c r="J174" i="47"/>
  <c r="J232" i="47"/>
  <c r="J221" i="47"/>
  <c r="J213" i="47"/>
  <c r="J229" i="47"/>
  <c r="J218" i="47"/>
  <c r="J210" i="47"/>
  <c r="J204" i="47"/>
  <c r="J197" i="47"/>
  <c r="J186" i="47"/>
  <c r="J201" i="47"/>
  <c r="J189" i="47"/>
  <c r="J181" i="47"/>
  <c r="J175" i="47"/>
  <c r="J171" i="47"/>
  <c r="N226" i="47"/>
  <c r="N214" i="47"/>
  <c r="N203" i="47"/>
  <c r="N166" i="47"/>
  <c r="N213" i="47"/>
  <c r="N202" i="47"/>
  <c r="N189" i="47"/>
  <c r="N173" i="47"/>
  <c r="N229" i="47"/>
  <c r="N190" i="47"/>
  <c r="N181" i="47"/>
  <c r="N236" i="47"/>
  <c r="N227" i="47"/>
  <c r="N188" i="47"/>
  <c r="N180" i="47"/>
  <c r="N215" i="47"/>
  <c r="N204" i="47"/>
  <c r="N191" i="47"/>
  <c r="N169" i="47"/>
  <c r="N231" i="47"/>
  <c r="N195" i="47"/>
  <c r="N182" i="47"/>
  <c r="N230" i="47"/>
  <c r="N218" i="47"/>
  <c r="E34" i="43"/>
  <c r="N171" i="47"/>
  <c r="N228" i="47"/>
  <c r="N216" i="47"/>
  <c r="N205" i="47"/>
  <c r="N175" i="47"/>
  <c r="R189" i="47"/>
  <c r="R214" i="47"/>
  <c r="R202" i="47"/>
  <c r="R188" i="47"/>
  <c r="R206" i="47"/>
  <c r="R173" i="47"/>
  <c r="E38" i="43"/>
  <c r="R169" i="47"/>
  <c r="R225" i="47"/>
  <c r="R212" i="47"/>
  <c r="R170" i="47"/>
  <c r="Q183" i="47"/>
  <c r="U176" i="47"/>
  <c r="V189" i="47"/>
  <c r="T219" i="47"/>
  <c r="T232" i="47"/>
  <c r="T234" i="47"/>
  <c r="T236" i="47"/>
  <c r="T168" i="47"/>
  <c r="T170" i="47"/>
  <c r="T174" i="47"/>
  <c r="T167" i="47"/>
  <c r="T169" i="47"/>
  <c r="T166" i="47"/>
  <c r="T175" i="47"/>
  <c r="T172" i="47"/>
  <c r="T165" i="47"/>
  <c r="T226" i="47"/>
  <c r="N165" i="47"/>
  <c r="N206" i="47"/>
  <c r="N174" i="47"/>
  <c r="N210" i="47"/>
  <c r="N167" i="47"/>
  <c r="N220" i="47"/>
  <c r="N183" i="47"/>
  <c r="N233" i="47"/>
  <c r="J173" i="47"/>
  <c r="U83" i="47"/>
  <c r="AM207" i="79"/>
  <c r="AM209" i="79" s="1"/>
  <c r="J104" i="43"/>
  <c r="I104" i="43"/>
  <c r="R66" i="43"/>
  <c r="R69" i="43"/>
  <c r="R60" i="43"/>
  <c r="R72" i="43"/>
  <c r="Q82" i="47"/>
  <c r="P83" i="47"/>
  <c r="AM391" i="46"/>
  <c r="AM393" i="46" s="1"/>
  <c r="U63" i="47"/>
  <c r="U71" i="47"/>
  <c r="U48" i="47"/>
  <c r="U50" i="47"/>
  <c r="U61" i="47"/>
  <c r="U65" i="47"/>
  <c r="U49" i="47"/>
  <c r="U56" i="47"/>
  <c r="U68" i="47"/>
  <c r="U70" i="47"/>
  <c r="U45" i="47"/>
  <c r="U46" i="47"/>
  <c r="U60" i="47"/>
  <c r="U66" i="47"/>
  <c r="U69" i="47"/>
  <c r="U52" i="47"/>
  <c r="AM591" i="79"/>
  <c r="AM593" i="79" s="1"/>
  <c r="AM397" i="79"/>
  <c r="AM399" i="79" s="1"/>
  <c r="U62" i="47"/>
  <c r="U64" i="47"/>
  <c r="U54" i="47"/>
  <c r="U55" i="47"/>
  <c r="U67" i="47"/>
  <c r="U53" i="47"/>
  <c r="U51" i="47"/>
  <c r="W15" i="47"/>
  <c r="M82" i="47"/>
  <c r="N84" i="47"/>
  <c r="F103" i="43"/>
  <c r="H103" i="43"/>
  <c r="M95" i="43"/>
  <c r="M94" i="43"/>
  <c r="L85" i="47"/>
  <c r="L77" i="47"/>
  <c r="W26" i="47"/>
  <c r="L82" i="47"/>
  <c r="L86" i="47"/>
  <c r="L75" i="47"/>
  <c r="M100" i="43"/>
  <c r="L98" i="47"/>
  <c r="I103" i="43"/>
  <c r="L79" i="47"/>
  <c r="G103" i="43"/>
  <c r="L83" i="47"/>
  <c r="L78" i="47"/>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11" i="47"/>
  <c r="P98" i="47"/>
  <c r="P81" i="47"/>
  <c r="P78" i="47"/>
  <c r="P82" i="47"/>
  <c r="U161" i="47"/>
  <c r="S77" i="47"/>
  <c r="O116" i="47"/>
  <c r="O97" i="47"/>
  <c r="S98" i="47"/>
  <c r="S84" i="47"/>
  <c r="S92" i="47"/>
  <c r="Q130" i="47"/>
  <c r="Q157" i="47"/>
  <c r="M116" i="47"/>
  <c r="O113" i="47"/>
  <c r="O107" i="47"/>
  <c r="O91" i="47"/>
  <c r="O93" i="47"/>
  <c r="O108" i="47"/>
  <c r="M111" i="47"/>
  <c r="U114" i="47"/>
  <c r="U85" i="47"/>
  <c r="U80" i="47"/>
  <c r="U93" i="47"/>
  <c r="U86" i="47"/>
  <c r="U92" i="47"/>
  <c r="S76" i="47"/>
  <c r="S152" i="47"/>
  <c r="S107" i="47"/>
  <c r="S93" i="47"/>
  <c r="S75" i="47"/>
  <c r="R7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S122" i="47"/>
  <c r="S125" i="47"/>
  <c r="O96" i="47"/>
  <c r="U77" i="47"/>
  <c r="U81" i="47"/>
  <c r="U79" i="47"/>
  <c r="S109" i="47"/>
  <c r="S108" i="47"/>
  <c r="S116" i="47"/>
  <c r="S161" i="47"/>
  <c r="U125" i="47"/>
  <c r="N141" i="47"/>
  <c r="S79" i="47"/>
  <c r="O105" i="47"/>
  <c r="O115" i="47"/>
  <c r="O106" i="47"/>
  <c r="S85" i="47"/>
  <c r="S86" i="47"/>
  <c r="Q126" i="47"/>
  <c r="O95" i="47"/>
  <c r="O90"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83" i="47"/>
  <c r="M115" i="47"/>
  <c r="M101" i="47"/>
  <c r="M77" i="47"/>
  <c r="M106" i="47"/>
  <c r="U156" i="47"/>
  <c r="Q151" i="47"/>
  <c r="U121" i="47"/>
  <c r="U151" i="47"/>
  <c r="J107" i="47"/>
  <c r="N122" i="47"/>
  <c r="N91" i="47"/>
  <c r="N99" i="47"/>
  <c r="N106" i="47"/>
  <c r="U142" i="47"/>
  <c r="U144" i="47"/>
  <c r="U153" i="47"/>
  <c r="S111" i="47"/>
  <c r="S94" i="47"/>
  <c r="S135" i="47"/>
  <c r="S97" i="47"/>
  <c r="Q138" i="47"/>
  <c r="Q146" i="47"/>
  <c r="U123" i="47"/>
  <c r="U150" i="47"/>
  <c r="U140" i="47"/>
  <c r="N98" i="47"/>
  <c r="N100" i="47"/>
  <c r="N109" i="47"/>
  <c r="N112" i="47"/>
  <c r="U124" i="47"/>
  <c r="S91" i="47"/>
  <c r="S156" i="47"/>
  <c r="S120" i="47"/>
  <c r="S96" i="47"/>
  <c r="V155" i="47"/>
  <c r="U120" i="47"/>
  <c r="U131" i="47"/>
  <c r="N135" i="47"/>
  <c r="N115" i="47"/>
  <c r="N105" i="47"/>
  <c r="N136" i="47"/>
  <c r="N94" i="47"/>
  <c r="N137" i="47"/>
  <c r="N96" i="47"/>
  <c r="U138" i="47"/>
  <c r="U130" i="47"/>
  <c r="S110" i="47"/>
  <c r="S154" i="47"/>
  <c r="S106" i="47"/>
  <c r="S139" i="47"/>
  <c r="S99" i="47"/>
  <c r="S112" i="47"/>
  <c r="Q137" i="47"/>
  <c r="Q140" i="47"/>
  <c r="Q153" i="47"/>
  <c r="U154" i="47"/>
  <c r="U126" i="47"/>
  <c r="N108" i="47"/>
  <c r="N144" i="47"/>
  <c r="U128" i="47"/>
  <c r="U127" i="47"/>
  <c r="U129" i="47"/>
  <c r="U159" i="47"/>
  <c r="S115" i="47"/>
  <c r="S90" i="47"/>
  <c r="S105" i="47"/>
  <c r="S155" i="47"/>
  <c r="S151" i="47"/>
  <c r="R64" i="47"/>
  <c r="R53" i="47"/>
  <c r="N157" i="47"/>
  <c r="N156" i="47"/>
  <c r="S142" i="47"/>
  <c r="R52" i="47"/>
  <c r="R51" i="47"/>
  <c r="R62" i="47"/>
  <c r="N151" i="47"/>
  <c r="N140" i="47"/>
  <c r="N121" i="47"/>
  <c r="N131" i="47"/>
  <c r="U145" i="47"/>
  <c r="S128" i="47"/>
  <c r="S123" i="47"/>
  <c r="S141" i="47"/>
  <c r="R71" i="47"/>
  <c r="R67" i="47"/>
  <c r="R48" i="47"/>
  <c r="R61" i="47"/>
  <c r="R60" i="47"/>
  <c r="R45" i="47"/>
  <c r="N138" i="47"/>
  <c r="S144" i="47"/>
  <c r="R54" i="47"/>
  <c r="R46" i="47"/>
  <c r="R66" i="47"/>
  <c r="N143" i="47"/>
  <c r="N139" i="47"/>
  <c r="N129" i="47"/>
  <c r="N158" i="47"/>
  <c r="N159" i="47"/>
  <c r="N130" i="47"/>
  <c r="N142" i="47"/>
  <c r="N128" i="47"/>
  <c r="U136" i="47"/>
  <c r="U160" i="47"/>
  <c r="U141" i="47"/>
  <c r="S146" i="47"/>
  <c r="S145" i="47"/>
  <c r="S130" i="47"/>
  <c r="S138" i="47"/>
  <c r="S127" i="47"/>
  <c r="S121" i="47"/>
  <c r="R56" i="47"/>
  <c r="R47" i="47"/>
  <c r="R122" i="47"/>
  <c r="Q154" i="47"/>
  <c r="Q158" i="47"/>
  <c r="N160" i="47"/>
  <c r="N127" i="47"/>
  <c r="S143" i="47"/>
  <c r="S136" i="47"/>
  <c r="R50" i="47"/>
  <c r="R65" i="47"/>
  <c r="N124" i="47"/>
  <c r="N120" i="47"/>
  <c r="N123" i="47"/>
  <c r="N125" i="47"/>
  <c r="U143" i="47"/>
  <c r="U157" i="47"/>
  <c r="U155" i="47"/>
  <c r="U152" i="47"/>
  <c r="U135" i="47"/>
  <c r="U137" i="47"/>
  <c r="U139" i="47"/>
  <c r="S150" i="47"/>
  <c r="S140" i="47"/>
  <c r="S124" i="47"/>
  <c r="S157" i="47"/>
  <c r="S129" i="47"/>
  <c r="R63" i="47"/>
  <c r="Q155" i="47"/>
  <c r="Q159" i="47"/>
  <c r="Q156" i="47"/>
  <c r="N145" i="47"/>
  <c r="N150" i="47"/>
  <c r="N126" i="47"/>
  <c r="N161" i="47"/>
  <c r="N154" i="47"/>
  <c r="N146" i="47"/>
  <c r="S159" i="47"/>
  <c r="S158" i="47"/>
  <c r="S137" i="47"/>
  <c r="R69" i="47"/>
  <c r="Q160"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I137" i="47"/>
  <c r="K92" i="47"/>
  <c r="K63" i="47"/>
  <c r="K112" i="47"/>
  <c r="K116" i="47"/>
  <c r="K95" i="47"/>
  <c r="K105" i="47"/>
  <c r="K115" i="47"/>
  <c r="K101" i="47"/>
  <c r="K96" i="47"/>
  <c r="K94" i="47"/>
  <c r="K65" i="47"/>
  <c r="K81" i="47"/>
  <c r="K76" i="47"/>
  <c r="K85" i="47"/>
  <c r="K77" i="47"/>
  <c r="K114" i="47"/>
  <c r="K64" i="47"/>
  <c r="K109" i="47"/>
  <c r="K100" i="47"/>
  <c r="K84" i="47"/>
  <c r="K107" i="47"/>
  <c r="K111" i="47"/>
  <c r="K69" i="47"/>
  <c r="K78" i="47"/>
  <c r="K86" i="47"/>
  <c r="K83" i="47"/>
  <c r="K68" i="47"/>
  <c r="K79" i="47"/>
  <c r="K93" i="47"/>
  <c r="K99" i="47"/>
  <c r="K106" i="47"/>
  <c r="K90" i="47"/>
  <c r="K113" i="47"/>
  <c r="K97" i="47"/>
  <c r="K62" i="47"/>
  <c r="K98" i="47"/>
  <c r="K91" i="47"/>
  <c r="K60" i="47"/>
  <c r="K108" i="47"/>
  <c r="K110" i="47"/>
  <c r="K80" i="47"/>
  <c r="K71" i="47"/>
  <c r="K75" i="47"/>
  <c r="K70" i="47"/>
  <c r="K67" i="47"/>
  <c r="K61" i="47"/>
  <c r="K82"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T57" i="47" l="1"/>
  <c r="T59" i="47" s="1"/>
  <c r="T72" i="47" s="1"/>
  <c r="T74" i="47" s="1"/>
  <c r="T87" i="47" s="1"/>
  <c r="T89" i="47" s="1"/>
  <c r="T102" i="47" s="1"/>
  <c r="S57" i="47"/>
  <c r="S59" i="47" s="1"/>
  <c r="S72" i="47" s="1"/>
  <c r="S74" i="47" s="1"/>
  <c r="S87" i="47" s="1"/>
  <c r="S89" i="47" s="1"/>
  <c r="S102" i="47" s="1"/>
  <c r="M104" i="43"/>
  <c r="U57" i="47"/>
  <c r="U59" i="47" s="1"/>
  <c r="U72" i="47" s="1"/>
  <c r="U74" i="47" s="1"/>
  <c r="U87" i="47" s="1"/>
  <c r="U89" i="47" s="1"/>
  <c r="U102" i="47" s="1"/>
  <c r="W27" i="47"/>
  <c r="C105"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94" i="47"/>
  <c r="W110" i="47"/>
  <c r="W91" i="47"/>
  <c r="W82" i="47"/>
  <c r="W115" i="47"/>
  <c r="W107" i="47"/>
  <c r="W92" i="47"/>
  <c r="W56" i="47"/>
  <c r="W61" i="47"/>
  <c r="W114" i="47"/>
  <c r="W108" i="47"/>
  <c r="W76" i="47"/>
  <c r="W85" i="47"/>
  <c r="W83" i="47"/>
  <c r="W111" i="47"/>
  <c r="W45" i="47"/>
  <c r="W50" i="47"/>
  <c r="W93" i="47"/>
  <c r="W98" i="47"/>
  <c r="W51" i="47"/>
  <c r="W69" i="47"/>
  <c r="W112" i="47"/>
  <c r="W99" i="47"/>
  <c r="W79" i="47"/>
  <c r="W77" i="47"/>
  <c r="W47" i="47"/>
  <c r="W54" i="47"/>
  <c r="W68" i="47"/>
  <c r="W71" i="47"/>
  <c r="W101" i="47"/>
  <c r="W52" i="47"/>
  <c r="W67" i="47"/>
  <c r="W109" i="47"/>
  <c r="W100" i="47"/>
  <c r="W49" i="47"/>
  <c r="W113" i="47"/>
  <c r="W96" i="47"/>
  <c r="W80" i="47"/>
  <c r="W105" i="47"/>
  <c r="W95" i="47"/>
  <c r="W70" i="47"/>
  <c r="W116" i="47"/>
  <c r="W78" i="47"/>
  <c r="W81" i="47"/>
  <c r="W84" i="47"/>
  <c r="W86" i="47"/>
  <c r="W10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J104" i="47"/>
  <c r="J117" i="47" s="1"/>
  <c r="J119" i="47" s="1"/>
  <c r="J132" i="47" s="1"/>
  <c r="J134" i="47" s="1"/>
  <c r="J147" i="47" s="1"/>
  <c r="J149" i="47" s="1"/>
  <c r="J162" i="47" s="1"/>
  <c r="M104" i="47"/>
  <c r="M117" i="47" s="1"/>
  <c r="M119" i="47" s="1"/>
  <c r="N104" i="47"/>
  <c r="N117" i="47" s="1"/>
  <c r="N119" i="47" s="1"/>
  <c r="N132" i="47" s="1"/>
  <c r="N134" i="47" s="1"/>
  <c r="N147" i="47" s="1"/>
  <c r="N149" i="47" s="1"/>
  <c r="N162" i="47" s="1"/>
  <c r="L72" i="47"/>
  <c r="L74" i="47" s="1"/>
  <c r="L87" i="47" s="1"/>
  <c r="L89" i="47" s="1"/>
  <c r="L102" i="47" s="1"/>
  <c r="F40" i="43" l="1"/>
  <c r="G40" i="43" s="1"/>
  <c r="F41" i="43"/>
  <c r="G41"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L104" i="47"/>
  <c r="L117" i="47" s="1"/>
  <c r="L119"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0" i="43" l="1"/>
  <c r="G30" i="43" s="1"/>
  <c r="F34" i="43"/>
  <c r="G34" i="43" s="1"/>
  <c r="D85" i="43"/>
  <c r="F29" i="43"/>
  <c r="G29" i="43" s="1"/>
  <c r="W42" i="47"/>
  <c r="D105" i="43" s="1"/>
  <c r="K42" i="47"/>
  <c r="D106" i="43" l="1"/>
  <c r="K44" i="47"/>
  <c r="K57" i="47" s="1"/>
  <c r="K59" i="47" s="1"/>
  <c r="W44" i="47"/>
  <c r="W57" i="47" s="1"/>
  <c r="W59" i="47" l="1"/>
  <c r="W72" i="47" s="1"/>
  <c r="E105" i="43"/>
  <c r="K72" i="47"/>
  <c r="K74" i="47" s="1"/>
  <c r="K87" i="47" s="1"/>
  <c r="K89" i="47" s="1"/>
  <c r="K102" i="47" s="1"/>
  <c r="K104" i="47" l="1"/>
  <c r="K117" i="47" s="1"/>
  <c r="K119" i="47" s="1"/>
  <c r="W74" i="47"/>
  <c r="W87" i="47" s="1"/>
  <c r="F105" i="43"/>
  <c r="F106" i="43" s="1"/>
  <c r="E106" i="43"/>
  <c r="W89" i="47" l="1"/>
  <c r="W102" i="47" s="1"/>
  <c r="G105" i="43"/>
  <c r="G106" i="43" l="1"/>
  <c r="W104" i="47"/>
  <c r="W117" i="47" s="1"/>
  <c r="H105" i="43"/>
  <c r="H106" i="43" s="1"/>
  <c r="W119" i="47" l="1"/>
  <c r="I105" i="43"/>
  <c r="I106" i="43" s="1"/>
  <c r="F203" i="85" l="1"/>
  <c r="F202" i="85"/>
  <c r="F205" i="85" l="1"/>
  <c r="U28" i="85" s="1"/>
  <c r="U34" i="85" s="1"/>
  <c r="F204" i="85"/>
  <c r="T28" i="85" l="1"/>
  <c r="T34" i="85" s="1"/>
  <c r="P507" i="79" s="1"/>
  <c r="AA595" i="79" s="1"/>
  <c r="AA779" i="79" s="1"/>
  <c r="Q507" i="79"/>
  <c r="AB595" i="79"/>
  <c r="AB779" i="79" s="1"/>
  <c r="AB781" i="79" s="1"/>
  <c r="G75" i="43" s="1"/>
  <c r="AC595" i="79"/>
  <c r="AC779" i="79" s="1"/>
  <c r="AC781" i="79" s="1"/>
  <c r="H75" i="43" s="1"/>
  <c r="AE595" i="79"/>
  <c r="AE779" i="79" s="1"/>
  <c r="AE781" i="79" s="1"/>
  <c r="J75" i="43" s="1"/>
  <c r="F206" i="85"/>
  <c r="F207" i="85" s="1"/>
  <c r="AF595" i="79" l="1"/>
  <c r="AF779" i="79" s="1"/>
  <c r="AF781" i="79" s="1"/>
  <c r="K75" i="43" s="1"/>
  <c r="P120" i="47" s="1"/>
  <c r="V28" i="85"/>
  <c r="O128" i="47"/>
  <c r="O120" i="47"/>
  <c r="O124" i="47"/>
  <c r="O123" i="47"/>
  <c r="O121" i="47"/>
  <c r="O126" i="47"/>
  <c r="O122" i="47"/>
  <c r="O131" i="47"/>
  <c r="O130" i="47"/>
  <c r="O127" i="47"/>
  <c r="O129" i="47"/>
  <c r="O125" i="47"/>
  <c r="AA781" i="79"/>
  <c r="F75" i="43" s="1"/>
  <c r="AF596" i="79"/>
  <c r="AF962" i="79" s="1"/>
  <c r="AF965" i="79" s="1"/>
  <c r="K78" i="43" s="1"/>
  <c r="AA596" i="79"/>
  <c r="AA962" i="79" s="1"/>
  <c r="AE596" i="79"/>
  <c r="AE962" i="79" s="1"/>
  <c r="AE965" i="79" s="1"/>
  <c r="J78" i="43" s="1"/>
  <c r="AC596" i="79"/>
  <c r="AC962" i="79" s="1"/>
  <c r="AC965" i="79" s="1"/>
  <c r="H78" i="43" s="1"/>
  <c r="M145" i="47" s="1"/>
  <c r="AB596" i="79"/>
  <c r="AB962" i="79" s="1"/>
  <c r="AB965" i="79" s="1"/>
  <c r="G78" i="43" s="1"/>
  <c r="L139" i="47" s="1"/>
  <c r="M130" i="47"/>
  <c r="M120" i="47"/>
  <c r="M125" i="47"/>
  <c r="M122" i="47"/>
  <c r="M124" i="47"/>
  <c r="M126" i="47"/>
  <c r="M127" i="47"/>
  <c r="M131" i="47"/>
  <c r="M121" i="47"/>
  <c r="M128" i="47"/>
  <c r="M123" i="47"/>
  <c r="M129" i="47"/>
  <c r="L126" i="47"/>
  <c r="L129" i="47"/>
  <c r="L120" i="47"/>
  <c r="L124" i="47"/>
  <c r="L122" i="47"/>
  <c r="L130" i="47"/>
  <c r="L131" i="47"/>
  <c r="L123" i="47"/>
  <c r="L121" i="47"/>
  <c r="L128" i="47"/>
  <c r="L125" i="47"/>
  <c r="L127" i="47"/>
  <c r="V34" i="85" l="1"/>
  <c r="R507" i="79" s="1"/>
  <c r="P136" i="47"/>
  <c r="P126" i="47"/>
  <c r="P131" i="47"/>
  <c r="P121" i="47"/>
  <c r="J99" i="43"/>
  <c r="J103" i="43" s="1"/>
  <c r="P123" i="47"/>
  <c r="P127" i="47"/>
  <c r="P122" i="47"/>
  <c r="P128" i="47"/>
  <c r="P124" i="47"/>
  <c r="P130" i="47"/>
  <c r="P125" i="47"/>
  <c r="P129" i="47"/>
  <c r="AM779" i="79"/>
  <c r="AM781" i="79" s="1"/>
  <c r="AM783" i="79" s="1"/>
  <c r="E36" i="43"/>
  <c r="E32" i="43"/>
  <c r="P143" i="47"/>
  <c r="P141" i="47"/>
  <c r="P140" i="47"/>
  <c r="P144" i="47"/>
  <c r="P142" i="47"/>
  <c r="P138" i="47"/>
  <c r="P135" i="47"/>
  <c r="P145" i="47"/>
  <c r="P137" i="47"/>
  <c r="P146" i="47"/>
  <c r="P139" i="47"/>
  <c r="L140" i="47"/>
  <c r="L144" i="47"/>
  <c r="L137" i="47"/>
  <c r="L143" i="47"/>
  <c r="L145" i="47"/>
  <c r="L142" i="47"/>
  <c r="L136" i="47"/>
  <c r="L138" i="47"/>
  <c r="L146" i="47"/>
  <c r="L141" i="47"/>
  <c r="M135" i="47"/>
  <c r="M137" i="47"/>
  <c r="M140" i="47"/>
  <c r="M139" i="47"/>
  <c r="L135" i="47"/>
  <c r="M136" i="47"/>
  <c r="M141" i="47"/>
  <c r="M138" i="47"/>
  <c r="M144" i="47"/>
  <c r="M142" i="47"/>
  <c r="M143" i="47"/>
  <c r="L132" i="47"/>
  <c r="L134" i="47" s="1"/>
  <c r="O135" i="47"/>
  <c r="M146" i="47"/>
  <c r="E33" i="43"/>
  <c r="K99" i="43"/>
  <c r="K103" i="43" s="1"/>
  <c r="AM962" i="79"/>
  <c r="AM965" i="79" s="1"/>
  <c r="AM967" i="79" s="1"/>
  <c r="AA965" i="79"/>
  <c r="F78" i="43" s="1"/>
  <c r="R78" i="43" s="1"/>
  <c r="R75" i="43"/>
  <c r="K130" i="47"/>
  <c r="K124" i="47"/>
  <c r="W124" i="47" s="1"/>
  <c r="K126" i="47"/>
  <c r="K131" i="47"/>
  <c r="K120" i="47"/>
  <c r="K129" i="47"/>
  <c r="K121" i="47"/>
  <c r="K122" i="47"/>
  <c r="K123" i="47"/>
  <c r="K127" i="47"/>
  <c r="K128" i="47"/>
  <c r="K125" i="47"/>
  <c r="O144" i="47"/>
  <c r="O143" i="47"/>
  <c r="O145" i="47"/>
  <c r="O141" i="47"/>
  <c r="M132" i="47"/>
  <c r="M134" i="47" s="1"/>
  <c r="O142" i="47"/>
  <c r="O138" i="47"/>
  <c r="O146" i="47"/>
  <c r="O132" i="47"/>
  <c r="O134" i="47" s="1"/>
  <c r="E35" i="43"/>
  <c r="O140" i="47"/>
  <c r="O139" i="47"/>
  <c r="O136" i="47"/>
  <c r="O137" i="47"/>
  <c r="AF597" i="79" l="1"/>
  <c r="AF1145" i="79" s="1"/>
  <c r="AF1149" i="79" s="1"/>
  <c r="K81" i="43" s="1"/>
  <c r="AB597" i="79"/>
  <c r="AB1145" i="79" s="1"/>
  <c r="AB1149" i="79" s="1"/>
  <c r="G81" i="43" s="1"/>
  <c r="L172" i="47" s="1"/>
  <c r="AA597" i="79"/>
  <c r="AA1145" i="79" s="1"/>
  <c r="AA1149" i="79" s="1"/>
  <c r="F81" i="43" s="1"/>
  <c r="K213" i="47" s="1"/>
  <c r="AE597" i="79"/>
  <c r="AE1145" i="79" s="1"/>
  <c r="AE1149" i="79" s="1"/>
  <c r="J81" i="43" s="1"/>
  <c r="O154" i="47" s="1"/>
  <c r="AC597" i="79"/>
  <c r="AC1145" i="79" s="1"/>
  <c r="AC1149" i="79" s="1"/>
  <c r="H81" i="43" s="1"/>
  <c r="M204" i="47" s="1"/>
  <c r="W128" i="47"/>
  <c r="W129" i="47"/>
  <c r="W127" i="47"/>
  <c r="P132" i="47"/>
  <c r="P134" i="47" s="1"/>
  <c r="P147" i="47" s="1"/>
  <c r="P149" i="47" s="1"/>
  <c r="W126" i="47"/>
  <c r="W123" i="47"/>
  <c r="W121" i="47"/>
  <c r="W130" i="47"/>
  <c r="W125" i="47"/>
  <c r="W122" i="47"/>
  <c r="W131" i="47"/>
  <c r="L147" i="47"/>
  <c r="L149" i="47" s="1"/>
  <c r="K138" i="47"/>
  <c r="W138" i="47" s="1"/>
  <c r="K139" i="47"/>
  <c r="W139" i="47" s="1"/>
  <c r="K141" i="47"/>
  <c r="W141" i="47" s="1"/>
  <c r="K137" i="47"/>
  <c r="W137" i="47" s="1"/>
  <c r="K144" i="47"/>
  <c r="W144" i="47" s="1"/>
  <c r="K136" i="47"/>
  <c r="W136" i="47" s="1"/>
  <c r="K143" i="47"/>
  <c r="W143" i="47" s="1"/>
  <c r="K145" i="47"/>
  <c r="W145" i="47" s="1"/>
  <c r="E31" i="43"/>
  <c r="E43" i="43" s="1"/>
  <c r="K142" i="47"/>
  <c r="W142" i="47" s="1"/>
  <c r="K146" i="47"/>
  <c r="W146" i="47" s="1"/>
  <c r="K135" i="47"/>
  <c r="W135" i="47" s="1"/>
  <c r="K140" i="47"/>
  <c r="W140" i="47" s="1"/>
  <c r="H19" i="43"/>
  <c r="M147" i="47"/>
  <c r="M149" i="47" s="1"/>
  <c r="O147" i="47"/>
  <c r="O149" i="47" s="1"/>
  <c r="W120" i="47"/>
  <c r="K132" i="47"/>
  <c r="K134" i="47" s="1"/>
  <c r="O231" i="47"/>
  <c r="O175" i="47"/>
  <c r="P182" i="47"/>
  <c r="P180" i="47"/>
  <c r="P235" i="47"/>
  <c r="P173" i="47"/>
  <c r="P172" i="47"/>
  <c r="P185" i="47"/>
  <c r="P174" i="47"/>
  <c r="P196" i="47"/>
  <c r="P215" i="47"/>
  <c r="P200" i="47"/>
  <c r="P229" i="47"/>
  <c r="P228" i="47"/>
  <c r="P195" i="47"/>
  <c r="P176" i="47"/>
  <c r="P168" i="47"/>
  <c r="P150" i="47"/>
  <c r="P205" i="47"/>
  <c r="P218" i="47"/>
  <c r="P226" i="47"/>
  <c r="P216" i="47"/>
  <c r="P189" i="47"/>
  <c r="P170" i="47"/>
  <c r="P219" i="47"/>
  <c r="P212" i="47"/>
  <c r="P197" i="47"/>
  <c r="P167" i="47"/>
  <c r="P210" i="47"/>
  <c r="P231" i="47"/>
  <c r="P236" i="47"/>
  <c r="P217" i="47"/>
  <c r="P158" i="47"/>
  <c r="P153" i="47"/>
  <c r="P151" i="47"/>
  <c r="P154" i="47"/>
  <c r="P184" i="47"/>
  <c r="P187" i="47"/>
  <c r="P171" i="47"/>
  <c r="P199" i="47"/>
  <c r="P166" i="47"/>
  <c r="P233" i="47"/>
  <c r="P165" i="47"/>
  <c r="P206" i="47"/>
  <c r="P175" i="47"/>
  <c r="P220" i="47"/>
  <c r="P230" i="47"/>
  <c r="P186" i="47"/>
  <c r="P190" i="47"/>
  <c r="P201" i="47"/>
  <c r="P198" i="47"/>
  <c r="P156" i="47"/>
  <c r="P159" i="47"/>
  <c r="P161" i="47"/>
  <c r="P221" i="47"/>
  <c r="P169" i="47"/>
  <c r="P211" i="47"/>
  <c r="P213" i="47"/>
  <c r="P234" i="47"/>
  <c r="P152" i="47"/>
  <c r="P203" i="47"/>
  <c r="P181" i="47"/>
  <c r="P232" i="47"/>
  <c r="P225" i="47"/>
  <c r="P191" i="47"/>
  <c r="P204" i="47"/>
  <c r="P214" i="47"/>
  <c r="P202" i="47"/>
  <c r="P183" i="47"/>
  <c r="P188" i="47"/>
  <c r="P227" i="47"/>
  <c r="P160" i="47"/>
  <c r="P157" i="47"/>
  <c r="P155" i="47"/>
  <c r="O186" i="47"/>
  <c r="O205" i="47"/>
  <c r="O168" i="47"/>
  <c r="O197" i="47"/>
  <c r="O202" i="47"/>
  <c r="O180" i="47"/>
  <c r="O226" i="47"/>
  <c r="O185" i="47"/>
  <c r="O166" i="47"/>
  <c r="O218" i="47"/>
  <c r="O169" i="47"/>
  <c r="O160" i="47"/>
  <c r="O151" i="47"/>
  <c r="O221" i="47"/>
  <c r="O184" i="47"/>
  <c r="O203" i="47"/>
  <c r="O172" i="47"/>
  <c r="O195" i="47"/>
  <c r="O161" i="47"/>
  <c r="O200" i="47"/>
  <c r="O165" i="47"/>
  <c r="O183" i="47"/>
  <c r="O157" i="47"/>
  <c r="O176" i="47"/>
  <c r="O236" i="47"/>
  <c r="O216" i="47"/>
  <c r="O167" i="47"/>
  <c r="L176" i="47" l="1"/>
  <c r="O210" i="47"/>
  <c r="O173" i="47"/>
  <c r="O153" i="47"/>
  <c r="L158" i="47"/>
  <c r="O174" i="47"/>
  <c r="O228" i="47"/>
  <c r="O206" i="47"/>
  <c r="O181" i="47"/>
  <c r="O204" i="47"/>
  <c r="L184" i="47"/>
  <c r="L221" i="47"/>
  <c r="L202" i="47"/>
  <c r="L212" i="47"/>
  <c r="L182" i="47"/>
  <c r="L235" i="47"/>
  <c r="L214" i="47"/>
  <c r="L171" i="47"/>
  <c r="M170" i="47"/>
  <c r="L156" i="47"/>
  <c r="L203" i="47"/>
  <c r="L198" i="47"/>
  <c r="L180" i="47"/>
  <c r="L217" i="47"/>
  <c r="M227" i="47"/>
  <c r="L185" i="47"/>
  <c r="L199" i="47"/>
  <c r="L183" i="47"/>
  <c r="M219" i="47"/>
  <c r="L154" i="47"/>
  <c r="L195" i="47"/>
  <c r="L168" i="47"/>
  <c r="M159" i="47"/>
  <c r="L220" i="47"/>
  <c r="L225" i="47"/>
  <c r="L204" i="47"/>
  <c r="M175" i="47"/>
  <c r="M231" i="47"/>
  <c r="M190" i="47"/>
  <c r="M196" i="47"/>
  <c r="M226" i="47"/>
  <c r="M155" i="47"/>
  <c r="M221" i="47"/>
  <c r="M211" i="47"/>
  <c r="M184" i="47"/>
  <c r="M153" i="47"/>
  <c r="M216" i="47"/>
  <c r="M189" i="47"/>
  <c r="M232" i="47"/>
  <c r="M152" i="47"/>
  <c r="M218" i="47"/>
  <c r="M180" i="47"/>
  <c r="M210" i="47"/>
  <c r="M173" i="47"/>
  <c r="L170" i="47"/>
  <c r="M176" i="47"/>
  <c r="M200" i="47"/>
  <c r="M166" i="47"/>
  <c r="M205" i="47"/>
  <c r="M201" i="47"/>
  <c r="M186" i="47"/>
  <c r="M151" i="47"/>
  <c r="M172" i="47"/>
  <c r="M217" i="47"/>
  <c r="M185" i="47"/>
  <c r="M229" i="47"/>
  <c r="M215" i="47"/>
  <c r="M161" i="47"/>
  <c r="M197" i="47"/>
  <c r="L153" i="47"/>
  <c r="L191" i="47"/>
  <c r="L173" i="47"/>
  <c r="L201" i="47"/>
  <c r="M158" i="47"/>
  <c r="M182" i="47"/>
  <c r="M203" i="47"/>
  <c r="M171" i="47"/>
  <c r="M212" i="47"/>
  <c r="O188" i="47"/>
  <c r="L187" i="47"/>
  <c r="L236" i="47"/>
  <c r="L219" i="47"/>
  <c r="L211" i="47"/>
  <c r="L196" i="47"/>
  <c r="L232" i="47"/>
  <c r="M228" i="47"/>
  <c r="M183" i="47"/>
  <c r="M174" i="47"/>
  <c r="M160" i="47"/>
  <c r="M165" i="47"/>
  <c r="O152" i="47"/>
  <c r="L152" i="47"/>
  <c r="L218" i="47"/>
  <c r="L151" i="47"/>
  <c r="L186" i="47"/>
  <c r="L229" i="47"/>
  <c r="L181" i="47"/>
  <c r="L190" i="47"/>
  <c r="M236" i="47"/>
  <c r="M214" i="47"/>
  <c r="M225" i="47"/>
  <c r="M213" i="47"/>
  <c r="M206" i="47"/>
  <c r="O187" i="47"/>
  <c r="L155" i="47"/>
  <c r="L233" i="47"/>
  <c r="L150" i="47"/>
  <c r="L175" i="47"/>
  <c r="L174" i="47"/>
  <c r="L157" i="47"/>
  <c r="O189" i="47"/>
  <c r="O155" i="47"/>
  <c r="L206" i="47"/>
  <c r="L210" i="47"/>
  <c r="L213" i="47"/>
  <c r="M188" i="47"/>
  <c r="M169" i="47"/>
  <c r="L160" i="47"/>
  <c r="L226" i="47"/>
  <c r="L166" i="47"/>
  <c r="L216" i="47"/>
  <c r="L234" i="47"/>
  <c r="M199" i="47"/>
  <c r="M156" i="47"/>
  <c r="M233" i="47"/>
  <c r="M157" i="47"/>
  <c r="M235" i="47"/>
  <c r="M198" i="47"/>
  <c r="M195" i="47"/>
  <c r="L197" i="47"/>
  <c r="L227" i="47"/>
  <c r="L200" i="47"/>
  <c r="L159" i="47"/>
  <c r="L188" i="47"/>
  <c r="L230" i="47"/>
  <c r="L169" i="47"/>
  <c r="M234" i="47"/>
  <c r="M191" i="47"/>
  <c r="M154" i="47"/>
  <c r="M167" i="47"/>
  <c r="M150" i="47"/>
  <c r="M168" i="47"/>
  <c r="M230" i="47"/>
  <c r="L165" i="47"/>
  <c r="L215" i="47"/>
  <c r="L189" i="47"/>
  <c r="L231" i="47"/>
  <c r="L205" i="47"/>
  <c r="L167" i="47"/>
  <c r="L161" i="47"/>
  <c r="L228" i="47"/>
  <c r="L99" i="43"/>
  <c r="L103" i="43" s="1"/>
  <c r="O171" i="47"/>
  <c r="O214" i="47"/>
  <c r="O219" i="47"/>
  <c r="O182" i="47"/>
  <c r="M220" i="47"/>
  <c r="O198" i="47"/>
  <c r="M181" i="47"/>
  <c r="O215" i="47"/>
  <c r="O211" i="47"/>
  <c r="M187" i="47"/>
  <c r="O159" i="47"/>
  <c r="O191" i="47"/>
  <c r="O234" i="47"/>
  <c r="O201" i="47"/>
  <c r="O190" i="47"/>
  <c r="O199" i="47"/>
  <c r="O196" i="47"/>
  <c r="O232" i="47"/>
  <c r="O170" i="47"/>
  <c r="O230" i="47"/>
  <c r="O212" i="47"/>
  <c r="O229" i="47"/>
  <c r="O213" i="47"/>
  <c r="AM1145" i="79"/>
  <c r="AM1149" i="79" s="1"/>
  <c r="AM1151" i="79" s="1"/>
  <c r="O233" i="47"/>
  <c r="O217" i="47"/>
  <c r="O158" i="47"/>
  <c r="M202" i="47"/>
  <c r="O156" i="47"/>
  <c r="O227" i="47"/>
  <c r="O220" i="47"/>
  <c r="O150" i="47"/>
  <c r="O225" i="47"/>
  <c r="O235" i="47"/>
  <c r="W132" i="47"/>
  <c r="W134" i="47" s="1"/>
  <c r="W147" i="47" s="1"/>
  <c r="K167" i="47"/>
  <c r="K174" i="47"/>
  <c r="K203" i="47"/>
  <c r="K197" i="47"/>
  <c r="P162" i="47"/>
  <c r="P164" i="47" s="1"/>
  <c r="P177" i="47" s="1"/>
  <c r="P179" i="47" s="1"/>
  <c r="P192" i="47" s="1"/>
  <c r="P194" i="47" s="1"/>
  <c r="P207" i="47" s="1"/>
  <c r="P209" i="47" s="1"/>
  <c r="P222" i="47" s="1"/>
  <c r="P224" i="47" s="1"/>
  <c r="P237" i="47" s="1"/>
  <c r="K84" i="43" s="1"/>
  <c r="F36" i="43" s="1"/>
  <c r="G36" i="43" s="1"/>
  <c r="K147" i="47"/>
  <c r="K149" i="47" s="1"/>
  <c r="R81" i="43"/>
  <c r="K199" i="47"/>
  <c r="K175" i="47"/>
  <c r="K202" i="47"/>
  <c r="K180" i="47"/>
  <c r="K221" i="47"/>
  <c r="W221" i="47" s="1"/>
  <c r="K226" i="47"/>
  <c r="W226" i="47" s="1"/>
  <c r="K236" i="47"/>
  <c r="K214" i="47"/>
  <c r="K171" i="47"/>
  <c r="K210" i="47"/>
  <c r="K189" i="47"/>
  <c r="K225" i="47"/>
  <c r="K191" i="47"/>
  <c r="K170" i="47"/>
  <c r="K157" i="47"/>
  <c r="K151" i="47"/>
  <c r="W151" i="47" s="1"/>
  <c r="K160" i="47"/>
  <c r="K168" i="47"/>
  <c r="K183" i="47"/>
  <c r="W183" i="47" s="1"/>
  <c r="K172" i="47"/>
  <c r="K234" i="47"/>
  <c r="K165" i="47"/>
  <c r="K219" i="47"/>
  <c r="K232" i="47"/>
  <c r="K211" i="47"/>
  <c r="K182" i="47"/>
  <c r="W182" i="47" s="1"/>
  <c r="K212" i="47"/>
  <c r="K206" i="47"/>
  <c r="K218" i="47"/>
  <c r="K187" i="47"/>
  <c r="K229" i="47"/>
  <c r="K155" i="47"/>
  <c r="K156" i="47"/>
  <c r="K161" i="47"/>
  <c r="W161" i="47" s="1"/>
  <c r="K205" i="47"/>
  <c r="K176" i="47"/>
  <c r="K186" i="47"/>
  <c r="K201" i="47"/>
  <c r="K230" i="47"/>
  <c r="K184" i="47"/>
  <c r="W184" i="47" s="1"/>
  <c r="K166" i="47"/>
  <c r="K217" i="47"/>
  <c r="K215" i="47"/>
  <c r="K200" i="47"/>
  <c r="K188" i="47"/>
  <c r="K198" i="47"/>
  <c r="W198" i="47" s="1"/>
  <c r="K185" i="47"/>
  <c r="K220" i="47"/>
  <c r="K235" i="47"/>
  <c r="K150" i="47"/>
  <c r="K159" i="47"/>
  <c r="K153" i="47"/>
  <c r="W153" i="47" s="1"/>
  <c r="K181" i="47"/>
  <c r="K228" i="47"/>
  <c r="W228" i="47" s="1"/>
  <c r="K169" i="47"/>
  <c r="K233" i="47"/>
  <c r="K231" i="47"/>
  <c r="K216" i="47"/>
  <c r="K195" i="47"/>
  <c r="K190" i="47"/>
  <c r="K204" i="47"/>
  <c r="W204" i="47" s="1"/>
  <c r="K227" i="47"/>
  <c r="K196" i="47"/>
  <c r="K173" i="47"/>
  <c r="K154" i="47"/>
  <c r="W154" i="47" s="1"/>
  <c r="K152" i="47"/>
  <c r="K158" i="47"/>
  <c r="W172" i="47" l="1"/>
  <c r="W187" i="47"/>
  <c r="W165" i="47"/>
  <c r="W186" i="47"/>
  <c r="W218" i="47"/>
  <c r="W158" i="47"/>
  <c r="W152" i="47"/>
  <c r="W175" i="47"/>
  <c r="W210" i="47"/>
  <c r="W185" i="47"/>
  <c r="W176" i="47"/>
  <c r="W168" i="47"/>
  <c r="W173" i="47"/>
  <c r="W157" i="47"/>
  <c r="W236" i="47"/>
  <c r="W214" i="47"/>
  <c r="W188" i="47"/>
  <c r="W200" i="47"/>
  <c r="W180" i="47"/>
  <c r="W203" i="47"/>
  <c r="W197" i="47"/>
  <c r="W205" i="47"/>
  <c r="W174" i="47"/>
  <c r="W167" i="47"/>
  <c r="W206" i="47"/>
  <c r="W160" i="47"/>
  <c r="W155" i="47"/>
  <c r="W189" i="47"/>
  <c r="M99" i="43"/>
  <c r="M103" i="43" s="1"/>
  <c r="W219" i="47"/>
  <c r="W170" i="47"/>
  <c r="W213" i="47"/>
  <c r="L162" i="47"/>
  <c r="L164" i="47" s="1"/>
  <c r="L177" i="47" s="1"/>
  <c r="L179" i="47" s="1"/>
  <c r="L192" i="47" s="1"/>
  <c r="L194" i="47" s="1"/>
  <c r="L207" i="47" s="1"/>
  <c r="L209" i="47" s="1"/>
  <c r="L222" i="47" s="1"/>
  <c r="L224" i="47" s="1"/>
  <c r="L237" i="47" s="1"/>
  <c r="G84" i="43" s="1"/>
  <c r="G85" i="43" s="1"/>
  <c r="W231" i="47"/>
  <c r="W216" i="47"/>
  <c r="W166" i="47"/>
  <c r="W211" i="47"/>
  <c r="W195" i="47"/>
  <c r="W169" i="47"/>
  <c r="M162" i="47"/>
  <c r="M164" i="47" s="1"/>
  <c r="M177" i="47" s="1"/>
  <c r="M179" i="47" s="1"/>
  <c r="M192" i="47" s="1"/>
  <c r="M194" i="47" s="1"/>
  <c r="M207" i="47" s="1"/>
  <c r="M209" i="47" s="1"/>
  <c r="M222" i="47" s="1"/>
  <c r="M224" i="47" s="1"/>
  <c r="M237" i="47" s="1"/>
  <c r="H84" i="43" s="1"/>
  <c r="F33" i="43" s="1"/>
  <c r="G33" i="43" s="1"/>
  <c r="W171" i="47"/>
  <c r="W159" i="47"/>
  <c r="W190" i="47"/>
  <c r="W212" i="47"/>
  <c r="W229" i="47"/>
  <c r="W201" i="47"/>
  <c r="W227" i="47"/>
  <c r="W234" i="47"/>
  <c r="W232" i="47"/>
  <c r="W181" i="47"/>
  <c r="W220" i="47"/>
  <c r="W217" i="47"/>
  <c r="W156" i="47"/>
  <c r="W215" i="47"/>
  <c r="W150" i="47"/>
  <c r="W235" i="47"/>
  <c r="W191" i="47"/>
  <c r="O162" i="47"/>
  <c r="O164" i="47" s="1"/>
  <c r="O177" i="47" s="1"/>
  <c r="O179" i="47" s="1"/>
  <c r="O192" i="47" s="1"/>
  <c r="O194" i="47" s="1"/>
  <c r="O207" i="47" s="1"/>
  <c r="O209" i="47" s="1"/>
  <c r="O222" i="47" s="1"/>
  <c r="O224" i="47" s="1"/>
  <c r="O237" i="47" s="1"/>
  <c r="J84" i="43" s="1"/>
  <c r="J85" i="43" s="1"/>
  <c r="W233" i="47"/>
  <c r="W196" i="47"/>
  <c r="W225" i="47"/>
  <c r="W202" i="47"/>
  <c r="W199" i="47"/>
  <c r="W230" i="47"/>
  <c r="J105" i="43"/>
  <c r="J106" i="43" s="1"/>
  <c r="K85" i="43"/>
  <c r="K162" i="47"/>
  <c r="K164" i="47" s="1"/>
  <c r="K177" i="47" s="1"/>
  <c r="K179" i="47" s="1"/>
  <c r="K192" i="47" s="1"/>
  <c r="K194" i="47" s="1"/>
  <c r="K207" i="47" s="1"/>
  <c r="K209" i="47" s="1"/>
  <c r="K222" i="47" s="1"/>
  <c r="K224" i="47" s="1"/>
  <c r="K237" i="47" s="1"/>
  <c r="F84" i="43" s="1"/>
  <c r="W149" i="47"/>
  <c r="K105" i="43"/>
  <c r="K106" i="43" s="1"/>
  <c r="F32" i="43" l="1"/>
  <c r="G32" i="43" s="1"/>
  <c r="W162" i="47"/>
  <c r="W164" i="47" s="1"/>
  <c r="W177" i="47" s="1"/>
  <c r="W179" i="47" s="1"/>
  <c r="W192" i="47" s="1"/>
  <c r="W194" i="47" s="1"/>
  <c r="W207" i="47" s="1"/>
  <c r="W209" i="47" s="1"/>
  <c r="W222" i="47" s="1"/>
  <c r="W224" i="47" s="1"/>
  <c r="W237" i="47" s="1"/>
  <c r="H85" i="43"/>
  <c r="F35" i="43"/>
  <c r="G35" i="43" s="1"/>
  <c r="R84" i="43"/>
  <c r="F31" i="43"/>
  <c r="F85" i="43"/>
  <c r="L105" i="43" l="1"/>
  <c r="F43" i="43"/>
  <c r="G31" i="43"/>
  <c r="G43" i="43" s="1"/>
  <c r="R85" i="43"/>
  <c r="H21" i="43"/>
  <c r="H22" i="43" s="1"/>
  <c r="L106" i="43"/>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rgb="FF000000"/>
            <rFont val="Tahoma"/>
            <family val="2"/>
          </rPr>
          <t>OEB Staff:</t>
        </r>
        <r>
          <rPr>
            <sz val="9"/>
            <color rgb="FF000000"/>
            <rFont val="Tahoma"/>
            <family val="2"/>
          </rPr>
          <t xml:space="preserve">
</t>
        </r>
        <r>
          <rPr>
            <sz val="9"/>
            <color rgb="FF000000"/>
            <rFont val="Tahoma"/>
            <family val="2"/>
          </rPr>
          <t xml:space="preserve">Values for monthly rates should use the applicable quarterly rate, but should also be capable of being overridden.
</t>
        </r>
        <r>
          <rPr>
            <sz val="9"/>
            <color rgb="FF000000"/>
            <rFont val="Tahoma"/>
            <family val="2"/>
          </rPr>
          <t xml:space="preserve">
</t>
        </r>
        <r>
          <rPr>
            <sz val="9"/>
            <color rgb="FF000000"/>
            <rFont val="Tahoma"/>
            <family val="2"/>
          </rPr>
          <t>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<sst xmlns="http://schemas.openxmlformats.org/spreadsheetml/2006/main" count="12251" uniqueCount="2329">
  <si>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</si>
  <si>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</si>
  <si>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</si>
  <si>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</si>
  <si>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</si>
  <si>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</si>
  <si>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</si>
  <si>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</si>
  <si>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</si>
  <si>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</si>
  <si>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</si>
  <si>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</si>
  <si>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</si>
  <si>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</si>
  <si>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</si>
  <si>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</si>
  <si>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</si>
  <si>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</si>
  <si>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</si>
  <si>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</si>
  <si>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</si>
  <si>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</si>
  <si>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</si>
  <si>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</si>
  <si>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</si>
  <si>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</si>
  <si>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</si>
  <si>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</si>
  <si>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</si>
  <si>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</si>
  <si>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</si>
  <si>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</si>
  <si>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</si>
  <si>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</si>
  <si>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</si>
  <si>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</si>
  <si>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</si>
  <si>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</si>
  <si>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</si>
  <si>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</si>
  <si>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</si>
  <si>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</si>
  <si>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</si>
  <si>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</si>
  <si>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</si>
  <si>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</si>
  <si>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</si>
  <si>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</si>
  <si>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</si>
  <si>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</si>
  <si>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</si>
  <si>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</si>
  <si>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</si>
  <si>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</si>
  <si>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</si>
  <si>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</si>
  <si>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</si>
  <si>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</si>
  <si>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</si>
  <si>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</si>
  <si>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</si>
  <si>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</si>
  <si>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</si>
  <si>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</si>
  <si>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</si>
  <si>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</si>
  <si>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</si>
  <si>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</si>
  <si>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</si>
  <si>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</si>
  <si>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</si>
  <si>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</si>
  <si>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</si>
  <si>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</si>
  <si>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</si>
  <si>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</si>
  <si>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</si>
  <si>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</si>
  <si>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</si>
  <si>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</si>
  <si>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</si>
  <si>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</si>
  <si>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</si>
  <si>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</si>
  <si>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</si>
  <si>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</si>
  <si>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</si>
  <si>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</si>
  <si>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</si>
  <si>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</si>
  <si>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</si>
  <si>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</si>
  <si>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</si>
  <si>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</si>
  <si>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</si>
  <si>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</si>
  <si>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</si>
  <si>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</si>
  <si>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</si>
  <si>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</si>
  <si>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</si>
  <si>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</si>
  <si>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</si>
  <si>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</si>
  <si>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</si>
  <si>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</si>
  <si>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</si>
  <si>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</si>
  <si>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</si>
  <si>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</si>
  <si>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</si>
  <si>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</si>
  <si>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</si>
  <si>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</si>
  <si>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</si>
  <si>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</si>
  <si>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</si>
  <si>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</si>
  <si>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</si>
  <si>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</si>
  <si>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</si>
  <si>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</si>
  <si>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</si>
  <si>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</si>
  <si>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</si>
  <si>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</si>
  <si>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</si>
  <si>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</si>
  <si>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</si>
  <si>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</si>
  <si>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</si>
  <si>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</si>
  <si>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</si>
  <si>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</si>
  <si>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</si>
  <si>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</si>
  <si>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</si>
  <si>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</si>
  <si>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</si>
  <si>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</si>
  <si>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</si>
  <si>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</si>
  <si>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</si>
  <si>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</si>
  <si>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</si>
  <si>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</si>
  <si>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</si>
  <si>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</si>
  <si>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</si>
  <si>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</si>
  <si>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</si>
  <si>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</si>
  <si>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</si>
  <si>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</si>
  <si>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</si>
  <si>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</si>
  <si>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</si>
  <si>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</si>
  <si>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</si>
  <si>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</si>
  <si>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</si>
  <si>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</si>
  <si>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</si>
  <si>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</si>
  <si>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</si>
  <si>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</si>
  <si>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</si>
  <si>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</si>
  <si>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</si>
  <si>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</si>
  <si>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</si>
  <si>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</si>
  <si>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</si>
  <si>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</si>
  <si>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</si>
  <si>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</si>
  <si>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</si>
  <si>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</si>
  <si>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</si>
  <si>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</si>
  <si>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</si>
  <si>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</si>
  <si>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</si>
  <si>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</si>
  <si>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</si>
  <si>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</si>
  <si>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</si>
  <si>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</si>
  <si>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</si>
  <si>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</si>
  <si>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</si>
  <si>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</si>
  <si>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</si>
  <si>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</si>
  <si>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</si>
  <si>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</si>
  <si>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</si>
  <si>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</si>
  <si>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</si>
  <si>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</si>
  <si>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</si>
  <si>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</si>
  <si>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</si>
  <si>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</si>
  <si>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</si>
  <si>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</si>
  <si>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</si>
  <si>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</si>
  <si>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</si>
  <si>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</si>
  <si>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</si>
  <si>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</si>
  <si>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</si>
  <si>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</si>
  <si>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</si>
  <si>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</si>
  <si>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</si>
  <si>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</si>
  <si>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</si>
  <si>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</si>
  <si>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</si>
  <si>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</si>
  <si>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</si>
  <si>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</si>
  <si>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</si>
  <si>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</si>
  <si>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</si>
  <si>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</si>
  <si>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</si>
  <si>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</si>
  <si>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</si>
  <si>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</si>
  <si>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</si>
  <si>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</si>
  <si>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</si>
  <si>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</si>
  <si>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</si>
  <si>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</si>
  <si>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</si>
  <si>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</si>
  <si>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</si>
  <si>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</si>
  <si>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</si>
  <si>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</si>
  <si>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</si>
  <si>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</si>
  <si>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</si>
  <si>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</si>
  <si>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</si>
  <si>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</si>
  <si>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</si>
  <si>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</si>
  <si>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</si>
  <si>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</si>
  <si>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</si>
  <si>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</si>
  <si>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</si>
  <si>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</si>
  <si>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</si>
  <si>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</si>
  <si>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</si>
  <si>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</si>
  <si>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</si>
  <si>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</si>
  <si>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</si>
  <si>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</si>
  <si>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</si>
  <si>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</si>
  <si>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</si>
  <si>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</si>
  <si>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</si>
  <si>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</si>
  <si>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</si>
  <si>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</si>
  <si>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</si>
  <si>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</si>
  <si>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</si>
  <si>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</si>
  <si>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</si>
  <si>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</si>
  <si>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</si>
  <si>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</si>
  <si>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</si>
  <si>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</si>
  <si>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</si>
  <si>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</si>
  <si>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</si>
  <si>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</si>
  <si>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</si>
  <si>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</si>
  <si>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</si>
  <si>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</si>
  <si>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</si>
  <si>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</si>
  <si>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</si>
  <si>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</si>
  <si>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</si>
  <si>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</si>
  <si>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</si>
  <si>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</si>
  <si>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</si>
  <si>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</si>
  <si>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</si>
  <si>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</si>
  <si>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</si>
  <si>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</si>
  <si>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</si>
  <si>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</si>
  <si>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</si>
  <si>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</si>
  <si>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</si>
  <si>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</si>
  <si>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</si>
  <si>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</si>
  <si>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</si>
  <si>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</si>
  <si>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</si>
  <si>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</si>
  <si>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</si>
  <si>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</si>
  <si>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</si>
  <si>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</si>
  <si>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</si>
  <si>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</si>
  <si>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</si>
  <si>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</si>
  <si>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</si>
  <si>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</si>
  <si>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</si>
  <si>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</si>
  <si>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</si>
  <si>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</si>
  <si>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</si>
  <si>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</si>
  <si>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</si>
  <si>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</si>
  <si>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</si>
  <si>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</si>
  <si>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</si>
  <si>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</si>
  <si>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</si>
  <si>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</si>
  <si>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</si>
  <si>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</si>
  <si>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</si>
  <si>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</si>
  <si>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</si>
  <si>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</si>
  <si>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</si>
  <si>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</si>
  <si>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</si>
  <si>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</si>
  <si>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</si>
  <si>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</si>
  <si>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</si>
  <si>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</si>
  <si>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</si>
  <si>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</si>
  <si>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</si>
  <si>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</si>
  <si>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</si>
  <si>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</si>
  <si>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</si>
  <si>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</si>
  <si>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</si>
  <si>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</si>
  <si>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</si>
  <si>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</si>
  <si>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</si>
  <si>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</si>
  <si>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</si>
  <si>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</si>
  <si>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</si>
  <si>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</si>
  <si>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</si>
  <si>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</si>
  <si>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</si>
  <si>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</si>
  <si>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</si>
  <si>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</si>
  <si>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</si>
  <si>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</si>
  <si>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</si>
  <si>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</si>
  <si>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</si>
  <si>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</si>
  <si>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</si>
  <si>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</si>
  <si>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</si>
  <si>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</si>
  <si>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</si>
  <si>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</si>
  <si>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</si>
  <si>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</si>
  <si>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</si>
  <si>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</si>
  <si>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</si>
  <si>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</si>
  <si>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</si>
  <si>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</si>
  <si>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</si>
  <si>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</si>
  <si>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</si>
  <si>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</si>
  <si>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</si>
  <si>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</si>
  <si>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</si>
  <si>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</si>
  <si>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</si>
  <si>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</si>
  <si>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</si>
  <si>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</si>
  <si>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</si>
  <si>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</si>
  <si>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</si>
  <si>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</si>
  <si>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</si>
  <si>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</si>
  <si>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</si>
  <si>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</si>
  <si>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</si>
  <si>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</si>
  <si>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</si>
  <si>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</si>
  <si>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</si>
  <si>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</si>
  <si>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</si>
  <si>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</si>
  <si>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</si>
  <si>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</si>
  <si>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</si>
  <si>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</si>
  <si>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</si>
  <si>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</si>
  <si>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</si>
  <si>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</si>
  <si>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</si>
  <si>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</si>
  <si>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</si>
  <si>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</si>
  <si>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</si>
  <si>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</si>
  <si>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</si>
  <si>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</si>
  <si>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</si>
  <si>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</si>
  <si>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</si>
  <si>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</si>
  <si>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</si>
  <si>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</si>
  <si>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</si>
  <si>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</si>
  <si>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</si>
  <si>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</si>
  <si>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</si>
  <si>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</si>
  <si>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</si>
  <si>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</si>
  <si>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</si>
  <si>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</si>
  <si>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</si>
  <si>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</si>
  <si>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</si>
  <si>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</si>
  <si>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</si>
  <si>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</si>
  <si>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</si>
  <si>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</si>
  <si>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</si>
  <si>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</si>
  <si>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</si>
  <si>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</si>
  <si>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</si>
  <si>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</si>
  <si>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</si>
  <si>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</si>
  <si>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</si>
  <si>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</si>
  <si>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</si>
  <si>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</si>
  <si>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</si>
  <si>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</si>
  <si>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</si>
  <si>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</si>
  <si>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</si>
  <si>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</si>
  <si>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</si>
  <si>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</si>
  <si>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</si>
  <si>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</si>
  <si>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</si>
  <si>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</si>
  <si>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</si>
  <si>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</si>
  <si>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</si>
  <si>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</si>
  <si>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</si>
  <si>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</si>
  <si>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</si>
  <si>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</si>
  <si>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</si>
  <si>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</si>
  <si>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</si>
  <si>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</si>
  <si>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</si>
  <si>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</si>
  <si>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</si>
  <si>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</si>
  <si>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</si>
  <si>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</si>
  <si>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</si>
  <si>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</si>
  <si>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</si>
  <si>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</si>
  <si>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</si>
  <si>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</si>
  <si>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</si>
  <si>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</si>
  <si>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</si>
  <si>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</si>
  <si>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</si>
  <si>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</si>
  <si>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</si>
  <si>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</si>
  <si>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</si>
  <si>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</si>
  <si>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</si>
  <si>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</si>
  <si>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</si>
  <si>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</si>
  <si>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</si>
  <si>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</si>
  <si>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</si>
  <si>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</si>
  <si>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</si>
  <si>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</si>
  <si>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</si>
  <si>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</si>
  <si>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</si>
  <si>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</si>
  <si>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</si>
  <si>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</si>
  <si>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</si>
  <si>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</si>
  <si>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</si>
  <si>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</si>
  <si>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</si>
  <si>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</si>
  <si>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</si>
  <si>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</si>
  <si>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</si>
  <si>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</si>
  <si>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</si>
  <si>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</si>
  <si>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</si>
  <si>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</si>
  <si>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</si>
  <si>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</si>
  <si>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</si>
  <si>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</si>
  <si>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</si>
  <si>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</si>
  <si>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</si>
  <si>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</si>
  <si>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</si>
  <si>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</si>
  <si>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</si>
  <si>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</si>
  <si>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</si>
  <si>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</si>
  <si>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</si>
  <si>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</si>
  <si>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</si>
  <si>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</si>
  <si>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</si>
  <si>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</si>
  <si>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</si>
  <si>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</si>
  <si>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</si>
  <si>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</si>
  <si>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</si>
  <si>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</si>
  <si>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</si>
  <si>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</si>
  <si>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</si>
  <si>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</si>
  <si>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</si>
  <si>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</si>
  <si>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</si>
  <si>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</si>
  <si>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</si>
  <si>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</si>
  <si>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</si>
  <si>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</si>
  <si>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</si>
  <si>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</si>
  <si>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</si>
  <si>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</si>
  <si>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</si>
  <si>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</si>
  <si>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</si>
  <si>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</si>
  <si>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</si>
  <si>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</si>
  <si>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</si>
  <si>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</si>
  <si>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</si>
  <si>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</si>
  <si>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</si>
  <si>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</si>
  <si>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</si>
  <si>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</si>
  <si>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</si>
  <si>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</si>
  <si>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</si>
  <si>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</si>
  <si>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</si>
  <si>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</si>
  <si>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</si>
  <si>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</si>
  <si>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</si>
  <si>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</si>
  <si>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</si>
  <si>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</si>
  <si>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</si>
  <si>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</si>
  <si>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</si>
  <si>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</si>
  <si>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</si>
  <si>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</si>
  <si>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</si>
  <si>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</si>
  <si>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</si>
  <si>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</si>
  <si>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</si>
  <si>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</si>
  <si>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</si>
  <si>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</si>
  <si>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</si>
  <si>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</si>
  <si>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</si>
  <si>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</si>
  <si>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</si>
  <si>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</si>
  <si>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</si>
  <si>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</si>
  <si>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</si>
  <si>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</si>
  <si>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</si>
  <si>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</si>
  <si>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</si>
  <si>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</si>
  <si>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</si>
  <si>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</si>
  <si>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</si>
  <si>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</si>
  <si>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</si>
  <si>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</si>
  <si>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</si>
  <si>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</si>
  <si>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</si>
  <si>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</si>
  <si>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</si>
  <si>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</si>
  <si>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</si>
  <si>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</si>
  <si>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</si>
  <si>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</si>
  <si>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</si>
  <si>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</si>
  <si>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</si>
  <si>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</si>
  <si>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</si>
  <si>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</si>
  <si>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</si>
  <si>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</si>
  <si>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</si>
  <si>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</si>
  <si>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</si>
  <si>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</si>
  <si>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</si>
  <si>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</si>
  <si>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</si>
  <si>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</si>
  <si>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</si>
  <si>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</si>
  <si>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</si>
  <si>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</si>
  <si>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</si>
  <si>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</si>
  <si>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</si>
  <si>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</si>
  <si>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</si>
  <si>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</si>
  <si>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</si>
  <si>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</si>
  <si>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</si>
  <si>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</si>
  <si>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</si>
  <si>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</si>
  <si>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</si>
  <si>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</si>
  <si>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</si>
  <si>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</si>
  <si>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</si>
  <si>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</si>
  <si>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</si>
  <si>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</si>
  <si>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</si>
  <si>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</si>
  <si>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</si>
  <si>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</si>
  <si>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</si>
  <si>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</si>
  <si>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</si>
  <si>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</si>
  <si>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</si>
  <si>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</si>
  <si>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</si>
  <si>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</si>
  <si>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</si>
  <si>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</si>
  <si>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</si>
  <si>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</si>
  <si>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</si>
  <si>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</si>
  <si>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</si>
  <si>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</si>
  <si>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</si>
  <si>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</si>
  <si>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</si>
  <si>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</si>
  <si>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</si>
  <si>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</si>
  <si>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</si>
  <si>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</si>
  <si>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</si>
  <si>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</si>
  <si>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</si>
  <si>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</si>
  <si>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</si>
  <si>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</si>
  <si>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</si>
  <si>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</si>
  <si>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Elexicon - Veridian RZ</t>
  </si>
  <si>
    <t>2012-2014</t>
  </si>
  <si>
    <t>EB-2016-0107</t>
  </si>
  <si>
    <t>EB-2017-0078</t>
  </si>
  <si>
    <t>`</t>
  </si>
  <si>
    <t>Retrofit (exc. Street Lights)</t>
  </si>
  <si>
    <t>Retrofit (Streetlights)</t>
  </si>
  <si>
    <t>No adjustments were made to the load forecast for CDM</t>
  </si>
  <si>
    <t>NTG</t>
  </si>
  <si>
    <t>Persistence in 2015</t>
  </si>
  <si>
    <t>Persistence in 2016</t>
  </si>
  <si>
    <t>Persistence in 2017</t>
  </si>
  <si>
    <t>Persistence in 2018</t>
  </si>
  <si>
    <t>Persistence in 2019</t>
  </si>
  <si>
    <t>Persistence in 2020</t>
  </si>
  <si>
    <t>Persistence in 2021</t>
  </si>
  <si>
    <t>(12 months at Jan level)</t>
  </si>
  <si>
    <t>2016 True-up</t>
  </si>
  <si>
    <t>2017 True-up</t>
  </si>
  <si>
    <t>Save on Energy Retrofit Program (exc. Street Lights)</t>
  </si>
  <si>
    <t>Save on Energy Retrofit Program (Street Lights)</t>
  </si>
  <si>
    <t>Centrally Delivered Programs</t>
  </si>
  <si>
    <t>Unverified</t>
  </si>
  <si>
    <t>Adjustment to 2016 savings in April 2019 P&amp;C</t>
  </si>
  <si>
    <t>EB-2020-0013</t>
  </si>
  <si>
    <t>Billing Wattage (W)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</si>
  <si>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</si>
  <si>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 1000</t>
    </r>
  </si>
  <si>
    <t>HPS  100</t>
  </si>
  <si>
    <t>LED</t>
  </si>
  <si>
    <t>HPS  150</t>
  </si>
  <si>
    <t>HPS  250</t>
  </si>
  <si>
    <t>Belleville</t>
  </si>
  <si>
    <t>Save on Energy Retrofit Program (exc. Street Lighting)</t>
  </si>
  <si>
    <t>HPS-70</t>
  </si>
  <si>
    <t>HPS-100</t>
  </si>
  <si>
    <t>HPS-200</t>
  </si>
  <si>
    <t>HPS-250</t>
  </si>
  <si>
    <t>HPS-150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</si>
  <si>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</si>
  <si>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Details of Project #8</t>
  </si>
  <si>
    <t>Summary of Project #2</t>
  </si>
  <si>
    <t>Summary of Project #3</t>
  </si>
  <si>
    <t>Summary of Project #4</t>
  </si>
  <si>
    <t>Table 8-d:  Pickering</t>
  </si>
  <si>
    <t>Pickering</t>
  </si>
  <si>
    <t>Table 8-e:  Ajax</t>
  </si>
  <si>
    <t>Summary of Project #5</t>
  </si>
  <si>
    <t>Details of Project #5 (Month, Year)</t>
  </si>
  <si>
    <t>Details of Project #2 (2014)</t>
  </si>
  <si>
    <t>HPS 200</t>
  </si>
  <si>
    <t>HPS 250</t>
  </si>
  <si>
    <t>HPS 400</t>
  </si>
  <si>
    <t>LED 79</t>
  </si>
  <si>
    <t>LED 99</t>
  </si>
  <si>
    <t>LED 107</t>
  </si>
  <si>
    <t>LED 160</t>
  </si>
  <si>
    <t>Net Demand (average monthly kW)</t>
  </si>
  <si>
    <t>Project</t>
  </si>
  <si>
    <t>Before billing date</t>
  </si>
  <si>
    <t>Before billing demand (kW)</t>
  </si>
  <si>
    <t>After billing date</t>
  </si>
  <si>
    <t>After billing demand (kW)</t>
  </si>
  <si>
    <t>Billing reduction (gross kW)</t>
  </si>
  <si>
    <t>Gross kW for LRAMVA</t>
  </si>
  <si>
    <t>Port Hope</t>
  </si>
  <si>
    <t>Gravenhurst</t>
  </si>
  <si>
    <t>Ajax</t>
  </si>
  <si>
    <t>Gross energy (kWh)</t>
  </si>
  <si>
    <t>Net energy (kWh)</t>
  </si>
  <si>
    <t>Engineering demand reduction (kW)</t>
  </si>
  <si>
    <t>Details of Project #4 (2017)</t>
  </si>
  <si>
    <t>Details of Project #1 (2014)</t>
  </si>
  <si>
    <t>Net kW</t>
  </si>
  <si>
    <t xml:space="preserve">Notes: </t>
  </si>
  <si>
    <t>Gross energy savings are from project applications, NTG from IESO final reports.</t>
  </si>
  <si>
    <t>Engineering demand reduction is from tables below on details of projects</t>
  </si>
  <si>
    <t>Billing data is from tables below</t>
  </si>
  <si>
    <t>Gross kW for LRAMVA is the minimum of the engineering or billing reductions</t>
  </si>
  <si>
    <t>2017 true-up</t>
  </si>
  <si>
    <t>2017  true-up</t>
  </si>
  <si>
    <t>Cannington</t>
  </si>
  <si>
    <t>Details of Project #3 (2014)</t>
  </si>
  <si>
    <t>Table 8-a:  Port Hope</t>
  </si>
  <si>
    <t>Notes: from billing system</t>
  </si>
  <si>
    <t>Notes: from engineering data</t>
  </si>
  <si>
    <t>Table 8-b:  Gravenhurst</t>
  </si>
  <si>
    <t>Table 8-c:  Ajax</t>
  </si>
  <si>
    <t>No data available</t>
  </si>
  <si>
    <t>Save on Energy Smart Thermostat Program</t>
  </si>
  <si>
    <t>All results from IESO 2017 final verified resport for Veridian except results marked 'Unverified' where energy savings in 2016 and 2020 are from the April 2019 Participation &amp; Cost report.
For unverified results, persistence is assumed to be linear between 2016 and 2020.
Streetlight savings (row 311) are subtracted from reported Retrofit results (row 307) as these are dealt with separately (see Tab 8)
Where IESO reported adjustments in more than one year, these are shown separately to facilitate comparison with IESO reports.
Unverified demand for the Retrofit program is estimated using the same kW/kWh seen in the verified results.
Allocations used project specific results for both the final results and the adjustments so there are differences in the allocation for each.</t>
  </si>
  <si>
    <t>All results from IESO 2017 final verified resport for Veridian except results marked 'Unverified' where energy savings in 2017 and 2020 are from the April 2019 Participation &amp; Cost report.
For unverified results, persistence is assumed to be linear between 2017 and 2020.
Streetlight savings (rows 503 and 504) are subtracted from reported Retrofit results (rows 500 and 501) as these are dealt with separately (see Tab 8)
Unverified demand for the Retrofit program is estimated using the same kW/kWh seen in the verified results.
Allocations used project specific results where available for both the final results and the adjustments so there are differences in the allocation for each.</t>
  </si>
  <si>
    <t>All energy results from the April 2019 Participation &amp; Cost report.
Net demand estimated from gross values in CDM database using NTG and RR from 2017 verified results and scaled to match P&amp;C report.
Allocations used project specific results where available for both the final results and the adjustments so there are differences in the allocation for each.</t>
  </si>
  <si>
    <t>Net energy for 2016 and 2017 projects is from IESO</t>
  </si>
  <si>
    <t>For CDM programs that span more than one database, Elexicon analysed project specific data. Where IESO project specific net values were available, these were used. In other cases, gross values from Elexicon's CDM database were used</t>
  </si>
  <si>
    <t>Rate classes were identified for the customer of each project.</t>
  </si>
  <si>
    <t>The percentage of total energy use of projects in each rate class relative to the total energy use of all projects was calculated for all rate classes that bill by kWh (Residential and GS&lt;50)</t>
  </si>
  <si>
    <t>The percentages of total demand reduction of projects in each rate class relative to the total demand reduction of all projects was calculated for all rate classes that bill by kW (GS&gt;50)</t>
  </si>
  <si>
    <t>Street lighting projects were excluded from the analysis as these projects are dealt with separately on Tab 8</t>
  </si>
  <si>
    <t>Row 30</t>
  </si>
  <si>
    <t>2017 rates removed</t>
  </si>
  <si>
    <t>2017 not part of this application; already claimed</t>
  </si>
  <si>
    <t>D436:M436</t>
  </si>
  <si>
    <t>Energy for street lighting projects removed from Retrofit results</t>
  </si>
  <si>
    <t>Street lighting projects are analyzed separately (see Tab 8)</t>
  </si>
  <si>
    <t>D439:X439</t>
  </si>
  <si>
    <t>Street lighting data from Tab 8</t>
  </si>
  <si>
    <t>Brings back in street lighting data from Tab 8</t>
  </si>
  <si>
    <t>Where IESO provided adjustments in more than one year these are shown separately</t>
  </si>
  <si>
    <t>Facilitates comparison with IESO reports</t>
  </si>
  <si>
    <t>Based on project specific information, separate allocations are calculated for Final results and true-ups. Also, energy and demand allocated according to the billing unit of the rate class so totals may not sum to 100%</t>
  </si>
  <si>
    <t>Used available information. Lost revenue in each class is a function of the reduction by that class's billing unit and energy and demand allocations are not equal.</t>
  </si>
  <si>
    <t>8. Streetlighting</t>
  </si>
  <si>
    <t>Entire tab</t>
  </si>
  <si>
    <t>Engineering and billing data on street lighting projects</t>
  </si>
  <si>
    <t>Separate analysis required as IESO doesn't estimate [off-peak] reductions in demand for SL</t>
  </si>
  <si>
    <t>Street light project savings have been removed from Retrofit results (row 436) as these require a separate analysis (see Tab 8).</t>
  </si>
  <si>
    <t>Save on Energy Retrofit Program (excluding SL)</t>
  </si>
  <si>
    <t>EB-2018-0072</t>
  </si>
  <si>
    <t>P&amp;C</t>
  </si>
  <si>
    <t>Save on Energy Retrofit Program (exc. SL)</t>
  </si>
  <si>
    <t>Save on Energy Retrofit Program - Street Lights</t>
  </si>
  <si>
    <t>Swimming Pool Efficiency</t>
  </si>
  <si>
    <t>Adjustment to 2016 savings post P&amp;C in 2019</t>
  </si>
  <si>
    <t>Summary of Project #8</t>
  </si>
  <si>
    <t>Persistence in 2022</t>
  </si>
  <si>
    <t>Persistence in 2023</t>
  </si>
  <si>
    <t>LED Black</t>
  </si>
  <si>
    <t>LED Wall</t>
  </si>
  <si>
    <t>Clarington</t>
  </si>
  <si>
    <t>Table 8-f:  Belleville</t>
  </si>
  <si>
    <t>Summary of Project #6</t>
  </si>
  <si>
    <t>Details of Project #6</t>
  </si>
  <si>
    <t>Table 8-g:  Ajax 2019</t>
  </si>
  <si>
    <t>Summary of Project #7</t>
  </si>
  <si>
    <t>Details of Project #7</t>
  </si>
  <si>
    <t>Table 8-h:  Clarington 2019</t>
  </si>
  <si>
    <t>Projects completed in 2019</t>
  </si>
  <si>
    <t>Allocation of savings across rate classes</t>
  </si>
  <si>
    <t>Grand Total</t>
  </si>
  <si>
    <t>Audit Funding</t>
  </si>
  <si>
    <t>Small Business Lighting</t>
  </si>
  <si>
    <t>Retrofit - SL</t>
  </si>
  <si>
    <t>Rate Class</t>
  </si>
  <si>
    <t>Settlement Period</t>
  </si>
  <si>
    <t>Post P&amp;C Net Energy (kWh)</t>
  </si>
  <si>
    <t>Post P&amp;C Net Demand (kW)</t>
  </si>
  <si>
    <t>Note:</t>
  </si>
  <si>
    <t>Post P&amp;C projects are those submiited to the IESO after March 2019</t>
  </si>
  <si>
    <t>Net energy is calculated by applying the 2017 final verified NTG and RR to the post-completion reported project savings</t>
  </si>
  <si>
    <t>Adjustment to 2015 savings post P&amp;C</t>
  </si>
  <si>
    <t>All results from IESO 2017 final verified resport for Veridian except results marked 'Unverified' where energy savings in 2015 and 2020 are from the April 2019 Participation &amp; Cost report.
Post P&amp;C allocations and net savings are from Tab 3-a. Persistence is based on same rate of persistence loss seen in the verified results
For unverified results, persistence is assumed to be linear between 2015 and 2020. Demand is estimated using HPNC kW/kWh in 2016.
Where IESO reported adjustments in more than one year, these are shown separately to facilitate comparison with IESO reports.</t>
  </si>
  <si>
    <t>Adjustment to 2017 savings Post P&amp;C</t>
  </si>
  <si>
    <t>Adjustment to 2018 savings Post P&amp;C</t>
  </si>
  <si>
    <t>Adjustment to 2019 savings Post P&amp;C</t>
  </si>
  <si>
    <t>Note: Details of Post P&amp;C savings are from Tab 3-a</t>
  </si>
  <si>
    <t>Projects completed in earlier years</t>
  </si>
  <si>
    <t>Application ID</t>
  </si>
  <si>
    <t>Completion year</t>
  </si>
  <si>
    <t>Net Energy</t>
  </si>
  <si>
    <t>Net Demand</t>
  </si>
  <si>
    <t>HPNC</t>
  </si>
  <si>
    <t>Retrofit-Streetlights</t>
  </si>
  <si>
    <t>Audit Funding - Adjustment in 2017</t>
  </si>
  <si>
    <t>Energy Manager - Adjustment in 2017</t>
  </si>
  <si>
    <t>HPNC - Adjustment in 2017</t>
  </si>
  <si>
    <t>Retrofit - Adjustment in 2017</t>
  </si>
  <si>
    <t>Retrofit - Adjustment in 2018</t>
  </si>
  <si>
    <t>Audit Funding - Adjustment in 2018</t>
  </si>
  <si>
    <t>Energy Performance</t>
  </si>
  <si>
    <t>Business Refrigeration</t>
  </si>
  <si>
    <t>2 GS&lt;50</t>
  </si>
  <si>
    <t>5 Large Use</t>
  </si>
  <si>
    <t>3 GS 50 to 2,999</t>
  </si>
  <si>
    <t>1 Residential</t>
  </si>
  <si>
    <t>6 Streetlighting</t>
  </si>
  <si>
    <t>4 GS 3000-4999</t>
  </si>
  <si>
    <t>7 USL</t>
  </si>
  <si>
    <t>Retrofit-Streetlights - Adjustment in 2017</t>
  </si>
  <si>
    <t>2021 Price Cap IR</t>
  </si>
  <si>
    <t>C58</t>
  </si>
  <si>
    <t>Assuming interest rates in Q4 2021 are the same as Q3 2021</t>
  </si>
  <si>
    <t>Interest rates not available beyond Q3 2021</t>
  </si>
  <si>
    <t>GS 50 to 2,999 kW</t>
  </si>
  <si>
    <t>GS 3,000 to 4,999 kW</t>
  </si>
  <si>
    <t>2014 Settlement Agreement, p. 38 of 54 as part of the final decision</t>
  </si>
  <si>
    <t>Home Depot Home Appliance Market Uplift Conservation Fund Pilot Program</t>
  </si>
  <si>
    <t>Save on Energy Instant Discount Program</t>
  </si>
  <si>
    <t>Save on Energy Energy Performance Program for Multi-Site Customers</t>
  </si>
  <si>
    <t>Whole Home Pilot Program</t>
  </si>
  <si>
    <t>Post P&amp;C</t>
  </si>
  <si>
    <t>3 GS&gt;50</t>
  </si>
  <si>
    <t>150879</t>
  </si>
  <si>
    <t>153562</t>
  </si>
  <si>
    <t>5 Large</t>
  </si>
  <si>
    <t>156685</t>
  </si>
  <si>
    <t>158617</t>
  </si>
  <si>
    <t>162751</t>
  </si>
  <si>
    <t>Street Lights</t>
  </si>
  <si>
    <t>164698</t>
  </si>
  <si>
    <t>166720</t>
  </si>
  <si>
    <t>173179</t>
  </si>
  <si>
    <t>176547</t>
  </si>
  <si>
    <t>176659</t>
  </si>
  <si>
    <t>176663</t>
  </si>
  <si>
    <t>176854</t>
  </si>
  <si>
    <t>177357</t>
  </si>
  <si>
    <t>178827</t>
  </si>
  <si>
    <t>180171</t>
  </si>
  <si>
    <t>180494</t>
  </si>
  <si>
    <t>181836</t>
  </si>
  <si>
    <t>186525</t>
  </si>
  <si>
    <t>188393</t>
  </si>
  <si>
    <t>189267</t>
  </si>
  <si>
    <t>189650</t>
  </si>
  <si>
    <t>189707</t>
  </si>
  <si>
    <t>189870</t>
  </si>
  <si>
    <t>190222</t>
  </si>
  <si>
    <t>190976</t>
  </si>
  <si>
    <t>191083</t>
  </si>
  <si>
    <t>191482</t>
  </si>
  <si>
    <t>191609</t>
  </si>
  <si>
    <t>191644</t>
  </si>
  <si>
    <t>192337</t>
  </si>
  <si>
    <t>192978</t>
  </si>
  <si>
    <t>193053</t>
  </si>
  <si>
    <t>194329</t>
  </si>
  <si>
    <t>194685</t>
  </si>
  <si>
    <t>194981</t>
  </si>
  <si>
    <t>195329</t>
  </si>
  <si>
    <t>195383</t>
  </si>
  <si>
    <t>195430</t>
  </si>
  <si>
    <t>195432</t>
  </si>
  <si>
    <t>195554</t>
  </si>
  <si>
    <t>196503</t>
  </si>
  <si>
    <t>196505</t>
  </si>
  <si>
    <t>196769</t>
  </si>
  <si>
    <t>196887</t>
  </si>
  <si>
    <t>196888</t>
  </si>
  <si>
    <t>196907</t>
  </si>
  <si>
    <t>197792</t>
  </si>
  <si>
    <t>198462</t>
  </si>
  <si>
    <t>198485</t>
  </si>
  <si>
    <t>198815</t>
  </si>
  <si>
    <t>199145</t>
  </si>
  <si>
    <t>199267</t>
  </si>
  <si>
    <t>199647</t>
  </si>
  <si>
    <t>199747</t>
  </si>
  <si>
    <t>199750</t>
  </si>
  <si>
    <t>200730</t>
  </si>
  <si>
    <t>201062</t>
  </si>
  <si>
    <t>201469</t>
  </si>
  <si>
    <t>201496</t>
  </si>
  <si>
    <t>201554</t>
  </si>
  <si>
    <t>201805</t>
  </si>
  <si>
    <t>201913</t>
  </si>
  <si>
    <t>202201</t>
  </si>
  <si>
    <t>202240</t>
  </si>
  <si>
    <t>202431</t>
  </si>
  <si>
    <t>202432</t>
  </si>
  <si>
    <t>202473</t>
  </si>
  <si>
    <t>202630</t>
  </si>
  <si>
    <t>202631</t>
  </si>
  <si>
    <t>202675</t>
  </si>
  <si>
    <t>202984</t>
  </si>
  <si>
    <t>203055</t>
  </si>
  <si>
    <t>203620</t>
  </si>
  <si>
    <t>204456</t>
  </si>
  <si>
    <t>204543</t>
  </si>
  <si>
    <t>204783</t>
  </si>
  <si>
    <t>205014</t>
  </si>
  <si>
    <t>205489</t>
  </si>
  <si>
    <t>205635</t>
  </si>
  <si>
    <t>205758</t>
  </si>
  <si>
    <t>205960</t>
  </si>
  <si>
    <t>206232</t>
  </si>
  <si>
    <t>206328</t>
  </si>
  <si>
    <t>206670</t>
  </si>
  <si>
    <t>206690</t>
  </si>
  <si>
    <t>206746</t>
  </si>
  <si>
    <t>206754</t>
  </si>
  <si>
    <t>206817</t>
  </si>
  <si>
    <t>207000</t>
  </si>
  <si>
    <t>207099</t>
  </si>
  <si>
    <t>651013-001</t>
  </si>
  <si>
    <t>651013-003</t>
  </si>
  <si>
    <t>651013-006</t>
  </si>
  <si>
    <t>651013-012</t>
  </si>
  <si>
    <t>651013-013</t>
  </si>
  <si>
    <t>651013-015</t>
  </si>
  <si>
    <t>651013-016</t>
  </si>
  <si>
    <t>651013-017</t>
  </si>
  <si>
    <t>651013-018</t>
  </si>
  <si>
    <t>651013-020</t>
  </si>
  <si>
    <t>651013-021</t>
  </si>
  <si>
    <t>651013-023</t>
  </si>
  <si>
    <t>651013-024</t>
  </si>
  <si>
    <t>651013-025</t>
  </si>
  <si>
    <t>651013-029</t>
  </si>
  <si>
    <t>651013-035</t>
  </si>
  <si>
    <t>651013-041</t>
  </si>
  <si>
    <t>651013-054</t>
  </si>
  <si>
    <t>651013-058</t>
  </si>
  <si>
    <t>651013-069</t>
  </si>
  <si>
    <t>651013-074</t>
  </si>
  <si>
    <t>651013-076</t>
  </si>
  <si>
    <t>651013-077</t>
  </si>
  <si>
    <t>651013-078</t>
  </si>
  <si>
    <t>651013-084</t>
  </si>
  <si>
    <t>651018-011</t>
  </si>
  <si>
    <t>651018-014</t>
  </si>
  <si>
    <t>651018-015</t>
  </si>
  <si>
    <t>651018-016</t>
  </si>
  <si>
    <t>651018-020</t>
  </si>
  <si>
    <t>651018-024</t>
  </si>
  <si>
    <t>651018-027</t>
  </si>
  <si>
    <t>651018-029</t>
  </si>
  <si>
    <t>651018-030</t>
  </si>
  <si>
    <t>651018-036</t>
  </si>
  <si>
    <t>651019-002</t>
  </si>
  <si>
    <t>651019-003</t>
  </si>
  <si>
    <t>651019-004</t>
  </si>
  <si>
    <t>651019-005</t>
  </si>
  <si>
    <t>651019-006</t>
  </si>
  <si>
    <t>651019-009</t>
  </si>
  <si>
    <t>651019-014</t>
  </si>
  <si>
    <t>651019-015</t>
  </si>
  <si>
    <t>651019-019</t>
  </si>
  <si>
    <t>651019-020</t>
  </si>
  <si>
    <t>651019-021</t>
  </si>
  <si>
    <t>651019-023</t>
  </si>
  <si>
    <t>651019-024</t>
  </si>
  <si>
    <t>651019-027</t>
  </si>
  <si>
    <t>651019-029</t>
  </si>
  <si>
    <t>651025-013</t>
  </si>
  <si>
    <t>651025-015</t>
  </si>
  <si>
    <t>651025-022</t>
  </si>
  <si>
    <t>651025-023</t>
  </si>
  <si>
    <t>651025-028</t>
  </si>
  <si>
    <t>GS 3000-4999</t>
  </si>
  <si>
    <t>80051137-08</t>
  </si>
  <si>
    <t>73311000-0</t>
  </si>
  <si>
    <t>06000295-03</t>
  </si>
  <si>
    <t>80041222-17</t>
  </si>
  <si>
    <t>97031713-00</t>
  </si>
  <si>
    <t>00070381-01</t>
  </si>
  <si>
    <t>28779-34</t>
  </si>
  <si>
    <t>97033570-00</t>
  </si>
  <si>
    <t>6006081-1</t>
  </si>
  <si>
    <t>6000296-1</t>
  </si>
  <si>
    <t>97031475-01</t>
  </si>
  <si>
    <t>72214800-00</t>
  </si>
  <si>
    <t>97021027-01</t>
  </si>
  <si>
    <t>91010167-00</t>
  </si>
  <si>
    <t>00061290-46</t>
  </si>
  <si>
    <t>00028638-13</t>
  </si>
  <si>
    <t>73313000-02</t>
  </si>
  <si>
    <t>97010754-00</t>
  </si>
  <si>
    <t>00055190-24</t>
  </si>
  <si>
    <t>21790-31</t>
  </si>
  <si>
    <t>00055310-20</t>
  </si>
  <si>
    <t>9566-15</t>
  </si>
  <si>
    <t>0061689-04</t>
  </si>
  <si>
    <t>00020945-05</t>
  </si>
  <si>
    <t>00069929-17</t>
  </si>
  <si>
    <t>00068421-01</t>
  </si>
  <si>
    <t>97021151-01</t>
  </si>
  <si>
    <t>96001817-09</t>
  </si>
  <si>
    <t>60022864-00</t>
  </si>
  <si>
    <t>3105700-00</t>
  </si>
  <si>
    <t>00068389-16</t>
  </si>
  <si>
    <t>97011112-01</t>
  </si>
  <si>
    <t>80051800-04</t>
  </si>
  <si>
    <t>51363-20</t>
  </si>
  <si>
    <t>00051989-70</t>
  </si>
  <si>
    <t>91090141-00</t>
  </si>
  <si>
    <t>72217400-01</t>
  </si>
  <si>
    <t>705511975-08</t>
  </si>
  <si>
    <t>80061554-04</t>
  </si>
  <si>
    <t>80061405-07</t>
  </si>
  <si>
    <t>80041987</t>
  </si>
  <si>
    <t>91010163-07</t>
  </si>
  <si>
    <t>60022863-01</t>
  </si>
  <si>
    <t>00028523-47</t>
  </si>
  <si>
    <t>00060466-23</t>
  </si>
  <si>
    <t>00027143-06</t>
  </si>
  <si>
    <t>97033567-00</t>
  </si>
  <si>
    <t>97014337-01</t>
  </si>
  <si>
    <t>00061860-31</t>
  </si>
  <si>
    <t>97033255-00</t>
  </si>
  <si>
    <t>97037445-00</t>
  </si>
  <si>
    <t>00007574-00</t>
  </si>
  <si>
    <t>00055088-05</t>
  </si>
  <si>
    <t>80357-01</t>
  </si>
  <si>
    <t>97024532-01</t>
  </si>
  <si>
    <t>80041878-11</t>
  </si>
  <si>
    <t>80061156-11</t>
  </si>
  <si>
    <t>20686-07</t>
  </si>
  <si>
    <t>73312000-00</t>
  </si>
  <si>
    <t>72217460-01</t>
  </si>
  <si>
    <t>00051705-15</t>
  </si>
  <si>
    <t>00061939-01</t>
  </si>
  <si>
    <t>97016085-01</t>
  </si>
  <si>
    <t>00062430-19</t>
  </si>
  <si>
    <t>00062996-29</t>
  </si>
  <si>
    <t>3025801-01</t>
  </si>
  <si>
    <t>00004759-03</t>
  </si>
  <si>
    <t>80632-00</t>
  </si>
  <si>
    <t>64843-02</t>
  </si>
  <si>
    <t>60022910-03</t>
  </si>
  <si>
    <t>70815610-01</t>
  </si>
  <si>
    <t>80073029-06</t>
  </si>
  <si>
    <t>80073641</t>
  </si>
  <si>
    <t>80051601-06</t>
  </si>
  <si>
    <t>6000499-00</t>
  </si>
  <si>
    <t>72222000-01</t>
  </si>
  <si>
    <t>91010125-04</t>
  </si>
  <si>
    <t>91050128-0</t>
  </si>
  <si>
    <t>96003300-02</t>
  </si>
  <si>
    <t>70236-05</t>
  </si>
  <si>
    <t>80073587-00</t>
  </si>
  <si>
    <t>60023089-00</t>
  </si>
  <si>
    <t>97021039-00</t>
  </si>
  <si>
    <t>80041171-06</t>
  </si>
  <si>
    <t>96008102-04</t>
  </si>
  <si>
    <t>80051225-02</t>
  </si>
  <si>
    <t>60023109-01</t>
  </si>
  <si>
    <t>97025715-01</t>
  </si>
  <si>
    <t>97013028-00</t>
  </si>
  <si>
    <t>80061208-00</t>
  </si>
  <si>
    <t>60023597-04</t>
  </si>
  <si>
    <t xml:space="preserve"> 97028915-01</t>
  </si>
  <si>
    <t>63998-06</t>
  </si>
  <si>
    <t>60022302-02</t>
  </si>
  <si>
    <t>60022073-00</t>
  </si>
  <si>
    <t>97028162-01</t>
  </si>
  <si>
    <t>97016546-01</t>
  </si>
  <si>
    <t>80073269</t>
  </si>
  <si>
    <t>80061463-12</t>
  </si>
  <si>
    <t>60023421-05</t>
  </si>
  <si>
    <t>97016055-02</t>
  </si>
  <si>
    <t>00056726-25</t>
  </si>
  <si>
    <t>8001576-09</t>
  </si>
  <si>
    <t>80061105-3</t>
  </si>
  <si>
    <t>80051206-06</t>
  </si>
  <si>
    <t>60022923-00</t>
  </si>
  <si>
    <t>80041965-01</t>
  </si>
  <si>
    <t>80061545-01</t>
  </si>
  <si>
    <t xml:space="preserve">00061874-39 </t>
  </si>
  <si>
    <t>72213340-00</t>
  </si>
  <si>
    <t>97010464-00</t>
  </si>
  <si>
    <t>97015458-00</t>
  </si>
  <si>
    <t>80073732-00</t>
  </si>
  <si>
    <t>00070009-03</t>
  </si>
  <si>
    <t>80051697-01</t>
  </si>
  <si>
    <t>80061692-01</t>
  </si>
  <si>
    <t>60023058-01</t>
  </si>
  <si>
    <t>03102600-02</t>
  </si>
  <si>
    <t>80061598-01</t>
  </si>
  <si>
    <t>80061206-02</t>
  </si>
  <si>
    <t>80061008-09</t>
  </si>
  <si>
    <t>97031602-01</t>
  </si>
  <si>
    <t>60022926-1</t>
  </si>
  <si>
    <t>80061396-08</t>
  </si>
  <si>
    <t>80051138-01</t>
  </si>
  <si>
    <t>97030538-00</t>
  </si>
  <si>
    <t>80061124-4</t>
  </si>
  <si>
    <t>960023030-1</t>
  </si>
  <si>
    <t>60022549-00</t>
  </si>
  <si>
    <t>60022896-00</t>
  </si>
  <si>
    <t>80061176-01</t>
  </si>
  <si>
    <t>51165440-0</t>
  </si>
  <si>
    <t>80041855-31</t>
  </si>
  <si>
    <t>96004805-5</t>
  </si>
  <si>
    <t>97031613</t>
  </si>
  <si>
    <t>60023038</t>
  </si>
  <si>
    <t>97015586-00</t>
  </si>
  <si>
    <t>72216200-01</t>
  </si>
  <si>
    <t>60022496-00</t>
  </si>
  <si>
    <t>65945-04</t>
  </si>
  <si>
    <t>97040593-0</t>
  </si>
  <si>
    <t>8001056-2</t>
  </si>
  <si>
    <t>97010844-00</t>
  </si>
  <si>
    <t>00055289-25</t>
  </si>
  <si>
    <t>17837-05</t>
  </si>
  <si>
    <t>97013129-00</t>
  </si>
  <si>
    <t>97013057-06</t>
  </si>
  <si>
    <t>60022542-00</t>
  </si>
  <si>
    <t>60022548-00</t>
  </si>
  <si>
    <t>60022907</t>
  </si>
  <si>
    <t>80016180-00</t>
  </si>
  <si>
    <t>97013903-03</t>
  </si>
  <si>
    <t>62716-01</t>
  </si>
  <si>
    <t>00059742-06</t>
  </si>
  <si>
    <t>72118300-00</t>
  </si>
  <si>
    <t>97011091-0</t>
  </si>
  <si>
    <t>60022484-00</t>
  </si>
  <si>
    <t>97015977-00</t>
  </si>
  <si>
    <t>00022653-12</t>
  </si>
  <si>
    <t>00013858-11</t>
  </si>
  <si>
    <t>80061857-02</t>
  </si>
  <si>
    <t>80061767-01</t>
  </si>
  <si>
    <t>60022842-4</t>
  </si>
  <si>
    <t>00066110-66</t>
  </si>
  <si>
    <t>00061124-36</t>
  </si>
  <si>
    <t>00062832-40</t>
  </si>
  <si>
    <t>04097402-04</t>
  </si>
  <si>
    <t>80051653-03</t>
  </si>
  <si>
    <t>00069337-03</t>
  </si>
  <si>
    <t>13974-66</t>
  </si>
  <si>
    <t>64108-05</t>
  </si>
  <si>
    <t>97015970-0</t>
  </si>
  <si>
    <t>53010520-01</t>
  </si>
  <si>
    <t>80061001-16</t>
  </si>
  <si>
    <t>8006126806</t>
  </si>
  <si>
    <t>80061308-01</t>
  </si>
  <si>
    <t>60022915-00</t>
  </si>
  <si>
    <t>6002313801</t>
  </si>
  <si>
    <t>54120</t>
  </si>
  <si>
    <t>6002278500</t>
  </si>
  <si>
    <t>0006181903</t>
  </si>
  <si>
    <t>9703352801</t>
  </si>
  <si>
    <t>9703387801</t>
  </si>
  <si>
    <t>80073013</t>
  </si>
  <si>
    <t>60022857-0</t>
  </si>
  <si>
    <t>73311000-00</t>
  </si>
  <si>
    <t>80061562-02</t>
  </si>
  <si>
    <t>51705-15</t>
  </si>
  <si>
    <t>80073641-1</t>
  </si>
  <si>
    <t>80061005-00</t>
  </si>
  <si>
    <t xml:space="preserve">00020319-04 </t>
  </si>
  <si>
    <t>80051699-01</t>
  </si>
  <si>
    <t>91080041-01</t>
  </si>
  <si>
    <t xml:space="preserve">97012364-00 </t>
  </si>
  <si>
    <t xml:space="preserve">97035601-01 </t>
  </si>
  <si>
    <t>97033523-00</t>
  </si>
  <si>
    <t>9703150100</t>
  </si>
  <si>
    <t xml:space="preserve">97033580-01 </t>
  </si>
  <si>
    <t xml:space="preserve">97031356-00 </t>
  </si>
  <si>
    <t xml:space="preserve">97035815-01 </t>
  </si>
  <si>
    <t>8005169901</t>
  </si>
  <si>
    <t>60022597-00</t>
  </si>
  <si>
    <t>52010333-03</t>
  </si>
  <si>
    <t>51001447-03</t>
  </si>
  <si>
    <t>80041956-13</t>
  </si>
  <si>
    <t>54804-06</t>
  </si>
  <si>
    <t>70524-02</t>
  </si>
  <si>
    <t>00065947-17</t>
  </si>
  <si>
    <t>06000117-00  06000570-00</t>
  </si>
  <si>
    <t>60022505-00</t>
  </si>
  <si>
    <t>72115700-00</t>
  </si>
  <si>
    <t>VCI*12-110</t>
  </si>
  <si>
    <t>VCI-10-006</t>
  </si>
  <si>
    <t>VCI-11-009</t>
  </si>
  <si>
    <t>VCI-11-031</t>
  </si>
  <si>
    <t>VCI-11-045</t>
  </si>
  <si>
    <t>VCI-11-046</t>
  </si>
  <si>
    <t>VCI-11-047</t>
  </si>
  <si>
    <t>VCI-11-052</t>
  </si>
  <si>
    <t>VCI-11-053</t>
  </si>
  <si>
    <t>VCI-11-054</t>
  </si>
  <si>
    <t>VCI-11-057</t>
  </si>
  <si>
    <t>VCI-11-065</t>
  </si>
  <si>
    <t>VCI-11-068</t>
  </si>
  <si>
    <t>VCI-11-087</t>
  </si>
  <si>
    <t>VCI-12-001</t>
  </si>
  <si>
    <t>VCI-12-002</t>
  </si>
  <si>
    <t>VCI-12-004</t>
  </si>
  <si>
    <t>VCI-12-005</t>
  </si>
  <si>
    <t>VCI-12-007</t>
  </si>
  <si>
    <t>VCI-12-008</t>
  </si>
  <si>
    <t>VCI-12-009</t>
  </si>
  <si>
    <t>VCI-12-012</t>
  </si>
  <si>
    <t>VCI-12-013</t>
  </si>
  <si>
    <t>VCI-12-014</t>
  </si>
  <si>
    <t>VCI-12-018</t>
  </si>
  <si>
    <t>VCI-12-020</t>
  </si>
  <si>
    <t>VCI-12-022</t>
  </si>
  <si>
    <t>VCI-12-023</t>
  </si>
  <si>
    <t>VCI-12-027 c</t>
  </si>
  <si>
    <t>VCI-12-027b</t>
  </si>
  <si>
    <t>VCI-12-028a</t>
  </si>
  <si>
    <t>VCI-12-028b</t>
  </si>
  <si>
    <t>VCI-12-028c</t>
  </si>
  <si>
    <t>VCI-12-032</t>
  </si>
  <si>
    <t>VCI-12-032a</t>
  </si>
  <si>
    <t>VCI-12-032b</t>
  </si>
  <si>
    <t>VCI-12-033</t>
  </si>
  <si>
    <t>VCI-12-034</t>
  </si>
  <si>
    <t>VCI-12-035</t>
  </si>
  <si>
    <t>VCI-12-037</t>
  </si>
  <si>
    <t>VCI-12-039</t>
  </si>
  <si>
    <t>VCI-12-040</t>
  </si>
  <si>
    <t>VCI-12-041</t>
  </si>
  <si>
    <t>VCI-12-042</t>
  </si>
  <si>
    <t>VCI-12-045</t>
  </si>
  <si>
    <t>VCI-12-046</t>
  </si>
  <si>
    <t>VCI-12-047</t>
  </si>
  <si>
    <t>VCI-12-048</t>
  </si>
  <si>
    <t>VCI-12-049</t>
  </si>
  <si>
    <t>VCI-12-052</t>
  </si>
  <si>
    <t>VCI-12-055</t>
  </si>
  <si>
    <t>VCI-12-058</t>
  </si>
  <si>
    <t>VCI-12-059</t>
  </si>
  <si>
    <t>VCI-12-060</t>
  </si>
  <si>
    <t>VCI-12-061</t>
  </si>
  <si>
    <t>VCI-12-063</t>
  </si>
  <si>
    <t>VCI-12-065</t>
  </si>
  <si>
    <t>VCI-12-066</t>
  </si>
  <si>
    <t>VCI-12-067</t>
  </si>
  <si>
    <t>VCI-12-071</t>
  </si>
  <si>
    <t>VCI-12-072</t>
  </si>
  <si>
    <t>VCI-12-073</t>
  </si>
  <si>
    <t>VCI-12-074</t>
  </si>
  <si>
    <t>VCI-12-075</t>
  </si>
  <si>
    <t>VCI-12-077</t>
  </si>
  <si>
    <t>VCI-12-078</t>
  </si>
  <si>
    <t>VCI-12-079</t>
  </si>
  <si>
    <t>VCI-12-080</t>
  </si>
  <si>
    <t>VCI-12-081</t>
  </si>
  <si>
    <t>VCI-12-082a</t>
  </si>
  <si>
    <t>VCI-12-082b</t>
  </si>
  <si>
    <t>VCI-12-082c</t>
  </si>
  <si>
    <t>VCI-12-084</t>
  </si>
  <si>
    <t>VCI-12-085</t>
  </si>
  <si>
    <t>VCI-12-089</t>
  </si>
  <si>
    <t>VCI-12-090a</t>
  </si>
  <si>
    <t>VCI-12-090b</t>
  </si>
  <si>
    <t>VCI-12-091</t>
  </si>
  <si>
    <t>VCI-12-093</t>
  </si>
  <si>
    <t>VCI-12-094</t>
  </si>
  <si>
    <t>VCI-12-095</t>
  </si>
  <si>
    <t>VCI-12-096</t>
  </si>
  <si>
    <t>VCI-12-098</t>
  </si>
  <si>
    <t>VCI-12-103</t>
  </si>
  <si>
    <t>VCI-12-107</t>
  </si>
  <si>
    <t>VCI-12-108</t>
  </si>
  <si>
    <t>VCI-12-114</t>
  </si>
  <si>
    <t>VCI-12-115</t>
  </si>
  <si>
    <t>VCI-12-116</t>
  </si>
  <si>
    <t>VCI-12-118</t>
  </si>
  <si>
    <t>VCI-12-121</t>
  </si>
  <si>
    <t>VCI-12-122</t>
  </si>
  <si>
    <t>VCI-12-123</t>
  </si>
  <si>
    <t>VCI-12-124</t>
  </si>
  <si>
    <t>VCI-12-130</t>
  </si>
  <si>
    <t>VCI--12-131</t>
  </si>
  <si>
    <t>VCI-12-132</t>
  </si>
  <si>
    <t>VCI-12-133</t>
  </si>
  <si>
    <t>VCI-12-134</t>
  </si>
  <si>
    <t>VCI-12-138</t>
  </si>
  <si>
    <t>VCI-12-142</t>
  </si>
  <si>
    <t>VCI-12-147</t>
  </si>
  <si>
    <t>VCI-12-148a</t>
  </si>
  <si>
    <t>VCI-12-149</t>
  </si>
  <si>
    <t>VCI-12-154</t>
  </si>
  <si>
    <t>VCI-21-062</t>
  </si>
  <si>
    <t>VCU-11-019</t>
  </si>
  <si>
    <t>2011-002</t>
  </si>
  <si>
    <t>2012-057</t>
  </si>
  <si>
    <t>2012-096</t>
  </si>
  <si>
    <t>2013-002</t>
  </si>
  <si>
    <t>2013-029</t>
  </si>
  <si>
    <t>2013-073</t>
  </si>
  <si>
    <t>2013-084</t>
  </si>
  <si>
    <t>2013-085</t>
  </si>
  <si>
    <t>2013-094</t>
  </si>
  <si>
    <t>2013-095</t>
  </si>
  <si>
    <t>2013-103</t>
  </si>
  <si>
    <t>2013-131</t>
  </si>
  <si>
    <t>2013-153</t>
  </si>
  <si>
    <t>2013-165</t>
  </si>
  <si>
    <t>2013-170</t>
  </si>
  <si>
    <t>2013-172</t>
  </si>
  <si>
    <t>2013-175</t>
  </si>
  <si>
    <t>2013-182</t>
  </si>
  <si>
    <t>2013-186</t>
  </si>
  <si>
    <t>2013-187</t>
  </si>
  <si>
    <t>2013-193</t>
  </si>
  <si>
    <t>2013-196</t>
  </si>
  <si>
    <t>2013-201</t>
  </si>
  <si>
    <t>2013-202</t>
  </si>
  <si>
    <t>2013-204</t>
  </si>
  <si>
    <t>2013-206</t>
  </si>
  <si>
    <t>2013-208</t>
  </si>
  <si>
    <t>2013-210</t>
  </si>
  <si>
    <t>2013-211</t>
  </si>
  <si>
    <t>2013-214</t>
  </si>
  <si>
    <t>2013-218</t>
  </si>
  <si>
    <t>2013-219</t>
  </si>
  <si>
    <t>2013-228</t>
  </si>
  <si>
    <t>2013-229</t>
  </si>
  <si>
    <t>2013-230</t>
  </si>
  <si>
    <t>2013-231</t>
  </si>
  <si>
    <t>2013-232</t>
  </si>
  <si>
    <t>2013-233</t>
  </si>
  <si>
    <t>2013-234</t>
  </si>
  <si>
    <t>2013-235</t>
  </si>
  <si>
    <t>2014-001</t>
  </si>
  <si>
    <t>2014-002</t>
  </si>
  <si>
    <t>2014-005</t>
  </si>
  <si>
    <t>2014-006</t>
  </si>
  <si>
    <t>2.6</t>
  </si>
  <si>
    <t>2014-007</t>
  </si>
  <si>
    <t>2014-009</t>
  </si>
  <si>
    <t>2014-010</t>
  </si>
  <si>
    <t>2014-011</t>
  </si>
  <si>
    <t>2014-012</t>
  </si>
  <si>
    <t>2014-015</t>
  </si>
  <si>
    <t>2014-016</t>
  </si>
  <si>
    <t>2014-017</t>
  </si>
  <si>
    <t>2014-018</t>
  </si>
  <si>
    <t>2014-021</t>
  </si>
  <si>
    <t>2014-022</t>
  </si>
  <si>
    <t>2014-024</t>
  </si>
  <si>
    <t>2014-025</t>
  </si>
  <si>
    <t>2014-026</t>
  </si>
  <si>
    <t>2014-028</t>
  </si>
  <si>
    <t>2014-029</t>
  </si>
  <si>
    <t>2014-030</t>
  </si>
  <si>
    <t>2014-031</t>
  </si>
  <si>
    <t>2014-033</t>
  </si>
  <si>
    <t>2014-034</t>
  </si>
  <si>
    <t>2014-036</t>
  </si>
  <si>
    <t>2014-037</t>
  </si>
  <si>
    <t>2014-038</t>
  </si>
  <si>
    <t>2014-039</t>
  </si>
  <si>
    <t>2014-041</t>
  </si>
  <si>
    <t>2014-042</t>
  </si>
  <si>
    <t>2014-043</t>
  </si>
  <si>
    <t>2014-045</t>
  </si>
  <si>
    <t>2014-047</t>
  </si>
  <si>
    <t>2014-050</t>
  </si>
  <si>
    <t>2014-051</t>
  </si>
  <si>
    <t>2014-052</t>
  </si>
  <si>
    <t>2014-053</t>
  </si>
  <si>
    <t>2014-054</t>
  </si>
  <si>
    <t>2014-055</t>
  </si>
  <si>
    <t>2014-056</t>
  </si>
  <si>
    <t>2014-057</t>
  </si>
  <si>
    <t>2014-058</t>
  </si>
  <si>
    <t>2014-061</t>
  </si>
  <si>
    <t>2014-062</t>
  </si>
  <si>
    <t>2014-066</t>
  </si>
  <si>
    <t>2014-068</t>
  </si>
  <si>
    <t>2014-070</t>
  </si>
  <si>
    <t>2014-071</t>
  </si>
  <si>
    <t>2014-073</t>
  </si>
  <si>
    <t>2014-075</t>
  </si>
  <si>
    <t>2014-076</t>
  </si>
  <si>
    <t>2014-077</t>
  </si>
  <si>
    <t>2014-079</t>
  </si>
  <si>
    <t>2014-080</t>
  </si>
  <si>
    <t>2014-083</t>
  </si>
  <si>
    <t>2014-084</t>
  </si>
  <si>
    <t>2014-085</t>
  </si>
  <si>
    <t>2014-087</t>
  </si>
  <si>
    <t>2014-088</t>
  </si>
  <si>
    <t>2014-089</t>
  </si>
  <si>
    <t>2014-090</t>
  </si>
  <si>
    <t>2014-091</t>
  </si>
  <si>
    <t>2014-092</t>
  </si>
  <si>
    <t>2014-094</t>
  </si>
  <si>
    <t>2014-096</t>
  </si>
  <si>
    <t>2014-097</t>
  </si>
  <si>
    <t>2014-098</t>
  </si>
  <si>
    <t>2014-102</t>
  </si>
  <si>
    <t>2014-103</t>
  </si>
  <si>
    <t>2014-104</t>
  </si>
  <si>
    <t>2014-105</t>
  </si>
  <si>
    <t>2014-107</t>
  </si>
  <si>
    <t>2014-108</t>
  </si>
  <si>
    <t>2014-110</t>
  </si>
  <si>
    <t>2014-114</t>
  </si>
  <si>
    <t>2014-115</t>
  </si>
  <si>
    <t>2014-119</t>
  </si>
  <si>
    <t>2014-120</t>
  </si>
  <si>
    <t>2014-121</t>
  </si>
  <si>
    <t>2014-122</t>
  </si>
  <si>
    <t>2014-123</t>
  </si>
  <si>
    <t>2014-123a/b</t>
  </si>
  <si>
    <t>2014-125</t>
  </si>
  <si>
    <t>2014-126</t>
  </si>
  <si>
    <t>2014-128</t>
  </si>
  <si>
    <t>2014-129</t>
  </si>
  <si>
    <t>2014-131</t>
  </si>
  <si>
    <t>2014-134</t>
  </si>
  <si>
    <t>2014-135</t>
  </si>
  <si>
    <t>2014-136</t>
  </si>
  <si>
    <t>2014-137</t>
  </si>
  <si>
    <t>2014-138</t>
  </si>
  <si>
    <t>2014-139</t>
  </si>
  <si>
    <t>2014-140</t>
  </si>
  <si>
    <t>2014-142</t>
  </si>
  <si>
    <t>2014-143</t>
  </si>
  <si>
    <t>2014-146</t>
  </si>
  <si>
    <t>2014-147</t>
  </si>
  <si>
    <t>2014-148</t>
  </si>
  <si>
    <t>2014-149</t>
  </si>
  <si>
    <t>2014-150</t>
  </si>
  <si>
    <t>2014-151</t>
  </si>
  <si>
    <t>2014-152A</t>
  </si>
  <si>
    <t>2014-152B</t>
  </si>
  <si>
    <t>2014-154A</t>
  </si>
  <si>
    <t>2014-154B</t>
  </si>
  <si>
    <t>2014-154C</t>
  </si>
  <si>
    <t>2014-159</t>
  </si>
  <si>
    <t>2014-160</t>
  </si>
  <si>
    <t>0</t>
  </si>
  <si>
    <t>2014-162</t>
  </si>
  <si>
    <t>2014-165</t>
  </si>
  <si>
    <t>2014-166</t>
  </si>
  <si>
    <t>2014-167A</t>
  </si>
  <si>
    <t>2014-167B</t>
  </si>
  <si>
    <t>2014-167C</t>
  </si>
  <si>
    <t>2014-167D</t>
  </si>
  <si>
    <t>2014-168</t>
  </si>
  <si>
    <t>2014-169</t>
  </si>
  <si>
    <t>2014-170</t>
  </si>
  <si>
    <t>2014-171</t>
  </si>
  <si>
    <t>2014-172</t>
  </si>
  <si>
    <t>2014-174</t>
  </si>
  <si>
    <t>2014-175</t>
  </si>
  <si>
    <t>2014-176</t>
  </si>
  <si>
    <t>2014-177</t>
  </si>
  <si>
    <t>2014-178</t>
  </si>
  <si>
    <t>2014-179</t>
  </si>
  <si>
    <t>2014-182</t>
  </si>
  <si>
    <t>2014-183</t>
  </si>
  <si>
    <t>2014-184</t>
  </si>
  <si>
    <t>2014-187</t>
  </si>
  <si>
    <t>2014-189</t>
  </si>
  <si>
    <t>2014-190</t>
  </si>
  <si>
    <t>2014-192</t>
  </si>
  <si>
    <t>2014-193</t>
  </si>
  <si>
    <t>2014-195</t>
  </si>
  <si>
    <t>2014-201</t>
  </si>
  <si>
    <t>2014-205</t>
  </si>
  <si>
    <t>2014-207</t>
  </si>
  <si>
    <t>2014-210</t>
  </si>
  <si>
    <t>2014-211</t>
  </si>
  <si>
    <t>2014-217</t>
  </si>
  <si>
    <t>2014-219</t>
  </si>
  <si>
    <t>2014-220</t>
  </si>
  <si>
    <t>2014-221</t>
  </si>
  <si>
    <t>2014-227</t>
  </si>
  <si>
    <t>2014-240</t>
  </si>
  <si>
    <t>2014-243</t>
  </si>
  <si>
    <t>2014-245</t>
  </si>
  <si>
    <t>2014-247</t>
  </si>
  <si>
    <t>2014-248</t>
  </si>
  <si>
    <t>2014-249</t>
  </si>
  <si>
    <t>2014-252</t>
  </si>
  <si>
    <t>2014-256</t>
  </si>
  <si>
    <t>2014-258</t>
  </si>
  <si>
    <t>2014-260</t>
  </si>
  <si>
    <t>2014-262</t>
  </si>
  <si>
    <t>2014-270</t>
  </si>
  <si>
    <t>2014-271</t>
  </si>
  <si>
    <t>2014-275</t>
  </si>
  <si>
    <t>2014-279</t>
  </si>
  <si>
    <t>2014-280</t>
  </si>
  <si>
    <t>2014-300</t>
  </si>
  <si>
    <t>6000046</t>
  </si>
  <si>
    <t>2013-061</t>
  </si>
  <si>
    <t>28.81</t>
  </si>
  <si>
    <t>2013-059</t>
  </si>
  <si>
    <t>2013-174</t>
  </si>
  <si>
    <t>2013-074</t>
  </si>
  <si>
    <t>2013-164</t>
  </si>
  <si>
    <t>2013-034</t>
  </si>
  <si>
    <t>2012-091</t>
  </si>
  <si>
    <t>2013-049</t>
  </si>
  <si>
    <t>2012-050</t>
  </si>
  <si>
    <t>2013-129</t>
  </si>
  <si>
    <t>2012-161</t>
  </si>
  <si>
    <t>2013-076</t>
  </si>
  <si>
    <t>2013-077</t>
  </si>
  <si>
    <t>2013-006</t>
  </si>
  <si>
    <t>2013-091</t>
  </si>
  <si>
    <t>2013-156</t>
  </si>
  <si>
    <t>2013-037</t>
  </si>
  <si>
    <t>2013-005</t>
  </si>
  <si>
    <t>2012-165</t>
  </si>
  <si>
    <t>2013-066</t>
  </si>
  <si>
    <t>2013-088</t>
  </si>
  <si>
    <t>2013-104</t>
  </si>
  <si>
    <t>2013-087</t>
  </si>
  <si>
    <t>2013-080</t>
  </si>
  <si>
    <t>2013-097</t>
  </si>
  <si>
    <t>2013-217</t>
  </si>
  <si>
    <t>2013-086</t>
  </si>
  <si>
    <t>2013-122</t>
  </si>
  <si>
    <t>2013-092</t>
  </si>
  <si>
    <t>2013-188</t>
  </si>
  <si>
    <t>2013-071</t>
  </si>
  <si>
    <t>5558.72</t>
  </si>
  <si>
    <t>2013-072</t>
  </si>
  <si>
    <t>213-115</t>
  </si>
  <si>
    <t>2013-135</t>
  </si>
  <si>
    <t>2013-068</t>
  </si>
  <si>
    <t>Head office</t>
  </si>
  <si>
    <t>8.07</t>
  </si>
  <si>
    <t>2013-145</t>
  </si>
  <si>
    <t>2013-014</t>
  </si>
  <si>
    <t>9.36</t>
  </si>
  <si>
    <t>2013-011</t>
  </si>
  <si>
    <t>2013-173</t>
  </si>
  <si>
    <t>2013-001</t>
  </si>
  <si>
    <t>2013-189</t>
  </si>
  <si>
    <t>2013-025</t>
  </si>
  <si>
    <t>2012-119</t>
  </si>
  <si>
    <t>2012-141</t>
  </si>
  <si>
    <t>2013-016</t>
  </si>
  <si>
    <t>2013-113</t>
  </si>
  <si>
    <t>2013-121</t>
  </si>
  <si>
    <t>2013-190</t>
  </si>
  <si>
    <t>2014-063</t>
  </si>
  <si>
    <t>2013-078</t>
  </si>
  <si>
    <t>2013-004</t>
  </si>
  <si>
    <t>2013-048</t>
  </si>
  <si>
    <t>2013-157</t>
  </si>
  <si>
    <t>2013-221</t>
  </si>
  <si>
    <t>2013-123</t>
  </si>
  <si>
    <t>2013-079</t>
  </si>
  <si>
    <t>2013-099</t>
  </si>
  <si>
    <t>2013-195</t>
  </si>
  <si>
    <t>2013-137</t>
  </si>
  <si>
    <t>2013-062</t>
  </si>
  <si>
    <t>2013-133</t>
  </si>
  <si>
    <t>2012-166</t>
  </si>
  <si>
    <t>2013-127</t>
  </si>
  <si>
    <t>2013-150</t>
  </si>
  <si>
    <t>2013-151</t>
  </si>
  <si>
    <t>2013-225</t>
  </si>
  <si>
    <t>2013-022</t>
  </si>
  <si>
    <t>2012-124</t>
  </si>
  <si>
    <t>2013-027</t>
  </si>
  <si>
    <t>2013-010</t>
  </si>
  <si>
    <t>2013-203</t>
  </si>
  <si>
    <t>2013-058</t>
  </si>
  <si>
    <t>2013-036</t>
  </si>
  <si>
    <t>2013-209</t>
  </si>
  <si>
    <t>2013-096</t>
  </si>
  <si>
    <t>2013-116</t>
  </si>
  <si>
    <t>2013-117</t>
  </si>
  <si>
    <t>2013-216</t>
  </si>
  <si>
    <t>2013-132</t>
  </si>
  <si>
    <t>2012-146</t>
  </si>
  <si>
    <t>2013-126</t>
  </si>
  <si>
    <t>2014-152</t>
  </si>
  <si>
    <t>2013-003</t>
  </si>
  <si>
    <t>2013-112</t>
  </si>
  <si>
    <t>2013-158</t>
  </si>
  <si>
    <t>2011-101</t>
  </si>
  <si>
    <t>2013-178</t>
  </si>
  <si>
    <t>2013-184</t>
  </si>
  <si>
    <t>2013-110</t>
  </si>
  <si>
    <t>2013-119</t>
  </si>
  <si>
    <t>2013-146</t>
  </si>
  <si>
    <t>2013-224</t>
  </si>
  <si>
    <t>2013-069</t>
  </si>
  <si>
    <t>2013-162</t>
  </si>
  <si>
    <t>2013-043</t>
  </si>
  <si>
    <t>2012-164</t>
  </si>
  <si>
    <t>2013-060</t>
  </si>
  <si>
    <t>2013-046</t>
  </si>
  <si>
    <t>2013-057</t>
  </si>
  <si>
    <t>2013-013</t>
  </si>
  <si>
    <t>2013-111</t>
  </si>
  <si>
    <t>2012-108</t>
  </si>
  <si>
    <t>2013-012</t>
  </si>
  <si>
    <t>2013-028</t>
  </si>
  <si>
    <t>2013-141</t>
  </si>
  <si>
    <t>2013-075</t>
  </si>
  <si>
    <t>2013-167</t>
  </si>
  <si>
    <t>2012-168</t>
  </si>
  <si>
    <t>2013-107</t>
  </si>
  <si>
    <t>2013-192</t>
  </si>
  <si>
    <t>2013-143</t>
  </si>
  <si>
    <t>2013-171</t>
  </si>
  <si>
    <t>2013-007</t>
  </si>
  <si>
    <t>2013-185</t>
  </si>
  <si>
    <t>2013-109</t>
  </si>
  <si>
    <t>2013-101</t>
  </si>
  <si>
    <t>2013-042</t>
  </si>
  <si>
    <t>2013-128</t>
  </si>
  <si>
    <t>2012-157</t>
  </si>
  <si>
    <t>2013-045</t>
  </si>
  <si>
    <t>2013-089</t>
  </si>
  <si>
    <t>2012-160</t>
  </si>
  <si>
    <t>2013-142</t>
  </si>
  <si>
    <t>2013-041</t>
  </si>
  <si>
    <t>2013-031</t>
  </si>
  <si>
    <t>2012-173</t>
  </si>
  <si>
    <t>2013-102</t>
  </si>
  <si>
    <t>2013-148</t>
  </si>
  <si>
    <t>2013-120</t>
  </si>
  <si>
    <t>2013-168</t>
  </si>
  <si>
    <t>2013-220</t>
  </si>
  <si>
    <t>2013-024</t>
  </si>
  <si>
    <t>2013-159</t>
  </si>
  <si>
    <t>2013-160</t>
  </si>
  <si>
    <t>2013-191</t>
  </si>
  <si>
    <t>2012-169</t>
  </si>
  <si>
    <t>2013-090</t>
  </si>
  <si>
    <t>2012-172</t>
  </si>
  <si>
    <t>2013-106</t>
  </si>
  <si>
    <t>2013-176</t>
  </si>
  <si>
    <t>2013-054</t>
  </si>
  <si>
    <t>2013-140</t>
  </si>
  <si>
    <t>2013-213</t>
  </si>
  <si>
    <t>2013-183</t>
  </si>
  <si>
    <t>2013-207</t>
  </si>
  <si>
    <t>2013-169</t>
  </si>
  <si>
    <t>2013-200</t>
  </si>
  <si>
    <t>1.8</t>
  </si>
  <si>
    <t>2012-155</t>
  </si>
  <si>
    <t>2013-047</t>
  </si>
  <si>
    <t>2013-199</t>
  </si>
  <si>
    <t>2013-136</t>
  </si>
  <si>
    <t>2013-050</t>
  </si>
  <si>
    <t>2012-031</t>
  </si>
  <si>
    <t>EA-00113</t>
  </si>
  <si>
    <t>EA-00213</t>
  </si>
  <si>
    <t>EEM</t>
  </si>
  <si>
    <t>REM</t>
  </si>
  <si>
    <t>EA-03032017</t>
  </si>
  <si>
    <t>EA-03082017</t>
  </si>
  <si>
    <t>EA-04042016</t>
  </si>
  <si>
    <t>EA-05162017</t>
  </si>
  <si>
    <t>EA-06162017B</t>
  </si>
  <si>
    <t>EA-06292017</t>
  </si>
  <si>
    <t>EA-07132017</t>
  </si>
  <si>
    <t>EA-08182016</t>
  </si>
  <si>
    <t>EA-08282017</t>
  </si>
  <si>
    <t>EA-11212016</t>
  </si>
  <si>
    <t>EA-12142016</t>
  </si>
  <si>
    <t>1001-001-EM</t>
  </si>
  <si>
    <t>1004-001-EM</t>
  </si>
  <si>
    <t>Veridian-EM-0194</t>
  </si>
  <si>
    <t>Veridian-EM-0195</t>
  </si>
  <si>
    <t>Loblaws-EPP-009</t>
  </si>
  <si>
    <t>VCI-HPNC-CF-006</t>
  </si>
  <si>
    <t>135528</t>
  </si>
  <si>
    <t>138686</t>
  </si>
  <si>
    <t>143340</t>
  </si>
  <si>
    <t>146092</t>
  </si>
  <si>
    <t>149108</t>
  </si>
  <si>
    <t>152077</t>
  </si>
  <si>
    <t>152539</t>
  </si>
  <si>
    <t>153593</t>
  </si>
  <si>
    <t>153734</t>
  </si>
  <si>
    <t>153739</t>
  </si>
  <si>
    <t>153740</t>
  </si>
  <si>
    <t>153750</t>
  </si>
  <si>
    <t>154086</t>
  </si>
  <si>
    <t>155069</t>
  </si>
  <si>
    <t>155089</t>
  </si>
  <si>
    <t>155203</t>
  </si>
  <si>
    <t>156314</t>
  </si>
  <si>
    <t>160484</t>
  </si>
  <si>
    <t>160969</t>
  </si>
  <si>
    <t>161756</t>
  </si>
  <si>
    <t>163600</t>
  </si>
  <si>
    <t>163602</t>
  </si>
  <si>
    <t>163608</t>
  </si>
  <si>
    <t>164389</t>
  </si>
  <si>
    <t>164889</t>
  </si>
  <si>
    <t>164997</t>
  </si>
  <si>
    <t>165278</t>
  </si>
  <si>
    <t>166130</t>
  </si>
  <si>
    <t>166132</t>
  </si>
  <si>
    <t>166158</t>
  </si>
  <si>
    <t>166445</t>
  </si>
  <si>
    <t>166446</t>
  </si>
  <si>
    <t>166622</t>
  </si>
  <si>
    <t>166640</t>
  </si>
  <si>
    <t>166759</t>
  </si>
  <si>
    <t>166916</t>
  </si>
  <si>
    <t>167027</t>
  </si>
  <si>
    <t>167029</t>
  </si>
  <si>
    <t>167709</t>
  </si>
  <si>
    <t>167899</t>
  </si>
  <si>
    <t>167900</t>
  </si>
  <si>
    <t>167983</t>
  </si>
  <si>
    <t>168178</t>
  </si>
  <si>
    <t>168270</t>
  </si>
  <si>
    <t>169120</t>
  </si>
  <si>
    <t>169271</t>
  </si>
  <si>
    <t>169308</t>
  </si>
  <si>
    <t>169450</t>
  </si>
  <si>
    <t>169554</t>
  </si>
  <si>
    <t>169583</t>
  </si>
  <si>
    <t>169678</t>
  </si>
  <si>
    <t>169763</t>
  </si>
  <si>
    <t>169775</t>
  </si>
  <si>
    <t>169924</t>
  </si>
  <si>
    <t>170089</t>
  </si>
  <si>
    <t>170257</t>
  </si>
  <si>
    <t>170414</t>
  </si>
  <si>
    <t>170430</t>
  </si>
  <si>
    <t>170542</t>
  </si>
  <si>
    <t>170545</t>
  </si>
  <si>
    <t>170554</t>
  </si>
  <si>
    <t>170690</t>
  </si>
  <si>
    <t>170692</t>
  </si>
  <si>
    <t>170741</t>
  </si>
  <si>
    <t>170887</t>
  </si>
  <si>
    <t>170901</t>
  </si>
  <si>
    <t>170903</t>
  </si>
  <si>
    <t>170938</t>
  </si>
  <si>
    <t>170969</t>
  </si>
  <si>
    <t>170970</t>
  </si>
  <si>
    <t>170971</t>
  </si>
  <si>
    <t>171147</t>
  </si>
  <si>
    <t>171209</t>
  </si>
  <si>
    <t>171258</t>
  </si>
  <si>
    <t>171262</t>
  </si>
  <si>
    <t>171277</t>
  </si>
  <si>
    <t>171337</t>
  </si>
  <si>
    <t>171419</t>
  </si>
  <si>
    <t>171452</t>
  </si>
  <si>
    <t>171491</t>
  </si>
  <si>
    <t>171548</t>
  </si>
  <si>
    <t>171594</t>
  </si>
  <si>
    <t>171771</t>
  </si>
  <si>
    <t>171774</t>
  </si>
  <si>
    <t>171944</t>
  </si>
  <si>
    <t>171952</t>
  </si>
  <si>
    <t>172033</t>
  </si>
  <si>
    <t>172134</t>
  </si>
  <si>
    <t>172141</t>
  </si>
  <si>
    <t>172142</t>
  </si>
  <si>
    <t>172192</t>
  </si>
  <si>
    <t>172242</t>
  </si>
  <si>
    <t>172251</t>
  </si>
  <si>
    <t>172275</t>
  </si>
  <si>
    <t>172460</t>
  </si>
  <si>
    <t>172548</t>
  </si>
  <si>
    <t>172617</t>
  </si>
  <si>
    <t>172727</t>
  </si>
  <si>
    <t>172848</t>
  </si>
  <si>
    <t>172859</t>
  </si>
  <si>
    <t>173106</t>
  </si>
  <si>
    <t>173157</t>
  </si>
  <si>
    <t>173159</t>
  </si>
  <si>
    <t>173183</t>
  </si>
  <si>
    <t>173192</t>
  </si>
  <si>
    <t>173340</t>
  </si>
  <si>
    <t>173384</t>
  </si>
  <si>
    <t>173544</t>
  </si>
  <si>
    <t>173562</t>
  </si>
  <si>
    <t>173575</t>
  </si>
  <si>
    <t>173587</t>
  </si>
  <si>
    <t>174025</t>
  </si>
  <si>
    <t>174070</t>
  </si>
  <si>
    <t>174220</t>
  </si>
  <si>
    <t>174301</t>
  </si>
  <si>
    <t>174438</t>
  </si>
  <si>
    <t>174492</t>
  </si>
  <si>
    <t>174536</t>
  </si>
  <si>
    <t>174802</t>
  </si>
  <si>
    <t>174954</t>
  </si>
  <si>
    <t>175037</t>
  </si>
  <si>
    <t>175343</t>
  </si>
  <si>
    <t>175346</t>
  </si>
  <si>
    <t>175381</t>
  </si>
  <si>
    <t>175492</t>
  </si>
  <si>
    <t>175493</t>
  </si>
  <si>
    <t>175509</t>
  </si>
  <si>
    <t>175527</t>
  </si>
  <si>
    <t>175639</t>
  </si>
  <si>
    <t>175662</t>
  </si>
  <si>
    <t>175676</t>
  </si>
  <si>
    <t>175826</t>
  </si>
  <si>
    <t>175932</t>
  </si>
  <si>
    <t>176042</t>
  </si>
  <si>
    <t>176340</t>
  </si>
  <si>
    <t>176536</t>
  </si>
  <si>
    <t>176623</t>
  </si>
  <si>
    <t>176749</t>
  </si>
  <si>
    <t>176750</t>
  </si>
  <si>
    <t>176921</t>
  </si>
  <si>
    <t>176925</t>
  </si>
  <si>
    <t>176933</t>
  </si>
  <si>
    <t>176952</t>
  </si>
  <si>
    <t>176978</t>
  </si>
  <si>
    <t>177020</t>
  </si>
  <si>
    <t>177049</t>
  </si>
  <si>
    <t>177193</t>
  </si>
  <si>
    <t>177195</t>
  </si>
  <si>
    <t>177229</t>
  </si>
  <si>
    <t>177253</t>
  </si>
  <si>
    <t>177494</t>
  </si>
  <si>
    <t>177526</t>
  </si>
  <si>
    <t>177563</t>
  </si>
  <si>
    <t>177599</t>
  </si>
  <si>
    <t>177622</t>
  </si>
  <si>
    <t>177818</t>
  </si>
  <si>
    <t>178254</t>
  </si>
  <si>
    <t>178305</t>
  </si>
  <si>
    <t>178320</t>
  </si>
  <si>
    <t>178420</t>
  </si>
  <si>
    <t>178485</t>
  </si>
  <si>
    <t>178640</t>
  </si>
  <si>
    <t>178833</t>
  </si>
  <si>
    <t>178895</t>
  </si>
  <si>
    <t>179019</t>
  </si>
  <si>
    <t>179045</t>
  </si>
  <si>
    <t>179230</t>
  </si>
  <si>
    <t>179480</t>
  </si>
  <si>
    <t>179714</t>
  </si>
  <si>
    <t>179720</t>
  </si>
  <si>
    <t>180053</t>
  </si>
  <si>
    <t>180068</t>
  </si>
  <si>
    <t>180478</t>
  </si>
  <si>
    <t>180482</t>
  </si>
  <si>
    <t>180522</t>
  </si>
  <si>
    <t>180531</t>
  </si>
  <si>
    <t>180552</t>
  </si>
  <si>
    <t>180751</t>
  </si>
  <si>
    <t>180897</t>
  </si>
  <si>
    <t>181039</t>
  </si>
  <si>
    <t>181157</t>
  </si>
  <si>
    <t>181285</t>
  </si>
  <si>
    <t>181305</t>
  </si>
  <si>
    <t>181348</t>
  </si>
  <si>
    <t>181384</t>
  </si>
  <si>
    <t>181621</t>
  </si>
  <si>
    <t>181858</t>
  </si>
  <si>
    <t>181931</t>
  </si>
  <si>
    <t>182172</t>
  </si>
  <si>
    <t>182334</t>
  </si>
  <si>
    <t>182418</t>
  </si>
  <si>
    <t>182658</t>
  </si>
  <si>
    <t>182661</t>
  </si>
  <si>
    <t>182770</t>
  </si>
  <si>
    <t>182809</t>
  </si>
  <si>
    <t>182838</t>
  </si>
  <si>
    <t>182964</t>
  </si>
  <si>
    <t>183056</t>
  </si>
  <si>
    <t>183249</t>
  </si>
  <si>
    <t>183266</t>
  </si>
  <si>
    <t>183402</t>
  </si>
  <si>
    <t>183487</t>
  </si>
  <si>
    <t>183849</t>
  </si>
  <si>
    <t>183869</t>
  </si>
  <si>
    <t>184157</t>
  </si>
  <si>
    <t>184304</t>
  </si>
  <si>
    <t>184768</t>
  </si>
  <si>
    <t>184872</t>
  </si>
  <si>
    <t>184901</t>
  </si>
  <si>
    <t>185885</t>
  </si>
  <si>
    <t>186072</t>
  </si>
  <si>
    <t>186242</t>
  </si>
  <si>
    <t>186590</t>
  </si>
  <si>
    <t>186821</t>
  </si>
  <si>
    <t>187368</t>
  </si>
  <si>
    <t>189735</t>
  </si>
  <si>
    <t>189970</t>
  </si>
  <si>
    <t>EA-10162015</t>
  </si>
  <si>
    <t>EA-08312016</t>
  </si>
  <si>
    <t>EA-06132016</t>
  </si>
  <si>
    <t>EA-08222016a</t>
  </si>
  <si>
    <t>EA-08222016b</t>
  </si>
  <si>
    <t>EA-09162016</t>
  </si>
  <si>
    <t>EA-10122016</t>
  </si>
  <si>
    <t>VCI-HPNC-003</t>
  </si>
  <si>
    <t>VCI-HPNC-CF-005</t>
  </si>
  <si>
    <t>VCI-HPNC-001</t>
  </si>
  <si>
    <t>EA-10042016</t>
  </si>
  <si>
    <t>EA-11042016</t>
  </si>
  <si>
    <t>VCI-HPCC-16-S00009</t>
  </si>
  <si>
    <t>HPNC - Adjustment in 2018</t>
  </si>
  <si>
    <t>VCI-HPNC-CF-008</t>
  </si>
  <si>
    <t>EA-10232017</t>
  </si>
  <si>
    <t>Energy Manager - Adjustment in 2018</t>
  </si>
  <si>
    <t>VCI-HPCC-18-S00001</t>
  </si>
  <si>
    <t>EA-11272017</t>
  </si>
  <si>
    <t>EA-06162017A</t>
  </si>
  <si>
    <t>EA-03262018</t>
  </si>
  <si>
    <t>EA-09132017</t>
  </si>
  <si>
    <t>VCI-BRI-111-00013</t>
  </si>
  <si>
    <t>VCI-BRI-126-00021</t>
  </si>
  <si>
    <t>VCI-BRI-126-00023</t>
  </si>
  <si>
    <t>VCI-BRI-126-00024</t>
  </si>
  <si>
    <t>VCI-BRI-126-00025</t>
  </si>
  <si>
    <t>VCI-BRI-126-00026</t>
  </si>
  <si>
    <t>VCI-BRI-126-00028</t>
  </si>
  <si>
    <t>VCI-BRI-126-00029</t>
  </si>
  <si>
    <t>VCI-BRI-126-00030</t>
  </si>
  <si>
    <t>VCI-BRI-126-00031</t>
  </si>
  <si>
    <t>VCI-BRI-126-00032</t>
  </si>
  <si>
    <t>VCI-BRI-126-00033</t>
  </si>
  <si>
    <t>VCI-BRI-126-00035</t>
  </si>
  <si>
    <t>VCI-BRI-126-00036</t>
  </si>
  <si>
    <t>VCI-BRI-126-00043</t>
  </si>
  <si>
    <t>VCI-BRI-126-00044</t>
  </si>
  <si>
    <t>VCI-BRI-126-00045</t>
  </si>
  <si>
    <t>VCI-BRI-126-00046</t>
  </si>
  <si>
    <t>VCI-BRI-126-00047</t>
  </si>
  <si>
    <t>VCI-BRI-126-00048</t>
  </si>
  <si>
    <t>VCI-BRI-126-00049</t>
  </si>
  <si>
    <t>VCI-BRI-126-00050</t>
  </si>
  <si>
    <t>VCI-BRI-126-00051</t>
  </si>
  <si>
    <t>VCI-BRI-126-00052</t>
  </si>
  <si>
    <t>VCI-BRI-126-00054</t>
  </si>
  <si>
    <t>VCI-BRI-126-00055</t>
  </si>
  <si>
    <t>VCI-BRI-126-00056</t>
  </si>
  <si>
    <t>VCI-BRI-126-00057</t>
  </si>
  <si>
    <t>VCI-BRI-126-00058</t>
  </si>
  <si>
    <t>VCI-BRI-126-00059</t>
  </si>
  <si>
    <t>VCI-BRI-126-00060</t>
  </si>
  <si>
    <t>VCI-BRI-126-00040</t>
  </si>
  <si>
    <t>VCI-BRI-126-00042</t>
  </si>
  <si>
    <t>VCI-BRI-126-00053</t>
  </si>
  <si>
    <t>VCI-BRI-126-00064</t>
  </si>
  <si>
    <t>VCI-BRI-126-00066</t>
  </si>
  <si>
    <t>VCI-BRI-126-00067</t>
  </si>
  <si>
    <t>VCI-BRI-126-00068</t>
  </si>
  <si>
    <t>VCI-BRI-126-00069</t>
  </si>
  <si>
    <t>VCI-BRI-126-00070</t>
  </si>
  <si>
    <t>VCI-BRI-126-00071</t>
  </si>
  <si>
    <t>VCI-BRI-126-00072</t>
  </si>
  <si>
    <t>VCI-BRI-126-00073</t>
  </si>
  <si>
    <t>VCI-BRI-126-00074</t>
  </si>
  <si>
    <t>VCI-BRI-126-00075</t>
  </si>
  <si>
    <t>VCI-BRI-126-00076</t>
  </si>
  <si>
    <t>VCI-BRI-126-00077</t>
  </si>
  <si>
    <t>VCI-BRI-126-00078</t>
  </si>
  <si>
    <t>VCI-BRI-126-00079</t>
  </si>
  <si>
    <t>VCI-BRI-126-00080</t>
  </si>
  <si>
    <t>VCI-BRI-126-00081</t>
  </si>
  <si>
    <t>VCI-BRI-126-00082</t>
  </si>
  <si>
    <t>VCI-BRI-126-00083</t>
  </si>
  <si>
    <t>VCI-BRI-126-00084</t>
  </si>
  <si>
    <t>VCI-BRI-126-00085</t>
  </si>
  <si>
    <t>VCI-BRI-126-00086</t>
  </si>
  <si>
    <t>VCI-BRI-126-00087</t>
  </si>
  <si>
    <t>VCI-BRI-126-00088</t>
  </si>
  <si>
    <t>VCI-BRI-126-00089</t>
  </si>
  <si>
    <t>VCI-BRI-126-00090</t>
  </si>
  <si>
    <t>VCI-BRI-126-00156</t>
  </si>
  <si>
    <t>VCI-BRI-126-00157</t>
  </si>
  <si>
    <t>VCI-BRI-126-00158</t>
  </si>
  <si>
    <t>VCI-BRI-126-00159</t>
  </si>
  <si>
    <t>VCI-BRI-126-00161</t>
  </si>
  <si>
    <t>VCI-BRI-126-00162</t>
  </si>
  <si>
    <t>VCI-BRI-70-00001</t>
  </si>
  <si>
    <t>VCI-BRI-126-00257</t>
  </si>
  <si>
    <t>VCI-BRI-126-00253</t>
  </si>
  <si>
    <t>VCI-BRI-126-00252</t>
  </si>
  <si>
    <t>VCI-BRI-126-00251</t>
  </si>
  <si>
    <t>VCI-BRI-126-00250</t>
  </si>
  <si>
    <t>VCI-BRI-126-00249</t>
  </si>
  <si>
    <t>VCI-BRI-126-00242</t>
  </si>
  <si>
    <t>VCI-BRI-126-00241</t>
  </si>
  <si>
    <t>VCI-BRI-126-00240</t>
  </si>
  <si>
    <t>VCI-BRI-126-00239</t>
  </si>
  <si>
    <t>VCI-BRI-126-00231</t>
  </si>
  <si>
    <t>VCI-BRI-126-00230</t>
  </si>
  <si>
    <t>VCI-BRI-126-00229</t>
  </si>
  <si>
    <t>VCI-BRI-126-00228</t>
  </si>
  <si>
    <t>VCI-BRI-126-00227</t>
  </si>
  <si>
    <t>VCI-BRI-126-00226</t>
  </si>
  <si>
    <t>VCI-BRI-126-00225</t>
  </si>
  <si>
    <t>VCI-BRI-126-00224</t>
  </si>
  <si>
    <t>VCI-BRI-126-00211</t>
  </si>
  <si>
    <t>VCI-BRI-126-00168</t>
  </si>
  <si>
    <t>VCI-BRI-126-00167</t>
  </si>
  <si>
    <t>VCI-BRI-126-00166</t>
  </si>
  <si>
    <t>VCI-BRI-126-00165</t>
  </si>
  <si>
    <t>VCI-BRI-126-00164</t>
  </si>
  <si>
    <t>VCI-BRI-126-00163</t>
  </si>
  <si>
    <t>VCI-BRI-126-00155</t>
  </si>
  <si>
    <t>VCI-BRI-126-00063</t>
  </si>
  <si>
    <t>VCI-BRI-126-00041</t>
  </si>
  <si>
    <t>VCI-BRI-126-00366</t>
  </si>
  <si>
    <t>VCI-BRI-126-00365</t>
  </si>
  <si>
    <t>VCI-BRI-126-00364</t>
  </si>
  <si>
    <t>VCI-BRI-126-00363</t>
  </si>
  <si>
    <t>VCI-BRI-126-00362</t>
  </si>
  <si>
    <t>VCI-BRI-126-00361</t>
  </si>
  <si>
    <t>VCI-BRI-126-00360</t>
  </si>
  <si>
    <t>VCI-BRI-126-00359</t>
  </si>
  <si>
    <t>VCI-BRI-126-00358</t>
  </si>
  <si>
    <t>VCI-BRI-126-00357</t>
  </si>
  <si>
    <t>VCI-BRI-126-00356</t>
  </si>
  <si>
    <t>VCI-BRI-126-00349</t>
  </si>
  <si>
    <t>VCI-BRI-126-00348</t>
  </si>
  <si>
    <t>VCI-BRI-126-00347</t>
  </si>
  <si>
    <t>VCI-BRI-126-00345</t>
  </si>
  <si>
    <t>VCI-BRI-126-00344</t>
  </si>
  <si>
    <t>VCI-BRI-126-00343</t>
  </si>
  <si>
    <t>VCI-BRI-126-00342</t>
  </si>
  <si>
    <t>VCI-BRI-126-00341</t>
  </si>
  <si>
    <t>VCI-BRI-126-00340</t>
  </si>
  <si>
    <t>VCI-BRI-126-00339</t>
  </si>
  <si>
    <t>VCI-BRI-126-00336</t>
  </si>
  <si>
    <t>VCI-BRI-126-00335</t>
  </si>
  <si>
    <t>VCI-BRI-126-00326</t>
  </si>
  <si>
    <t>VCI-BRI-126-00325</t>
  </si>
  <si>
    <t>VCI-BRI-126-00324</t>
  </si>
  <si>
    <t>VCI-BRI-126-00323</t>
  </si>
  <si>
    <t>VCI-BRI-126-00322</t>
  </si>
  <si>
    <t>VCI-BRI-126-00321</t>
  </si>
  <si>
    <t>VCI-BRI-126-00318</t>
  </si>
  <si>
    <t>VCI-BRI-126-00313</t>
  </si>
  <si>
    <t>VCI-BRI-126-00256</t>
  </si>
  <si>
    <t>VCI-BRI-126-00223</t>
  </si>
  <si>
    <t>VCI-BRI-126-00317</t>
  </si>
  <si>
    <t>VCI-BRI-126-00316</t>
  </si>
  <si>
    <t>VCI-BRI-126-00315</t>
  </si>
  <si>
    <t>VCI-BRI-126-00307</t>
  </si>
  <si>
    <t>VCI-BRI-126-00306</t>
  </si>
  <si>
    <t>VCI-BRI-126-00302</t>
  </si>
  <si>
    <t>VCI-BRI-126-00301</t>
  </si>
  <si>
    <t>VCI-BRI-126-00300</t>
  </si>
  <si>
    <t>VCI-BRI-126-00299</t>
  </si>
  <si>
    <t>VCI-BRI-126-00298</t>
  </si>
  <si>
    <t>VCI-BRI-126-00296</t>
  </si>
  <si>
    <t>VCI-BRI-126-00294</t>
  </si>
  <si>
    <t>VCI-BRI-126-00293</t>
  </si>
  <si>
    <t>VCI-BRI-126-00292</t>
  </si>
  <si>
    <t>VCI-BRI-126-00291</t>
  </si>
  <si>
    <t>VCI-BRI-126-00286</t>
  </si>
  <si>
    <t>VCI-BRI-126-00285</t>
  </si>
  <si>
    <t>VCI-BRI-126-00284</t>
  </si>
  <si>
    <t>VCI-BRI-126-00283</t>
  </si>
  <si>
    <t>VCI-BRI-126-00282</t>
  </si>
  <si>
    <t>VCI-BRI-126-00281</t>
  </si>
  <si>
    <t>VCI-BRI-126-00279</t>
  </si>
  <si>
    <t>VCI-BRI-126-00278</t>
  </si>
  <si>
    <t>VCI-BRI-126-00277</t>
  </si>
  <si>
    <t>VCI-BRI-126-00276</t>
  </si>
  <si>
    <t>VCI-BRI-126-00275</t>
  </si>
  <si>
    <t>VCI-BRI-126-00274</t>
  </si>
  <si>
    <t>VCI-BRI-126-00273</t>
  </si>
  <si>
    <t>VCI-BRI-126-00269</t>
  </si>
  <si>
    <t>VCI-BRI-126-00264</t>
  </si>
  <si>
    <t>VCI-BRI-126-00263</t>
  </si>
  <si>
    <t>VCI-BRI-126-00262</t>
  </si>
  <si>
    <t>VCI-BRI-126-00258</t>
  </si>
  <si>
    <t>VCI-BRI-126-00247</t>
  </si>
  <si>
    <t>VCI-BRI-126-00244</t>
  </si>
  <si>
    <t>VCI-BRI-126-00243</t>
  </si>
  <si>
    <t>VCI-BRI-126-00238</t>
  </si>
  <si>
    <t>VCI-BRI-126-00237</t>
  </si>
  <si>
    <t>VCI-BRI-126-00212</t>
  </si>
  <si>
    <t>VCI-BRI-126-00451</t>
  </si>
  <si>
    <t>VCI-BRI-126-00450</t>
  </si>
  <si>
    <t>VCI-BRI-126-00449</t>
  </si>
  <si>
    <t>VCI-BRI-126-00404</t>
  </si>
  <si>
    <t>VCI-BRI-126-00403</t>
  </si>
  <si>
    <t>VCI-BRI-126-00402</t>
  </si>
  <si>
    <t>VCI-BRI-126-00401</t>
  </si>
  <si>
    <t>VCI-BRI-126-00400</t>
  </si>
  <si>
    <t>VCI-BRI-126-00399</t>
  </si>
  <si>
    <t>VCI-BRI-126-00398</t>
  </si>
  <si>
    <t>VCI-BRI-126-00397</t>
  </si>
  <si>
    <t>VCI-BRI-126-00396</t>
  </si>
  <si>
    <t>VCI-BRI-126-00368</t>
  </si>
  <si>
    <t>VCI-BRI-126-00367</t>
  </si>
  <si>
    <t>VCI-BRI-126-00352</t>
  </si>
  <si>
    <t>VCI-BRI-126-00350</t>
  </si>
  <si>
    <t>VCI-BRI-126-00338</t>
  </si>
  <si>
    <t>VCI-BRI-126-00337</t>
  </si>
  <si>
    <t>VCI-BRI-126-00320</t>
  </si>
  <si>
    <t>VCI-BRI-126-00297</t>
  </si>
  <si>
    <t>VCI-BRI-147-00011</t>
  </si>
  <si>
    <t>VCI-BRI-126-00486</t>
  </si>
  <si>
    <t>VCI-BRI-147-00006</t>
  </si>
  <si>
    <t>VCI-BRI-126-00389</t>
  </si>
  <si>
    <t>VCI-BRI-126-00495</t>
  </si>
  <si>
    <t>VCI-BRI-147-00004</t>
  </si>
  <si>
    <t>VCI-BRI-126-00494</t>
  </si>
  <si>
    <t>VCI-BRI-126-00490</t>
  </si>
  <si>
    <t>VCI-BRI-147-00007</t>
  </si>
  <si>
    <t>VCI-BRI-147-00001</t>
  </si>
  <si>
    <t>VCI-BRI-126-00454</t>
  </si>
  <si>
    <t>VCI-BRI-126-00453</t>
  </si>
  <si>
    <t>VCI-BRI-126-00487</t>
  </si>
  <si>
    <t>VCI-BRI-126-00508</t>
  </si>
  <si>
    <t>VCI-BRI-126-00507</t>
  </si>
  <si>
    <t>VCI-BRI-126-00391</t>
  </si>
  <si>
    <t>VCI-BRI-126-00506</t>
  </si>
  <si>
    <t>VCI-BRI-126-00447</t>
  </si>
  <si>
    <t>VCI-BRI-126-00452</t>
  </si>
  <si>
    <t>VCI-BRI-147-00002</t>
  </si>
  <si>
    <t>VCI-BRI-126-00496</t>
  </si>
  <si>
    <t>VCI-BRI-147-00003</t>
  </si>
  <si>
    <t>VCI-BRI-126-00390</t>
  </si>
  <si>
    <t>VCI-BRI-126-00395</t>
  </si>
  <si>
    <t>VCI-BRI-126-00388</t>
  </si>
  <si>
    <t>VCI-BRI-126-00208</t>
  </si>
  <si>
    <t>VCI-BRI-147-00005</t>
  </si>
  <si>
    <t>VCI-BRI-126-00272</t>
  </si>
  <si>
    <t>VCI-BRI-126-00492</t>
  </si>
  <si>
    <t>VCI-BRI-126-00512</t>
  </si>
  <si>
    <t>VCI-BRI-126-00501</t>
  </si>
  <si>
    <t>VCI-BRI-126-00511</t>
  </si>
  <si>
    <t>VCI-BRI-126-00514</t>
  </si>
  <si>
    <t>VCI-BRI-126-00513</t>
  </si>
  <si>
    <t>VCI-BRI-147-00009</t>
  </si>
  <si>
    <t>VCI-BRI-147-00010</t>
  </si>
  <si>
    <t>VCI-BRI-147-00008</t>
  </si>
  <si>
    <t>VCI-BRI-126-00521</t>
  </si>
  <si>
    <t>VCI-BRI-126-00505</t>
  </si>
  <si>
    <t>VCI-BRI-126-00522</t>
  </si>
  <si>
    <t>VCI-BRI-126-00523</t>
  </si>
  <si>
    <t>VCI-BRI-126-00524</t>
  </si>
  <si>
    <t>VCI-BRI-126-00520</t>
  </si>
  <si>
    <t>VCI-BRI-126-00525</t>
  </si>
  <si>
    <t>VCI-BRI-126-00314</t>
  </si>
  <si>
    <t>VCI-BRI-126-00446</t>
  </si>
  <si>
    <t>VCI-BRI-126-00509</t>
  </si>
  <si>
    <t>VCI-BRI-126-00510</t>
  </si>
  <si>
    <t>VCI-BRI-126-00516</t>
  </si>
  <si>
    <t>VCI-BRI-126-00517</t>
  </si>
  <si>
    <t>VCI-BRI-126-00535</t>
  </si>
  <si>
    <t>VCI-BRI-126-00529</t>
  </si>
  <si>
    <t>VCI-BRI-126-00534</t>
  </si>
  <si>
    <t>VCI-BRI-126-00503</t>
  </si>
  <si>
    <t>VCI-BRI-126-00502</t>
  </si>
  <si>
    <t>VCI-BRI-126-00518</t>
  </si>
  <si>
    <t>VCI-BRI-126-00539</t>
  </si>
  <si>
    <t>VCI-BRI-126-00538</t>
  </si>
  <si>
    <t>VCI-BRI-126-00531</t>
  </si>
  <si>
    <t>VCI-BRI-126-00540</t>
  </si>
  <si>
    <t>VCI-BRI-126-00530</t>
  </si>
  <si>
    <t>VCI-BRI-126-00533</t>
  </si>
  <si>
    <t>Streetlight</t>
  </si>
  <si>
    <t>Swimming Pool Efficiency Program</t>
  </si>
  <si>
    <t>HPS 70</t>
  </si>
  <si>
    <t>LED 50 W</t>
  </si>
  <si>
    <t>HPS 100</t>
  </si>
  <si>
    <t>LED 70 W</t>
  </si>
  <si>
    <t>HPS 150</t>
  </si>
  <si>
    <t>LED 100 W</t>
  </si>
  <si>
    <t>LED 150 W</t>
  </si>
  <si>
    <t>LED 250 W</t>
  </si>
  <si>
    <t>Cobrahead - HPS 70W</t>
  </si>
  <si>
    <t>LED-18</t>
  </si>
  <si>
    <t>Decorative - Bell Downlighting - Type 1 70W</t>
  </si>
  <si>
    <t>LED-38</t>
  </si>
  <si>
    <t>70 Decorative - Bell Downlighting - Type 1W</t>
  </si>
  <si>
    <t>LED-40</t>
  </si>
  <si>
    <t>Cobrahead - HPS 100W</t>
  </si>
  <si>
    <t>LED-43</t>
  </si>
  <si>
    <t>Decorative - Victorian Lantern Post Top 100W</t>
  </si>
  <si>
    <t>LED-46</t>
  </si>
  <si>
    <t>Decorative - Victorian Lantern Post Top - Type 1 100W</t>
  </si>
  <si>
    <t>LED-49</t>
  </si>
  <si>
    <t>Decorative - Victorian Lantern Side Mount 100W</t>
  </si>
  <si>
    <t>LED-55</t>
  </si>
  <si>
    <t>Decorative - Victorian Lantern Side Mount - Type 2 (2 Arms) 100W</t>
  </si>
  <si>
    <t>LED-57</t>
  </si>
  <si>
    <t>Sentinel - HPS 100W</t>
  </si>
  <si>
    <t>LED-61</t>
  </si>
  <si>
    <t>Cobrahead - HPS 150W</t>
  </si>
  <si>
    <t>LED-62</t>
  </si>
  <si>
    <t>Decorative - Victorian Lantern Side Mount 150W</t>
  </si>
  <si>
    <t>LED-69</t>
  </si>
  <si>
    <t>Missed Cobrahead - HPS 150W</t>
  </si>
  <si>
    <t>LED-70</t>
  </si>
  <si>
    <t>Cobrahead - HPS 200W</t>
  </si>
  <si>
    <t>LED-75</t>
  </si>
  <si>
    <t>Decorative - Box Top - Type 2 200W</t>
  </si>
  <si>
    <t>LED-79</t>
  </si>
  <si>
    <t>Decorative - Box Top - Type 3 200W</t>
  </si>
  <si>
    <t>LED-88</t>
  </si>
  <si>
    <t>Cobrahead - HPS 250W</t>
  </si>
  <si>
    <t>LED-99</t>
  </si>
  <si>
    <t>Cobrahead - HPS 400W</t>
  </si>
  <si>
    <t>LED-112</t>
  </si>
  <si>
    <t>LED-125</t>
  </si>
  <si>
    <t>LED-143</t>
  </si>
  <si>
    <t>LED-151</t>
  </si>
  <si>
    <t>LED-160</t>
  </si>
  <si>
    <t>HPS-175</t>
  </si>
  <si>
    <t>HPS-400</t>
  </si>
  <si>
    <t>Only 2019 lost revenues are being claimed as part of this application, rates for all other years have been removed</t>
  </si>
  <si>
    <t>EB-2021-0015</t>
  </si>
  <si>
    <t>2022 Price Cap IR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</si>
</sst>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yyyy/mm"/>
    <numFmt numFmtId="290" formatCode="_(* #,##0.000000_);_(* \(#,##0.000000\);_(* &quot;-&quot;??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2"/>
      <color theme="0"/>
      <name val="Calibri"/>
      <family val="2"/>
      <scheme val="minor"/>
    </font>
    <font>
      <b/>
      <sz val="9"/>
      <color rgb="FF000000"/>
      <name val="Tahoma"/>
      <family val="2"/>
    </font>
    <font>
      <sz val="9"/>
      <color rgb="FF000000"/>
      <name val="Tahoma"/>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1"/>
        <bgColor theme="4" tint="0.79998168889431442"/>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thin">
        <color auto="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style="hair">
        <color theme="0" tint="-0.24994659260841701"/>
      </bottom>
      <diagonal/>
    </border>
    <border>
      <left style="thin">
        <color auto="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auto="1"/>
      </left>
      <right style="hair">
        <color theme="0" tint="-0.24994659260841701"/>
      </right>
      <top style="hair">
        <color theme="0" tint="-0.24994659260841701"/>
      </top>
      <bottom style="thin">
        <color auto="1"/>
      </bottom>
      <diagonal/>
    </border>
    <border>
      <left style="hair">
        <color theme="0" tint="-0.24994659260841701"/>
      </left>
      <right style="hair">
        <color theme="0" tint="-0.24994659260841701"/>
      </right>
      <top style="hair">
        <color theme="0" tint="-0.24994659260841701"/>
      </top>
      <bottom style="thin">
        <color auto="1"/>
      </bottom>
      <diagonal/>
    </border>
    <border>
      <left style="hair">
        <color theme="0" tint="-0.24994659260841701"/>
      </left>
      <right/>
      <top style="thin">
        <color auto="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auto="1"/>
      </bottom>
      <diagonal/>
    </border>
    <border>
      <left style="thin">
        <color theme="1"/>
      </left>
      <right style="hair">
        <color theme="0" tint="-0.24994659260841701"/>
      </right>
      <top style="thin">
        <color theme="1"/>
      </top>
      <bottom style="hair">
        <color theme="0" tint="-0.24994659260841701"/>
      </bottom>
      <diagonal/>
    </border>
    <border>
      <left style="hair">
        <color theme="0" tint="-0.24994659260841701"/>
      </left>
      <right style="thin">
        <color theme="1"/>
      </right>
      <top style="thin">
        <color theme="1"/>
      </top>
      <bottom style="hair">
        <color theme="0" tint="-0.24994659260841701"/>
      </bottom>
      <diagonal/>
    </border>
    <border>
      <left style="thin">
        <color theme="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1"/>
      </right>
      <top style="hair">
        <color theme="0" tint="-0.24994659260841701"/>
      </top>
      <bottom style="hair">
        <color theme="0" tint="-0.24994659260841701"/>
      </bottom>
      <diagonal/>
    </border>
    <border>
      <left style="thin">
        <color theme="1"/>
      </left>
      <right style="hair">
        <color theme="0" tint="-0.24994659260841701"/>
      </right>
      <top style="hair">
        <color theme="0" tint="-0.24994659260841701"/>
      </top>
      <bottom style="thin">
        <color theme="1"/>
      </bottom>
      <diagonal/>
    </border>
    <border>
      <left style="hair">
        <color theme="0" tint="-0.24994659260841701"/>
      </left>
      <right style="thin">
        <color theme="1"/>
      </right>
      <top style="hair">
        <color theme="0" tint="-0.24994659260841701"/>
      </top>
      <bottom style="thin">
        <color theme="1"/>
      </bottom>
      <diagonal/>
    </border>
    <border>
      <left style="hair">
        <color theme="0" tint="-0.24994659260841701"/>
      </left>
      <right style="hair">
        <color theme="0" tint="-0.24994659260841701"/>
      </right>
      <top style="thin">
        <color theme="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1"/>
      </bottom>
      <diagonal/>
    </border>
    <border>
      <left style="thin">
        <color theme="1"/>
      </left>
      <right style="hair">
        <color theme="0" tint="-0.24994659260841701"/>
      </right>
      <top style="thin">
        <color theme="1"/>
      </top>
      <bottom/>
      <diagonal/>
    </border>
    <border>
      <left style="hair">
        <color theme="0" tint="-0.24994659260841701"/>
      </left>
      <right style="hair">
        <color theme="0" tint="-0.24994659260841701"/>
      </right>
      <top style="thin">
        <color theme="1"/>
      </top>
      <bottom/>
      <diagonal/>
    </border>
    <border>
      <left style="hair">
        <color theme="0" tint="-0.24994659260841701"/>
      </left>
      <right style="thin">
        <color theme="1"/>
      </right>
      <top style="thin">
        <color theme="1"/>
      </top>
      <bottom/>
      <diagonal/>
    </border>
    <border>
      <left style="thin">
        <color theme="1"/>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theme="1"/>
      </right>
      <top/>
      <bottom style="hair">
        <color theme="0" tint="-0.24994659260841701"/>
      </bottom>
      <diagonal/>
    </border>
    <border>
      <left style="thin">
        <color theme="1"/>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thin">
        <color theme="1"/>
      </right>
      <top style="hair">
        <color theme="0" tint="-0.24994659260841701"/>
      </top>
      <bottom/>
      <diagonal/>
    </border>
    <border>
      <left style="thin">
        <color theme="1"/>
      </left>
      <right style="hair">
        <color theme="0" tint="-0.24994659260841701"/>
      </right>
      <top style="thin">
        <color indexed="64"/>
      </top>
      <bottom style="thin">
        <color theme="1"/>
      </bottom>
      <diagonal/>
    </border>
    <border>
      <left style="hair">
        <color theme="0" tint="-0.24994659260841701"/>
      </left>
      <right style="hair">
        <color theme="0" tint="-0.24994659260841701"/>
      </right>
      <top style="thin">
        <color indexed="64"/>
      </top>
      <bottom style="thin">
        <color theme="1"/>
      </bottom>
      <diagonal/>
    </border>
    <border>
      <left style="hair">
        <color theme="0" tint="-0.24994659260841701"/>
      </left>
      <right style="thin">
        <color theme="1"/>
      </right>
      <top style="thin">
        <color indexed="64"/>
      </top>
      <bottom style="thin">
        <color theme="1"/>
      </bottom>
      <diagonal/>
    </border>
  </borders>
  <cellStyleXfs count="9773">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5" applyNumberFormat="0" applyAlignment="0" applyProtection="0"/>
    <xf numFmtId="0" fontId="16" fillId="22" borderId="16"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8" borderId="15" applyNumberFormat="0" applyAlignment="0" applyProtection="0"/>
    <xf numFmtId="0" fontId="24" fillId="0" borderId="20"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1" applyNumberFormat="0" applyFont="0" applyAlignment="0" applyProtection="0"/>
    <xf numFmtId="0" fontId="10" fillId="24" borderId="21" applyNumberFormat="0" applyFont="0" applyAlignment="0" applyProtection="0"/>
    <xf numFmtId="0" fontId="26" fillId="21" borderId="22"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0" fontId="15" fillId="21" borderId="24" applyNumberFormat="0" applyAlignment="0" applyProtection="0"/>
    <xf numFmtId="0" fontId="23" fillId="8"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26" fillId="21" borderId="26" applyNumberFormat="0" applyAlignment="0" applyProtection="0"/>
    <xf numFmtId="0" fontId="28"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9" applyNumberFormat="0">
      <alignment horizontal="centerContinuous" vertical="center" wrapText="1"/>
    </xf>
    <xf numFmtId="0" fontId="10" fillId="61" borderId="29"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10">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4" applyFont="0"/>
    <xf numFmtId="168" fontId="85" fillId="0" borderId="0" applyFont="0"/>
    <xf numFmtId="204" fontId="86" fillId="0" borderId="10">
      <alignment horizontal="right"/>
    </xf>
    <xf numFmtId="204" fontId="86" fillId="0" borderId="10" applyFill="0">
      <alignment horizontal="right"/>
    </xf>
    <xf numFmtId="3" fontId="10" fillId="0" borderId="10" applyFill="0">
      <alignment horizontal="right"/>
    </xf>
    <xf numFmtId="205" fontId="86" fillId="0" borderId="10" applyFill="0">
      <alignment horizontal="right"/>
    </xf>
    <xf numFmtId="206" fontId="9" fillId="62" borderId="65">
      <alignment horizontal="center" vertical="center"/>
    </xf>
    <xf numFmtId="0" fontId="10" fillId="0" borderId="0"/>
    <xf numFmtId="182" fontId="87" fillId="0" borderId="0"/>
    <xf numFmtId="0" fontId="10" fillId="0" borderId="0"/>
    <xf numFmtId="207" fontId="10" fillId="0" borderId="10">
      <alignment horizontal="right"/>
      <protection locked="0"/>
    </xf>
    <xf numFmtId="165" fontId="86" fillId="0" borderId="10" applyNumberFormat="0" applyFont="0" applyBorder="0" applyProtection="0">
      <alignment horizontal="right"/>
    </xf>
    <xf numFmtId="208" fontId="88" fillId="63" borderId="66"/>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1"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7" applyNumberFormat="0" applyFont="0" applyFill="0" applyAlignment="0" applyProtection="0"/>
    <xf numFmtId="0" fontId="97" fillId="0" borderId="68" applyNumberFormat="0" applyFont="0" applyFill="0" applyAlignment="0" applyProtection="0">
      <alignment horizontal="centerContinuous"/>
    </xf>
    <xf numFmtId="0" fontId="81" fillId="0" borderId="5" applyNumberFormat="0" applyFont="0" applyFill="0" applyAlignment="0" applyProtection="0"/>
    <xf numFmtId="0" fontId="81" fillId="0" borderId="11" applyNumberFormat="0" applyFont="0" applyFill="0" applyAlignment="0" applyProtection="0"/>
    <xf numFmtId="0" fontId="81" fillId="0" borderId="12" applyNumberFormat="0" applyFont="0" applyFill="0" applyAlignment="0" applyProtection="0"/>
    <xf numFmtId="0" fontId="81" fillId="0" borderId="44"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9" applyNumberFormat="0" applyAlignment="0" applyProtection="0"/>
    <xf numFmtId="0" fontId="98" fillId="33" borderId="58" applyNumberFormat="0" applyAlignment="0" applyProtection="0"/>
    <xf numFmtId="0" fontId="98" fillId="33" borderId="58" applyNumberFormat="0" applyAlignment="0" applyProtection="0"/>
    <xf numFmtId="0" fontId="98" fillId="33" borderId="58" applyNumberFormat="0" applyAlignment="0" applyProtection="0"/>
    <xf numFmtId="0" fontId="98" fillId="33" borderId="58" applyNumberFormat="0" applyAlignment="0" applyProtection="0"/>
    <xf numFmtId="0" fontId="98" fillId="33" borderId="58" applyNumberFormat="0" applyAlignment="0" applyProtection="0"/>
    <xf numFmtId="0" fontId="68" fillId="33" borderId="58" applyNumberFormat="0" applyAlignment="0" applyProtection="0"/>
    <xf numFmtId="0" fontId="68" fillId="33" borderId="58" applyNumberFormat="0" applyAlignment="0" applyProtection="0"/>
    <xf numFmtId="182" fontId="96" fillId="66" borderId="0" applyNumberFormat="0" applyFont="0" applyBorder="0" applyAlignment="0">
      <alignment horizontal="left"/>
    </xf>
    <xf numFmtId="0" fontId="24" fillId="0" borderId="20" applyNumberFormat="0" applyFill="0" applyAlignment="0" applyProtection="0"/>
    <xf numFmtId="213" fontId="10" fillId="0" borderId="0" applyFont="0" applyFill="0" applyBorder="0" applyProtection="0">
      <alignment horizontal="center" vertical="center"/>
    </xf>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70" fillId="34" borderId="61" applyNumberFormat="0" applyAlignment="0" applyProtection="0"/>
    <xf numFmtId="0" fontId="70" fillId="34" borderId="61" applyNumberFormat="0" applyAlignment="0" applyProtection="0"/>
    <xf numFmtId="214"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7"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30"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69">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70"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71" applyNumberFormat="0" applyFill="0">
      <alignment horizontal="right"/>
    </xf>
    <xf numFmtId="227" fontId="76" fillId="0" borderId="71" applyNumberFormat="0" applyFill="0">
      <alignment horizontal="right"/>
    </xf>
    <xf numFmtId="1" fontId="113" fillId="0" borderId="0"/>
    <xf numFmtId="228" fontId="96" fillId="0" borderId="0" applyFont="0" applyFill="0" applyBorder="0" applyProtection="0">
      <alignment horizontal="right"/>
    </xf>
    <xf numFmtId="229" fontId="79" fillId="65" borderId="9"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5"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72" applyNumberFormat="0" applyFont="0" applyFill="0" applyAlignment="0" applyProtection="0"/>
    <xf numFmtId="171" fontId="10" fillId="0" borderId="72" applyNumberFormat="0" applyFont="0" applyFill="0" applyAlignment="0" applyProtection="0"/>
    <xf numFmtId="171" fontId="10" fillId="0" borderId="72"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9"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11">
      <alignment horizontal="left"/>
    </xf>
    <xf numFmtId="1" fontId="119" fillId="69" borderId="43"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4"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3" applyNumberFormat="0" applyAlignment="0" applyProtection="0">
      <alignment horizontal="left" vertical="center"/>
    </xf>
    <xf numFmtId="0" fontId="45" fillId="0" borderId="33">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5"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6"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7" applyNumberFormat="0" applyFill="0" applyAlignment="0" applyProtection="0"/>
    <xf numFmtId="0" fontId="62" fillId="0" borderId="57"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4" applyNumberFormat="0" applyFill="0" applyBorder="0" applyAlignment="0" applyProtection="0">
      <alignment horizontal="left"/>
    </xf>
    <xf numFmtId="238" fontId="85" fillId="0" borderId="75">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8">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4" applyNumberFormat="0" applyBorder="0" applyAlignment="0" applyProtection="0"/>
    <xf numFmtId="0" fontId="140" fillId="32" borderId="58" applyNumberFormat="0" applyAlignment="0" applyProtection="0"/>
    <xf numFmtId="0" fontId="140" fillId="32" borderId="58" applyNumberFormat="0" applyAlignment="0" applyProtection="0"/>
    <xf numFmtId="0" fontId="140" fillId="32" borderId="58" applyNumberFormat="0" applyAlignment="0" applyProtection="0"/>
    <xf numFmtId="0" fontId="140" fillId="32" borderId="58" applyNumberFormat="0" applyAlignment="0" applyProtection="0"/>
    <xf numFmtId="0" fontId="140" fillId="32" borderId="58" applyNumberFormat="0" applyAlignment="0" applyProtection="0"/>
    <xf numFmtId="0" fontId="66" fillId="32" borderId="58"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6"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7"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8">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69" fillId="0" borderId="60" applyNumberFormat="0" applyFill="0" applyAlignment="0" applyProtection="0"/>
    <xf numFmtId="0" fontId="69" fillId="0" borderId="60" applyNumberFormat="0" applyFill="0" applyAlignment="0" applyProtection="0"/>
    <xf numFmtId="14" fontId="83" fillId="0" borderId="5"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79"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4"/>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62" applyNumberFormat="0" applyFont="0" applyAlignment="0" applyProtection="0"/>
    <xf numFmtId="0" fontId="6" fillId="35" borderId="62" applyNumberFormat="0" applyFont="0" applyAlignment="0" applyProtection="0"/>
    <xf numFmtId="0" fontId="39" fillId="35" borderId="62" applyNumberFormat="0" applyFont="0" applyAlignment="0" applyProtection="0"/>
    <xf numFmtId="0" fontId="6" fillId="35" borderId="62" applyNumberFormat="0" applyFont="0" applyAlignment="0" applyProtection="0"/>
    <xf numFmtId="0" fontId="39"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84" fillId="35" borderId="62" applyNumberFormat="0" applyFont="0" applyAlignment="0" applyProtection="0"/>
    <xf numFmtId="0" fontId="6" fillId="35" borderId="62" applyNumberFormat="0" applyFont="0" applyAlignment="0" applyProtection="0"/>
    <xf numFmtId="0" fontId="84" fillId="35" borderId="62" applyNumberFormat="0" applyFont="0" applyAlignment="0" applyProtection="0"/>
    <xf numFmtId="0" fontId="6" fillId="35" borderId="62" applyNumberFormat="0" applyFont="0" applyAlignment="0" applyProtection="0"/>
    <xf numFmtId="0" fontId="84" fillId="35" borderId="62" applyNumberFormat="0" applyFont="0" applyAlignment="0" applyProtection="0"/>
    <xf numFmtId="0" fontId="6" fillId="35" borderId="62" applyNumberFormat="0" applyFont="0" applyAlignment="0" applyProtection="0"/>
    <xf numFmtId="0" fontId="84"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3"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59" applyNumberFormat="0" applyAlignment="0" applyProtection="0"/>
    <xf numFmtId="0" fontId="164" fillId="33" borderId="59" applyNumberFormat="0" applyAlignment="0" applyProtection="0"/>
    <xf numFmtId="0" fontId="164" fillId="33" borderId="59" applyNumberFormat="0" applyAlignment="0" applyProtection="0"/>
    <xf numFmtId="0" fontId="164" fillId="33" borderId="59" applyNumberFormat="0" applyAlignment="0" applyProtection="0"/>
    <xf numFmtId="0" fontId="164" fillId="33" borderId="59" applyNumberFormat="0" applyAlignment="0" applyProtection="0"/>
    <xf numFmtId="0" fontId="67" fillId="33" borderId="59" applyNumberFormat="0" applyAlignment="0" applyProtection="0"/>
    <xf numFmtId="0" fontId="67" fillId="33" borderId="59"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5">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4"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7">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0">
      <alignment vertical="center"/>
    </xf>
    <xf numFmtId="270" fontId="10" fillId="0" borderId="0" applyFill="0" applyBorder="0">
      <alignment horizontal="right"/>
      <protection hidden="1"/>
    </xf>
    <xf numFmtId="0" fontId="175" fillId="67" borderId="34">
      <alignment horizontal="center" vertical="center" wrapText="1"/>
      <protection hidden="1"/>
    </xf>
    <xf numFmtId="0" fontId="99" fillId="80" borderId="81"/>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5"/>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4" applyNumberFormat="0" applyProtection="0">
      <alignment horizontal="center" vertical="center"/>
    </xf>
    <xf numFmtId="0" fontId="78" fillId="0" borderId="0">
      <alignment vertical="top"/>
    </xf>
    <xf numFmtId="0" fontId="9" fillId="81" borderId="34" applyNumberFormat="0" applyProtection="0">
      <alignment horizontal="center" vertical="center" wrapText="1"/>
    </xf>
    <xf numFmtId="0" fontId="9" fillId="81" borderId="34" applyNumberFormat="0" applyProtection="0">
      <alignment horizontal="center" vertical="center"/>
    </xf>
    <xf numFmtId="0" fontId="9" fillId="81" borderId="34" applyNumberFormat="0" applyProtection="0">
      <alignment horizontal="center" vertical="center" wrapText="1"/>
    </xf>
    <xf numFmtId="0" fontId="182" fillId="0" borderId="0" applyNumberFormat="0" applyFill="0" applyBorder="0" applyAlignment="0" applyProtection="0"/>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4" applyNumberFormat="0" applyProtection="0">
      <alignment horizontal="center" vertical="center" wrapText="1"/>
    </xf>
    <xf numFmtId="0" fontId="10" fillId="25" borderId="34" applyNumberFormat="0" applyProtection="0">
      <alignment horizontal="left" vertical="center" wrapText="1"/>
    </xf>
    <xf numFmtId="0" fontId="78" fillId="0" borderId="0">
      <alignment vertical="top"/>
    </xf>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3"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82" applyNumberFormat="0" applyAlignment="0">
      <alignment vertical="center"/>
    </xf>
    <xf numFmtId="241" fontId="192" fillId="86" borderId="83" applyNumberFormat="0" applyBorder="0" applyAlignment="0" applyProtection="0">
      <alignment vertical="center"/>
    </xf>
    <xf numFmtId="241" fontId="10" fillId="25" borderId="82"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201" fillId="0" borderId="63" applyNumberFormat="0" applyFill="0" applyAlignment="0" applyProtection="0"/>
    <xf numFmtId="39" fontId="10" fillId="0" borderId="64">
      <protection locked="0"/>
    </xf>
    <xf numFmtId="165" fontId="191" fillId="0" borderId="64" applyFill="0" applyAlignment="0" applyProtection="0"/>
    <xf numFmtId="171" fontId="83" fillId="0" borderId="84"/>
    <xf numFmtId="0" fontId="202" fillId="0" borderId="0">
      <alignment horizontal="fill"/>
    </xf>
    <xf numFmtId="278" fontId="171" fillId="70" borderId="11"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5">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7">
      <alignment horizontal="right"/>
    </xf>
    <xf numFmtId="204" fontId="86" fillId="0" borderId="87">
      <alignment horizontal="right"/>
    </xf>
    <xf numFmtId="204" fontId="86" fillId="0" borderId="87" applyFill="0">
      <alignment horizontal="right"/>
    </xf>
    <xf numFmtId="3" fontId="10" fillId="0" borderId="87" applyFill="0">
      <alignment horizontal="right"/>
    </xf>
    <xf numFmtId="205" fontId="86" fillId="0" borderId="87" applyFill="0">
      <alignment horizontal="right"/>
    </xf>
    <xf numFmtId="207" fontId="10" fillId="0" borderId="87">
      <alignment horizontal="right"/>
      <protection locked="0"/>
    </xf>
    <xf numFmtId="165" fontId="86" fillId="0" borderId="87" applyNumberFormat="0" applyFont="0" applyBorder="0" applyProtection="0">
      <alignment horizontal="right"/>
    </xf>
    <xf numFmtId="1" fontId="92" fillId="64" borderId="88" applyNumberFormat="0" applyBorder="0" applyAlignment="0">
      <alignment horizontal="center" vertical="top" wrapText="1"/>
      <protection hidden="1"/>
    </xf>
    <xf numFmtId="0" fontId="95" fillId="0" borderId="85" applyNumberFormat="0" applyFill="0" applyAlignment="0" applyProtection="0"/>
    <xf numFmtId="0" fontId="81" fillId="0" borderId="85" applyNumberFormat="0" applyFont="0" applyFill="0" applyAlignment="0" applyProtection="0"/>
    <xf numFmtId="0" fontId="81" fillId="0" borderId="88" applyNumberFormat="0" applyFont="0" applyFill="0" applyAlignment="0" applyProtection="0"/>
    <xf numFmtId="229" fontId="79" fillId="65" borderId="86" applyFont="0" applyFill="0" applyBorder="0" applyAlignment="0" applyProtection="0"/>
    <xf numFmtId="231" fontId="83" fillId="0" borderId="85" applyFont="0" applyFill="0" applyBorder="0" applyAlignment="0" applyProtection="0"/>
    <xf numFmtId="235" fontId="99" fillId="68" borderId="88">
      <alignment horizontal="left"/>
    </xf>
    <xf numFmtId="2" fontId="147" fillId="0" borderId="85"/>
    <xf numFmtId="14" fontId="83" fillId="0" borderId="85"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5" applyBorder="0" applyProtection="0">
      <alignment horizontal="right" vertical="center"/>
    </xf>
    <xf numFmtId="43" fontId="6" fillId="0" borderId="0" applyFont="0" applyFill="0" applyBorder="0" applyAlignment="0" applyProtection="0"/>
    <xf numFmtId="0" fontId="187" fillId="83" borderId="85" applyBorder="0" applyProtection="0">
      <alignment horizontal="centerContinuous" vertical="center"/>
    </xf>
    <xf numFmtId="49" fontId="77" fillId="0" borderId="85">
      <alignment vertical="center"/>
    </xf>
    <xf numFmtId="278" fontId="171" fillId="70" borderId="88" applyBorder="0">
      <alignment horizontal="right" vertical="center"/>
      <protection locked="0"/>
    </xf>
    <xf numFmtId="283" fontId="77" fillId="0" borderId="85">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1">
      <alignment horizontal="left" vertical="center" wrapText="1"/>
    </xf>
    <xf numFmtId="166" fontId="111" fillId="0" borderId="90">
      <protection locked="0"/>
    </xf>
    <xf numFmtId="208" fontId="88" fillId="63" borderId="89"/>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92" applyNumberFormat="0" applyBorder="0" applyAlignment="0" applyProtection="0">
      <alignment vertical="center"/>
    </xf>
    <xf numFmtId="171" fontId="83" fillId="0" borderId="93"/>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4" applyNumberFormat="0" applyAlignment="0" applyProtection="0"/>
    <xf numFmtId="0" fontId="22" fillId="0" borderId="125" applyNumberFormat="0" applyFill="0" applyAlignment="0" applyProtection="0"/>
    <xf numFmtId="0" fontId="23" fillId="8" borderId="124" applyNumberFormat="0" applyAlignment="0" applyProtection="0"/>
    <xf numFmtId="0" fontId="10" fillId="24" borderId="126" applyNumberFormat="0" applyFont="0" applyAlignment="0" applyProtection="0"/>
    <xf numFmtId="0" fontId="10" fillId="24" borderId="126" applyNumberFormat="0" applyFont="0" applyAlignment="0" applyProtection="0"/>
    <xf numFmtId="0" fontId="26" fillId="21" borderId="127" applyNumberFormat="0" applyAlignment="0" applyProtection="0"/>
    <xf numFmtId="0" fontId="28" fillId="0" borderId="128" applyNumberFormat="0" applyFill="0" applyAlignment="0" applyProtection="0"/>
    <xf numFmtId="0" fontId="15" fillId="21" borderId="124" applyNumberFormat="0" applyAlignment="0" applyProtection="0"/>
    <xf numFmtId="0" fontId="23" fillId="8" borderId="124" applyNumberFormat="0" applyAlignment="0" applyProtection="0"/>
    <xf numFmtId="0" fontId="10" fillId="24" borderId="126" applyNumberFormat="0" applyFont="0" applyAlignment="0" applyProtection="0"/>
    <xf numFmtId="0" fontId="10" fillId="24" borderId="126" applyNumberFormat="0" applyFont="0" applyAlignment="0" applyProtection="0"/>
    <xf numFmtId="0" fontId="26" fillId="21" borderId="127" applyNumberFormat="0" applyAlignment="0" applyProtection="0"/>
    <xf numFmtId="0" fontId="28" fillId="0" borderId="128" applyNumberFormat="0" applyFill="0" applyAlignment="0" applyProtection="0"/>
    <xf numFmtId="0" fontId="10" fillId="25" borderId="109" applyNumberFormat="0" applyProtection="0">
      <alignment horizontal="left" vertical="center"/>
    </xf>
    <xf numFmtId="0" fontId="10" fillId="25" borderId="109" applyNumberFormat="0" applyProtection="0">
      <alignment horizontal="left" vertical="center"/>
    </xf>
    <xf numFmtId="0" fontId="15" fillId="21" borderId="124" applyNumberFormat="0" applyAlignment="0" applyProtection="0"/>
    <xf numFmtId="0" fontId="23" fillId="8" borderId="124" applyNumberFormat="0" applyAlignment="0" applyProtection="0"/>
    <xf numFmtId="0" fontId="10" fillId="24" borderId="126" applyNumberFormat="0" applyFont="0" applyAlignment="0" applyProtection="0"/>
    <xf numFmtId="0" fontId="10" fillId="24" borderId="126" applyNumberFormat="0" applyFont="0" applyAlignment="0" applyProtection="0"/>
    <xf numFmtId="0" fontId="26" fillId="21" borderId="127" applyNumberFormat="0" applyAlignment="0" applyProtection="0"/>
    <xf numFmtId="0" fontId="28" fillId="0" borderId="128" applyNumberFormat="0" applyFill="0" applyAlignment="0" applyProtection="0"/>
    <xf numFmtId="0" fontId="15" fillId="21" borderId="124" applyNumberFormat="0" applyAlignment="0" applyProtection="0"/>
    <xf numFmtId="0" fontId="23" fillId="8" borderId="124" applyNumberFormat="0" applyAlignment="0" applyProtection="0"/>
    <xf numFmtId="0" fontId="10" fillId="24" borderId="126" applyNumberFormat="0" applyFont="0" applyAlignment="0" applyProtection="0"/>
    <xf numFmtId="0" fontId="10" fillId="24" borderId="126" applyNumberFormat="0" applyFont="0" applyAlignment="0" applyProtection="0"/>
    <xf numFmtId="0" fontId="26" fillId="21" borderId="127" applyNumberFormat="0" applyAlignment="0" applyProtection="0"/>
    <xf numFmtId="0" fontId="28" fillId="0" borderId="128" applyNumberFormat="0" applyFill="0" applyAlignment="0" applyProtection="0"/>
    <xf numFmtId="0" fontId="60" fillId="0" borderId="55" applyNumberFormat="0" applyFill="0" applyAlignment="0" applyProtection="0"/>
  </cellStyleXfs>
  <cellXfs count="980">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5"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9"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5"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8"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Border="1" applyAlignment="1">
      <alignment horizontal="left" vertical="center"/>
    </xf>
    <xf numFmtId="0" fontId="51" fillId="2" borderId="0" xfId="0" applyFont="1" applyFill="1" applyAlignment="1">
      <alignment horizontal="center"/>
    </xf>
    <xf numFmtId="178" fontId="49" fillId="28" borderId="28" xfId="40" applyNumberFormat="1" applyFont="1" applyFill="1" applyBorder="1" applyAlignment="1">
      <alignment horizontal="left" vertical="center"/>
    </xf>
    <xf numFmtId="178" fontId="49" fillId="2" borderId="28"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44" fillId="2" borderId="0" xfId="0" applyFont="1" applyFill="1" applyAlignment="1">
      <alignment horizontal="center"/>
    </xf>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left" wrapText="1"/>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8"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Border="1" applyAlignment="1">
      <alignment wrapText="1"/>
    </xf>
    <xf numFmtId="0" fontId="11" fillId="2" borderId="0" xfId="0" applyFont="1" applyFill="1" applyAlignment="1"/>
    <xf numFmtId="0" fontId="213" fillId="2" borderId="0" xfId="0" applyFont="1" applyFill="1" applyBorder="1" applyAlignment="1">
      <alignment vertical="center"/>
    </xf>
    <xf numFmtId="0" fontId="46" fillId="2" borderId="0" xfId="0" applyFont="1" applyFill="1" applyAlignment="1">
      <alignment horizontal="left" wrapText="1"/>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5" xfId="70" applyNumberFormat="1" applyFont="1" applyFill="1" applyBorder="1" applyAlignment="1" applyProtection="1">
      <alignment horizontal="center" vertical="center"/>
      <protection locked="0"/>
    </xf>
    <xf numFmtId="0" fontId="52" fillId="2" borderId="116"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6" fillId="2" borderId="0" xfId="0" applyFont="1" applyFill="1" applyAlignment="1">
      <alignment horizontal="left" wrapText="1"/>
    </xf>
    <xf numFmtId="0" fontId="45" fillId="2" borderId="0" xfId="0" applyFont="1" applyFill="1" applyBorder="1" applyAlignment="1">
      <alignment horizontal="left" vertical="center"/>
    </xf>
    <xf numFmtId="0" fontId="42" fillId="2" borderId="0" xfId="0" applyFont="1" applyFill="1" applyBorder="1" applyAlignment="1">
      <alignment horizontal="left" vertical="top"/>
    </xf>
    <xf numFmtId="0" fontId="42" fillId="2" borderId="0" xfId="0" applyFont="1" applyFill="1" applyBorder="1" applyAlignment="1">
      <alignment vertical="center"/>
    </xf>
    <xf numFmtId="0" fontId="42" fillId="2" borderId="0" xfId="0" applyFont="1" applyFill="1" applyBorder="1" applyAlignment="1">
      <alignment horizontal="left"/>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8" xfId="40" applyNumberFormat="1" applyFont="1" applyFill="1" applyBorder="1" applyAlignment="1">
      <alignment horizontal="left" vertical="center"/>
    </xf>
    <xf numFmtId="0" fontId="46" fillId="2" borderId="12" xfId="0" applyFont="1" applyFill="1" applyBorder="1" applyAlignment="1">
      <alignment horizontal="left" vertical="center" wrapText="1"/>
    </xf>
    <xf numFmtId="178" fontId="210" fillId="90" borderId="28" xfId="40" applyNumberFormat="1" applyFont="1" applyFill="1" applyBorder="1" applyAlignment="1">
      <alignment horizontal="left" vertical="center"/>
    </xf>
    <xf numFmtId="178" fontId="210" fillId="2" borderId="28" xfId="40" applyNumberFormat="1" applyFont="1" applyFill="1" applyBorder="1" applyAlignment="1">
      <alignment horizontal="left" vertical="center"/>
    </xf>
    <xf numFmtId="0" fontId="48" fillId="2" borderId="0" xfId="0" applyFont="1" applyFill="1" applyAlignment="1">
      <alignment horizontal="center"/>
    </xf>
    <xf numFmtId="287" fontId="214" fillId="2" borderId="28" xfId="70" applyNumberFormat="1" applyFont="1" applyFill="1" applyBorder="1" applyAlignment="1">
      <alignment horizontal="left" vertical="center"/>
    </xf>
    <xf numFmtId="169" fontId="210" fillId="28" borderId="28" xfId="70" applyFont="1" applyFill="1" applyBorder="1" applyAlignment="1">
      <alignment horizontal="left" vertical="center"/>
    </xf>
    <xf numFmtId="174" fontId="211" fillId="26" borderId="117" xfId="6" applyNumberFormat="1" applyFont="1" applyFill="1" applyBorder="1" applyAlignment="1">
      <alignment horizontal="center" vertical="center" wrapText="1"/>
    </xf>
    <xf numFmtId="174" fontId="211" fillId="26" borderId="102" xfId="6" applyNumberFormat="1" applyFont="1" applyFill="1" applyBorder="1" applyAlignment="1">
      <alignment horizontal="center" vertical="center" wrapText="1"/>
    </xf>
    <xf numFmtId="174" fontId="211" fillId="26" borderId="109" xfId="6" applyNumberFormat="1" applyFont="1" applyFill="1" applyBorder="1" applyAlignment="1">
      <alignment horizontal="center" vertical="center" wrapText="1"/>
    </xf>
    <xf numFmtId="0" fontId="215" fillId="2" borderId="0" xfId="0" applyFont="1" applyFill="1"/>
    <xf numFmtId="0" fontId="215" fillId="2" borderId="9" xfId="0" applyFont="1" applyFill="1" applyBorder="1"/>
    <xf numFmtId="175" fontId="89" fillId="2" borderId="13" xfId="0" applyNumberFormat="1" applyFont="1" applyFill="1" applyBorder="1" applyAlignment="1">
      <alignment horizontal="center"/>
    </xf>
    <xf numFmtId="175" fontId="89" fillId="2" borderId="118" xfId="0" applyNumberFormat="1" applyFont="1" applyFill="1" applyBorder="1" applyAlignment="1">
      <alignment horizontal="center"/>
    </xf>
    <xf numFmtId="175" fontId="89" fillId="2" borderId="8" xfId="0" applyNumberFormat="1" applyFont="1" applyFill="1" applyBorder="1" applyAlignment="1">
      <alignment horizontal="center"/>
    </xf>
    <xf numFmtId="175" fontId="89" fillId="2" borderId="38" xfId="0" applyNumberFormat="1" applyFont="1" applyFill="1" applyBorder="1" applyAlignment="1">
      <alignment horizontal="center"/>
    </xf>
    <xf numFmtId="175" fontId="89" fillId="2" borderId="9" xfId="0" applyNumberFormat="1" applyFont="1" applyFill="1" applyBorder="1" applyAlignment="1">
      <alignment horizontal="center"/>
    </xf>
    <xf numFmtId="175" fontId="89" fillId="2" borderId="5" xfId="0" applyNumberFormat="1" applyFont="1" applyFill="1" applyBorder="1" applyAlignment="1">
      <alignment horizontal="center"/>
    </xf>
    <xf numFmtId="175" fontId="42" fillId="2" borderId="9"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4" xfId="0" applyNumberFormat="1" applyFont="1" applyFill="1" applyBorder="1" applyAlignment="1">
      <alignment horizontal="center"/>
    </xf>
    <xf numFmtId="175" fontId="89" fillId="2" borderId="102" xfId="0" applyNumberFormat="1" applyFont="1" applyFill="1" applyBorder="1" applyAlignment="1">
      <alignment horizontal="center"/>
    </xf>
    <xf numFmtId="8" fontId="89" fillId="2" borderId="95" xfId="0" applyNumberFormat="1" applyFont="1" applyFill="1" applyBorder="1" applyAlignment="1">
      <alignment horizontal="center"/>
    </xf>
    <xf numFmtId="8" fontId="89" fillId="2" borderId="96"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8"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2"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5" xfId="0" applyNumberFormat="1" applyFont="1" applyFill="1" applyBorder="1" applyAlignment="1">
      <alignment horizontal="center"/>
    </xf>
    <xf numFmtId="8" fontId="89" fillId="28" borderId="119" xfId="0" applyNumberFormat="1" applyFont="1" applyFill="1" applyBorder="1" applyAlignment="1">
      <alignment horizontal="center"/>
    </xf>
    <xf numFmtId="8" fontId="89" fillId="28" borderId="45"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0" borderId="34" xfId="0" applyNumberFormat="1" applyFont="1" applyBorder="1" applyAlignment="1">
      <alignment horizontal="center"/>
    </xf>
    <xf numFmtId="0" fontId="46" fillId="0" borderId="1" xfId="0" applyNumberFormat="1" applyFont="1" applyBorder="1" applyAlignment="1">
      <alignment horizontal="center"/>
    </xf>
    <xf numFmtId="0" fontId="46" fillId="2" borderId="132"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22" xfId="70" applyNumberFormat="1" applyFont="1" applyFill="1" applyBorder="1" applyAlignment="1">
      <alignment horizontal="left" vertical="center"/>
    </xf>
    <xf numFmtId="178" fontId="210" fillId="28" borderId="88" xfId="40" applyNumberFormat="1" applyFont="1" applyFill="1" applyBorder="1" applyAlignment="1">
      <alignment vertical="center"/>
    </xf>
    <xf numFmtId="3" fontId="46" fillId="2" borderId="34" xfId="0" applyNumberFormat="1" applyFont="1" applyFill="1" applyBorder="1" applyAlignment="1">
      <alignment horizontal="center"/>
    </xf>
    <xf numFmtId="0" fontId="39" fillId="0" borderId="109" xfId="0" applyNumberFormat="1" applyFont="1" applyBorder="1" applyAlignment="1">
      <alignment horizontal="center"/>
    </xf>
    <xf numFmtId="0" fontId="11" fillId="2" borderId="109"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09" xfId="0" applyFont="1" applyFill="1" applyBorder="1" applyAlignment="1">
      <alignment horizontal="center"/>
    </xf>
    <xf numFmtId="169" fontId="42" fillId="2" borderId="0" xfId="70" applyFont="1" applyFill="1"/>
    <xf numFmtId="175" fontId="3" fillId="2" borderId="0" xfId="0" applyNumberFormat="1" applyFont="1" applyFill="1"/>
    <xf numFmtId="174" fontId="50" fillId="26" borderId="49" xfId="6" applyNumberFormat="1" applyFont="1" applyFill="1" applyBorder="1" applyAlignment="1">
      <alignment horizontal="center" vertical="center" wrapText="1"/>
    </xf>
    <xf numFmtId="174" fontId="50" fillId="26" borderId="34" xfId="6" applyNumberFormat="1" applyFont="1" applyFill="1" applyBorder="1" applyAlignment="1">
      <alignment horizontal="center" vertical="center" wrapText="1"/>
    </xf>
    <xf numFmtId="174" fontId="50" fillId="2" borderId="0" xfId="6" applyNumberFormat="1" applyFont="1" applyFill="1" applyBorder="1" applyAlignment="1">
      <alignment horizontal="center" vertical="center" wrapText="1"/>
    </xf>
    <xf numFmtId="174" fontId="50" fillId="26" borderId="13" xfId="6" applyNumberFormat="1" applyFont="1" applyFill="1" applyBorder="1" applyAlignment="1">
      <alignment horizontal="center" vertical="center" wrapText="1"/>
    </xf>
    <xf numFmtId="10" fontId="39" fillId="2" borderId="13"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8" xfId="0" applyNumberFormat="1" applyFont="1" applyFill="1" applyBorder="1" applyAlignment="1">
      <alignment horizontal="center"/>
    </xf>
    <xf numFmtId="1" fontId="39" fillId="0" borderId="8" xfId="0" applyNumberFormat="1" applyFont="1" applyFill="1" applyBorder="1" applyAlignment="1">
      <alignment horizontal="center"/>
    </xf>
    <xf numFmtId="0" fontId="39" fillId="0" borderId="8" xfId="0" applyFont="1" applyFill="1" applyBorder="1" applyAlignment="1">
      <alignment horizontal="center"/>
    </xf>
    <xf numFmtId="10" fontId="43" fillId="0" borderId="8" xfId="0" applyNumberFormat="1" applyFont="1" applyFill="1" applyBorder="1" applyAlignment="1">
      <alignment horizontal="center"/>
    </xf>
    <xf numFmtId="173" fontId="43" fillId="0" borderId="7" xfId="70" applyNumberFormat="1" applyFont="1" applyFill="1" applyBorder="1"/>
    <xf numFmtId="173" fontId="43" fillId="0" borderId="8" xfId="70" applyNumberFormat="1" applyFont="1" applyFill="1" applyBorder="1"/>
    <xf numFmtId="10" fontId="39" fillId="2" borderId="7" xfId="0" applyNumberFormat="1" applyFont="1" applyFill="1" applyBorder="1" applyAlignment="1" applyProtection="1">
      <alignment horizontal="center"/>
      <protection locked="0"/>
    </xf>
    <xf numFmtId="17" fontId="39" fillId="2" borderId="8" xfId="0" applyNumberFormat="1" applyFont="1" applyFill="1" applyBorder="1" applyAlignment="1">
      <alignment horizontal="center"/>
    </xf>
    <xf numFmtId="0" fontId="39" fillId="2" borderId="8" xfId="0" applyFont="1" applyFill="1" applyBorder="1" applyAlignment="1">
      <alignment horizontal="center"/>
    </xf>
    <xf numFmtId="17" fontId="40" fillId="2" borderId="14" xfId="0" applyNumberFormat="1" applyFont="1" applyFill="1" applyBorder="1"/>
    <xf numFmtId="0" fontId="40" fillId="2" borderId="14" xfId="0" applyFont="1" applyFill="1" applyBorder="1"/>
    <xf numFmtId="10" fontId="8" fillId="2" borderId="14" xfId="0" applyNumberFormat="1" applyFont="1" applyFill="1" applyBorder="1"/>
    <xf numFmtId="173" fontId="40" fillId="2" borderId="14" xfId="0" applyNumberFormat="1" applyFont="1" applyFill="1" applyBorder="1"/>
    <xf numFmtId="17" fontId="39" fillId="28" borderId="7" xfId="0" applyNumberFormat="1" applyFont="1" applyFill="1" applyBorder="1"/>
    <xf numFmtId="0" fontId="39" fillId="28" borderId="7" xfId="0" applyFont="1" applyFill="1" applyBorder="1"/>
    <xf numFmtId="10" fontId="43" fillId="28" borderId="7" xfId="0" applyNumberFormat="1" applyFont="1" applyFill="1" applyBorder="1"/>
    <xf numFmtId="173" fontId="39" fillId="28" borderId="7" xfId="0" applyNumberFormat="1" applyFont="1" applyFill="1" applyBorder="1" applyProtection="1">
      <protection locked="0"/>
    </xf>
    <xf numFmtId="173" fontId="43" fillId="28" borderId="7" xfId="70" applyNumberFormat="1" applyFont="1" applyFill="1" applyBorder="1" applyProtection="1"/>
    <xf numFmtId="17" fontId="47" fillId="2" borderId="7" xfId="0" applyNumberFormat="1" applyFont="1" applyFill="1" applyBorder="1"/>
    <xf numFmtId="0" fontId="47" fillId="2" borderId="7" xfId="0" applyFont="1" applyFill="1" applyBorder="1"/>
    <xf numFmtId="10" fontId="8" fillId="2" borderId="7" xfId="0" applyNumberFormat="1" applyFont="1" applyFill="1" applyBorder="1"/>
    <xf numFmtId="173" fontId="47" fillId="2" borderId="7" xfId="0" applyNumberFormat="1" applyFont="1" applyFill="1" applyBorder="1"/>
    <xf numFmtId="10" fontId="43" fillId="2" borderId="8" xfId="0" applyNumberFormat="1" applyFont="1" applyFill="1" applyBorder="1" applyAlignment="1">
      <alignment horizontal="center"/>
    </xf>
    <xf numFmtId="173" fontId="43" fillId="2" borderId="7" xfId="70" applyNumberFormat="1" applyFont="1" applyFill="1" applyBorder="1"/>
    <xf numFmtId="173" fontId="43" fillId="2" borderId="8" xfId="70" applyNumberFormat="1" applyFont="1" applyFill="1" applyBorder="1"/>
    <xf numFmtId="10" fontId="43" fillId="2" borderId="8" xfId="0" quotePrefix="1" applyNumberFormat="1" applyFont="1" applyFill="1" applyBorder="1" applyAlignment="1">
      <alignment horizontal="center"/>
    </xf>
    <xf numFmtId="10" fontId="39"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39" fillId="2" borderId="48" xfId="0" applyNumberFormat="1" applyFont="1" applyFill="1" applyBorder="1" applyAlignment="1" applyProtection="1">
      <alignment horizontal="center"/>
      <protection locked="0"/>
    </xf>
    <xf numFmtId="10" fontId="39" fillId="28" borderId="48"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8" xfId="0" applyNumberFormat="1" applyFont="1" applyFill="1" applyBorder="1" applyAlignment="1">
      <alignment horizontal="center"/>
    </xf>
    <xf numFmtId="0" fontId="220" fillId="2" borderId="0" xfId="0" applyFont="1" applyFill="1" applyAlignment="1">
      <alignment vertical="center"/>
    </xf>
    <xf numFmtId="287" fontId="214" fillId="2" borderId="123" xfId="70" applyNumberFormat="1" applyFont="1" applyFill="1" applyBorder="1" applyAlignment="1">
      <alignment horizontal="left" vertical="center"/>
    </xf>
    <xf numFmtId="174" fontId="211" fillId="27" borderId="109" xfId="0" applyNumberFormat="1" applyFont="1" applyFill="1" applyBorder="1" applyAlignment="1">
      <alignment horizontal="center" vertical="center" wrapText="1"/>
    </xf>
    <xf numFmtId="174" fontId="50" fillId="27" borderId="109" xfId="0" applyNumberFormat="1" applyFont="1" applyFill="1" applyBorder="1" applyAlignment="1">
      <alignment horizontal="center" vertical="center" wrapText="1"/>
    </xf>
    <xf numFmtId="0" fontId="215" fillId="2" borderId="109" xfId="0" applyFont="1" applyFill="1" applyBorder="1" applyAlignment="1">
      <alignment horizontal="left" vertical="top" wrapText="1"/>
    </xf>
    <xf numFmtId="0" fontId="215" fillId="2" borderId="121" xfId="0" applyFont="1" applyFill="1" applyBorder="1" applyAlignment="1">
      <alignment vertical="top"/>
    </xf>
    <xf numFmtId="0" fontId="11" fillId="2" borderId="137" xfId="0" applyFont="1" applyFill="1" applyBorder="1" applyAlignment="1">
      <alignment vertical="top"/>
    </xf>
    <xf numFmtId="0" fontId="11" fillId="2" borderId="133"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09" xfId="0" applyFont="1" applyFill="1" applyBorder="1" applyAlignment="1">
      <alignment horizontal="left" vertical="top" wrapText="1"/>
    </xf>
    <xf numFmtId="0" fontId="215" fillId="2" borderId="109"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8" xfId="40" applyNumberFormat="1" applyFont="1" applyFill="1" applyBorder="1" applyAlignment="1" applyProtection="1">
      <alignment horizontal="left" vertical="center"/>
      <protection locked="0"/>
    </xf>
    <xf numFmtId="178" fontId="49"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2" fillId="2" borderId="0" xfId="0" applyFont="1" applyFill="1" applyBorder="1" applyAlignment="1" applyProtection="1">
      <alignment horizontal="left" vertical="top"/>
      <protection locked="0"/>
    </xf>
    <xf numFmtId="0" fontId="89" fillId="2" borderId="0" xfId="0" applyFont="1" applyFill="1" applyBorder="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103" xfId="0" applyNumberFormat="1" applyFont="1" applyFill="1" applyBorder="1" applyAlignment="1" applyProtection="1">
      <alignment horizontal="center" vertical="center" wrapText="1"/>
      <protection locked="0"/>
    </xf>
    <xf numFmtId="0" fontId="50" fillId="26" borderId="97" xfId="0" applyNumberFormat="1" applyFont="1" applyFill="1" applyBorder="1" applyAlignment="1" applyProtection="1">
      <alignment horizontal="center" vertical="center" wrapText="1"/>
      <protection locked="0"/>
    </xf>
    <xf numFmtId="0" fontId="50" fillId="26" borderId="46" xfId="0" applyNumberFormat="1" applyFont="1" applyFill="1" applyBorder="1" applyAlignment="1" applyProtection="1">
      <alignment horizontal="center" vertical="center" wrapText="1"/>
      <protection locked="0"/>
    </xf>
    <xf numFmtId="0" fontId="50" fillId="26" borderId="134" xfId="0" applyNumberFormat="1" applyFont="1" applyFill="1" applyBorder="1" applyAlignment="1" applyProtection="1">
      <alignment horizontal="center" vertical="center" wrapText="1"/>
      <protection locked="0"/>
    </xf>
    <xf numFmtId="3" fontId="225" fillId="2" borderId="88"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8" xfId="0" applyNumberFormat="1" applyFont="1" applyFill="1" applyBorder="1" applyAlignment="1" applyProtection="1">
      <alignment vertical="center"/>
      <protection locked="0"/>
    </xf>
    <xf numFmtId="3" fontId="43" fillId="28" borderId="35" xfId="0" applyNumberFormat="1" applyFont="1" applyFill="1" applyBorder="1" applyAlignment="1" applyProtection="1">
      <alignment horizontal="center" vertical="center"/>
      <protection locked="0"/>
    </xf>
    <xf numFmtId="9" fontId="39" fillId="28" borderId="12" xfId="72"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3" fontId="45"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2"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2" xfId="0" applyNumberFormat="1" applyFont="1" applyFill="1" applyBorder="1" applyAlignment="1" applyProtection="1">
      <alignment horizontal="center" vertical="center"/>
      <protection locked="0"/>
    </xf>
    <xf numFmtId="3" fontId="219" fillId="2" borderId="88"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8" xfId="0" applyNumberFormat="1" applyFont="1" applyFill="1" applyBorder="1" applyAlignment="1" applyProtection="1">
      <alignment vertical="top"/>
      <protection locked="0"/>
    </xf>
    <xf numFmtId="9" fontId="32" fillId="2" borderId="12"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2" xfId="72" applyFont="1" applyFill="1" applyBorder="1" applyAlignment="1" applyProtection="1">
      <alignment horizontal="center" vertical="center"/>
      <protection locked="0"/>
    </xf>
    <xf numFmtId="0" fontId="89" fillId="2" borderId="88" xfId="0" applyNumberFormat="1" applyFont="1" applyFill="1" applyBorder="1" applyAlignment="1" applyProtection="1">
      <alignment vertical="top" wrapText="1"/>
      <protection locked="0"/>
    </xf>
    <xf numFmtId="3" fontId="89" fillId="2" borderId="88"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2"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8"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8" xfId="0" applyNumberFormat="1" applyFont="1" applyFill="1" applyBorder="1" applyAlignment="1" applyProtection="1">
      <alignment horizontal="left" vertical="center" wrapText="1"/>
      <protection locked="0"/>
    </xf>
    <xf numFmtId="3" fontId="89" fillId="2" borderId="88" xfId="0" applyNumberFormat="1" applyFont="1" applyFill="1" applyBorder="1" applyAlignment="1" applyProtection="1">
      <alignment horizontal="center" vertical="center"/>
      <protection locked="0"/>
    </xf>
    <xf numFmtId="3" fontId="45" fillId="2" borderId="88" xfId="0" applyNumberFormat="1" applyFont="1" applyFill="1" applyBorder="1" applyAlignment="1" applyProtection="1">
      <alignment horizontal="center" vertical="center"/>
      <protection locked="0"/>
    </xf>
    <xf numFmtId="3" fontId="89" fillId="2" borderId="88"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left" vertical="center"/>
      <protection locked="0"/>
    </xf>
    <xf numFmtId="3" fontId="40" fillId="2" borderId="35"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0" fillId="2" borderId="42"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2"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5" fillId="2" borderId="88"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8"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89" fillId="2" borderId="4" xfId="0" applyNumberFormat="1" applyFont="1" applyFill="1" applyBorder="1" applyAlignment="1" applyProtection="1">
      <alignment horizontal="left" vertical="center"/>
      <protection locked="0"/>
    </xf>
    <xf numFmtId="0" fontId="43" fillId="2" borderId="5" xfId="0" applyNumberFormat="1"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39" fillId="2" borderId="6"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2"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8"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12" xfId="0" applyNumberFormat="1" applyFont="1" applyFill="1" applyBorder="1" applyAlignment="1" applyProtection="1">
      <alignment horizontal="left" vertical="center"/>
      <protection locked="0"/>
    </xf>
    <xf numFmtId="3" fontId="40" fillId="2" borderId="52" xfId="0" applyNumberFormat="1" applyFont="1" applyFill="1" applyBorder="1" applyAlignment="1" applyProtection="1">
      <alignment horizontal="center" vertical="center"/>
      <protection locked="0"/>
    </xf>
    <xf numFmtId="3" fontId="40" fillId="2" borderId="113" xfId="0" applyNumberFormat="1" applyFont="1" applyFill="1" applyBorder="1" applyAlignment="1" applyProtection="1">
      <alignment horizontal="center" vertical="center"/>
      <protection locked="0"/>
    </xf>
    <xf numFmtId="3" fontId="89"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5" fillId="2" borderId="102" xfId="0" applyNumberFormat="1" applyFont="1" applyFill="1" applyBorder="1" applyAlignment="1" applyProtection="1">
      <alignment horizontal="left" vertical="center"/>
      <protection locked="0"/>
    </xf>
    <xf numFmtId="3" fontId="40" fillId="2" borderId="102" xfId="0" applyNumberFormat="1" applyFont="1" applyFill="1" applyBorder="1" applyAlignment="1" applyProtection="1">
      <alignment horizontal="center" vertical="center"/>
      <protection locked="0"/>
    </xf>
    <xf numFmtId="0" fontId="41"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3" fillId="2" borderId="12" xfId="0" applyNumberFormat="1" applyFont="1" applyFill="1" applyBorder="1" applyAlignment="1" applyProtection="1">
      <alignment horizontal="center" vertical="center"/>
      <protection locked="0"/>
    </xf>
    <xf numFmtId="0" fontId="43" fillId="2" borderId="85" xfId="0" applyNumberFormat="1" applyFont="1" applyFill="1" applyBorder="1" applyAlignment="1" applyProtection="1">
      <alignment horizontal="left" vertical="center"/>
      <protection locked="0"/>
    </xf>
    <xf numFmtId="3" fontId="40" fillId="2" borderId="85" xfId="0" applyNumberFormat="1" applyFont="1" applyFill="1" applyBorder="1" applyAlignment="1" applyProtection="1">
      <alignment horizontal="center" vertical="center"/>
      <protection locked="0"/>
    </xf>
    <xf numFmtId="0" fontId="32" fillId="2" borderId="85" xfId="0" applyFont="1" applyFill="1" applyBorder="1" applyProtection="1">
      <protection locked="0"/>
    </xf>
    <xf numFmtId="3" fontId="56" fillId="2" borderId="85" xfId="0" applyNumberFormat="1" applyFont="1" applyFill="1" applyBorder="1" applyAlignment="1" applyProtection="1">
      <alignment horizontal="left" vertical="center"/>
      <protection locked="0"/>
    </xf>
    <xf numFmtId="3" fontId="43" fillId="2" borderId="85"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14"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5" fillId="2" borderId="95" xfId="0" applyNumberFormat="1" applyFont="1" applyFill="1" applyBorder="1" applyAlignment="1" applyProtection="1">
      <alignment horizontal="left" vertical="center"/>
      <protection locked="0"/>
    </xf>
    <xf numFmtId="3" fontId="40" fillId="2" borderId="95" xfId="0" applyNumberFormat="1" applyFont="1" applyFill="1" applyBorder="1" applyAlignment="1" applyProtection="1">
      <alignment horizontal="center" vertical="center"/>
      <protection locked="0"/>
    </xf>
    <xf numFmtId="0" fontId="41"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89" fillId="2" borderId="108"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8" xfId="0" applyFont="1" applyFill="1" applyBorder="1" applyAlignment="1" applyProtection="1">
      <alignment horizontal="left" vertical="center"/>
      <protection locked="0"/>
    </xf>
    <xf numFmtId="0" fontId="46" fillId="89" borderId="108" xfId="0" applyFont="1" applyFill="1" applyBorder="1" applyAlignment="1" applyProtection="1">
      <alignment horizontal="left" vertical="center"/>
      <protection locked="0"/>
    </xf>
    <xf numFmtId="173" fontId="43" fillId="2" borderId="12" xfId="71" applyNumberFormat="1" applyFont="1" applyFill="1" applyBorder="1" applyAlignment="1" applyProtection="1">
      <alignment horizontal="center" vertical="center"/>
      <protection locked="0"/>
    </xf>
    <xf numFmtId="3" fontId="40"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2"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39" fillId="28" borderId="34" xfId="0" applyNumberFormat="1" applyFont="1" applyFill="1" applyBorder="1" applyAlignment="1" applyProtection="1">
      <alignment horizontal="center"/>
      <protection locked="0"/>
    </xf>
    <xf numFmtId="3" fontId="46" fillId="28" borderId="34" xfId="0" applyNumberFormat="1" applyFont="1" applyFill="1" applyBorder="1" applyAlignment="1" applyProtection="1">
      <alignment horizontal="center"/>
      <protection locked="0"/>
    </xf>
    <xf numFmtId="0" fontId="39" fillId="28" borderId="109"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8"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4" xfId="0" applyNumberFormat="1" applyFont="1" applyBorder="1" applyAlignment="1" applyProtection="1">
      <alignment horizontal="center"/>
      <protection locked="0"/>
    </xf>
    <xf numFmtId="38" fontId="46"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left" vertical="center" wrapText="1"/>
      <protection locked="0"/>
    </xf>
    <xf numFmtId="0" fontId="43" fillId="2" borderId="40"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5" xfId="0" applyFont="1" applyFill="1" applyBorder="1" applyAlignment="1" applyProtection="1">
      <alignment horizontal="center" vertical="center" wrapText="1"/>
      <protection locked="0"/>
    </xf>
    <xf numFmtId="0" fontId="52" fillId="28" borderId="45" xfId="0" applyFont="1" applyFill="1" applyBorder="1" applyAlignment="1" applyProtection="1">
      <alignment horizontal="center" vertical="center" wrapText="1"/>
      <protection locked="0"/>
    </xf>
    <xf numFmtId="0" fontId="52"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8"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3"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7" xfId="0" applyNumberFormat="1" applyFont="1" applyFill="1" applyBorder="1" applyAlignment="1" applyProtection="1">
      <alignment horizontal="center"/>
      <protection locked="0"/>
    </xf>
    <xf numFmtId="1" fontId="43" fillId="2" borderId="39" xfId="0" applyNumberFormat="1" applyFont="1" applyFill="1" applyBorder="1" applyAlignment="1" applyProtection="1">
      <alignment horizontal="center"/>
      <protection locked="0"/>
    </xf>
    <xf numFmtId="1" fontId="43" fillId="2" borderId="53"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2"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8" xfId="0" applyNumberFormat="1" applyFont="1" applyFill="1" applyBorder="1" applyAlignment="1" applyProtection="1">
      <alignment vertical="center"/>
      <protection locked="0"/>
    </xf>
    <xf numFmtId="3" fontId="229" fillId="0" borderId="88" xfId="0" applyNumberFormat="1" applyFont="1" applyFill="1" applyBorder="1" applyAlignment="1" applyProtection="1">
      <alignment vertical="center" wrapText="1"/>
      <protection locked="0"/>
    </xf>
    <xf numFmtId="0" fontId="89" fillId="2" borderId="88" xfId="0" applyFont="1" applyFill="1" applyBorder="1" applyAlignment="1" applyProtection="1">
      <alignment vertical="top" wrapText="1"/>
      <protection locked="0"/>
    </xf>
    <xf numFmtId="3" fontId="89" fillId="2" borderId="117"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2"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09" xfId="0" applyFont="1" applyFill="1" applyBorder="1" applyAlignment="1" applyProtection="1">
      <alignment horizontal="center"/>
      <protection locked="0"/>
    </xf>
    <xf numFmtId="175" fontId="89" fillId="2" borderId="37"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42" fillId="2" borderId="0" xfId="0" applyFont="1" applyFill="1" applyBorder="1" applyAlignment="1" applyProtection="1">
      <alignment horizontal="left" vertical="top"/>
      <protection locked="0"/>
    </xf>
    <xf numFmtId="0" fontId="42" fillId="2" borderId="0" xfId="0" applyFont="1" applyFill="1" applyBorder="1" applyAlignment="1">
      <alignment horizontal="left" vertical="top"/>
    </xf>
    <xf numFmtId="0" fontId="89" fillId="2" borderId="0" xfId="0" applyFont="1" applyFill="1" applyBorder="1" applyAlignment="1" applyProtection="1">
      <alignment horizontal="left" vertical="center" wrapText="1"/>
      <protection locked="0"/>
    </xf>
    <xf numFmtId="0" fontId="89" fillId="28" borderId="138" xfId="0" applyFont="1" applyFill="1" applyBorder="1" applyAlignment="1">
      <alignment horizontal="left" vertical="center"/>
    </xf>
    <xf numFmtId="0" fontId="210" fillId="28" borderId="122"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39" fillId="2" borderId="109" xfId="0" applyNumberFormat="1" applyFont="1" applyFill="1" applyBorder="1"/>
    <xf numFmtId="169" fontId="39" fillId="2" borderId="133" xfId="70" applyFont="1" applyFill="1" applyBorder="1"/>
    <xf numFmtId="169" fontId="39" fillId="2" borderId="109" xfId="70" applyFont="1" applyFill="1" applyBorder="1"/>
    <xf numFmtId="169" fontId="39" fillId="2" borderId="121" xfId="70" applyFont="1" applyFill="1" applyBorder="1"/>
    <xf numFmtId="169" fontId="39" fillId="2" borderId="136" xfId="70" applyFont="1" applyFill="1" applyBorder="1"/>
    <xf numFmtId="169" fontId="39" fillId="2" borderId="0" xfId="70" applyFont="1" applyFill="1"/>
    <xf numFmtId="0" fontId="45" fillId="88" borderId="94" xfId="0" applyNumberFormat="1" applyFont="1" applyFill="1" applyBorder="1" applyAlignment="1">
      <alignment horizontal="center" vertical="center" wrapText="1"/>
    </xf>
    <xf numFmtId="174" fontId="45" fillId="88" borderId="109" xfId="0" applyNumberFormat="1" applyFont="1" applyFill="1" applyBorder="1" applyAlignment="1">
      <alignment horizontal="center" vertical="center" wrapText="1"/>
    </xf>
    <xf numFmtId="0" fontId="89" fillId="2" borderId="0" xfId="0" applyFont="1" applyFill="1"/>
    <xf numFmtId="0" fontId="45" fillId="2" borderId="0" xfId="0" applyFont="1" applyFill="1"/>
    <xf numFmtId="174" fontId="45" fillId="88" borderId="94" xfId="0" applyNumberFormat="1" applyFont="1" applyFill="1" applyBorder="1" applyAlignment="1">
      <alignment horizontal="center" vertical="center" wrapText="1"/>
    </xf>
    <xf numFmtId="0" fontId="42"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8"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09" xfId="0" applyNumberFormat="1" applyFont="1" applyFill="1" applyBorder="1" applyAlignment="1">
      <alignment horizontal="left" vertical="center" wrapText="1"/>
    </xf>
    <xf numFmtId="174" fontId="45" fillId="88" borderId="94"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21" xfId="0" applyNumberFormat="1" applyFont="1" applyFill="1" applyBorder="1" applyAlignment="1">
      <alignment horizontal="center" vertical="center"/>
    </xf>
    <xf numFmtId="3" fontId="89" fillId="2" borderId="137" xfId="0" applyNumberFormat="1" applyFont="1" applyFill="1" applyBorder="1" applyAlignment="1">
      <alignment horizontal="center" vertical="center"/>
    </xf>
    <xf numFmtId="3" fontId="89" fillId="2" borderId="133" xfId="0" applyNumberFormat="1" applyFont="1" applyFill="1" applyBorder="1" applyAlignment="1">
      <alignment horizontal="center" vertical="center"/>
    </xf>
    <xf numFmtId="174" fontId="43" fillId="88" borderId="121" xfId="0" applyNumberFormat="1" applyFont="1" applyFill="1" applyBorder="1" applyAlignment="1">
      <alignment horizontal="center" vertical="center" wrapText="1"/>
    </xf>
    <xf numFmtId="174" fontId="43" fillId="88" borderId="137" xfId="0" applyNumberFormat="1" applyFont="1" applyFill="1" applyBorder="1" applyAlignment="1">
      <alignment horizontal="center" vertical="center" wrapText="1"/>
    </xf>
    <xf numFmtId="174" fontId="43" fillId="88" borderId="133" xfId="0" applyNumberFormat="1" applyFont="1" applyFill="1" applyBorder="1" applyAlignment="1">
      <alignment horizontal="center" vertical="center" wrapText="1"/>
    </xf>
    <xf numFmtId="174" fontId="89" fillId="88" borderId="121" xfId="0" applyNumberFormat="1" applyFont="1" applyFill="1" applyBorder="1" applyAlignment="1">
      <alignment horizontal="center" vertical="center" wrapText="1"/>
    </xf>
    <xf numFmtId="0" fontId="217" fillId="2" borderId="137" xfId="0" applyFont="1" applyFill="1" applyBorder="1"/>
    <xf numFmtId="174" fontId="89" fillId="88" borderId="137" xfId="0" applyNumberFormat="1" applyFont="1" applyFill="1" applyBorder="1" applyAlignment="1">
      <alignment horizontal="center" vertical="center" wrapText="1"/>
    </xf>
    <xf numFmtId="174" fontId="89" fillId="88" borderId="133" xfId="0" applyNumberFormat="1" applyFont="1" applyFill="1" applyBorder="1" applyAlignment="1">
      <alignment horizontal="center" vertical="center" wrapText="1"/>
    </xf>
    <xf numFmtId="3" fontId="43" fillId="2" borderId="121" xfId="0" applyNumberFormat="1" applyFont="1" applyFill="1" applyBorder="1" applyAlignment="1">
      <alignment horizontal="center" vertical="center"/>
    </xf>
    <xf numFmtId="3" fontId="43" fillId="2" borderId="137" xfId="0" applyNumberFormat="1" applyFont="1" applyFill="1" applyBorder="1" applyAlignment="1">
      <alignment horizontal="center" vertical="center"/>
    </xf>
    <xf numFmtId="3" fontId="43" fillId="2" borderId="133"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2" fillId="2" borderId="0" xfId="0" applyFont="1" applyFill="1" applyAlignment="1">
      <alignment horizontal="center"/>
    </xf>
    <xf numFmtId="178" fontId="210" fillId="92" borderId="139" xfId="40" applyNumberFormat="1" applyFont="1" applyFill="1" applyBorder="1" applyAlignment="1">
      <alignment vertical="center"/>
    </xf>
    <xf numFmtId="0" fontId="46" fillId="92" borderId="0" xfId="0" applyFont="1" applyFill="1"/>
    <xf numFmtId="0" fontId="234" fillId="2" borderId="87"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34" fillId="2" borderId="49" xfId="73" applyFont="1" applyFill="1" applyBorder="1" applyAlignment="1">
      <alignment vertical="center"/>
    </xf>
    <xf numFmtId="0" fontId="211" fillId="26" borderId="109" xfId="0" applyFont="1" applyFill="1" applyBorder="1" applyAlignment="1">
      <alignment horizontal="center"/>
    </xf>
    <xf numFmtId="0" fontId="217" fillId="2" borderId="0" xfId="0" applyFont="1" applyFill="1" applyAlignment="1" applyProtection="1">
      <protection locked="0"/>
    </xf>
    <xf numFmtId="8" fontId="89" fillId="2" borderId="35" xfId="0" applyNumberFormat="1" applyFont="1" applyFill="1" applyBorder="1" applyAlignment="1">
      <alignment horizontal="center"/>
    </xf>
    <xf numFmtId="8" fontId="234" fillId="2" borderId="53" xfId="73" applyNumberFormat="1" applyFont="1" applyFill="1" applyBorder="1" applyAlignment="1">
      <alignment horizontal="center" vertical="center"/>
    </xf>
    <xf numFmtId="175" fontId="45" fillId="2" borderId="109" xfId="0" applyNumberFormat="1" applyFont="1" applyFill="1" applyBorder="1" applyAlignment="1">
      <alignment horizontal="center"/>
    </xf>
    <xf numFmtId="175" fontId="45" fillId="2" borderId="34" xfId="0" applyNumberFormat="1" applyFont="1" applyFill="1" applyBorder="1" applyAlignment="1">
      <alignment horizontal="center"/>
    </xf>
    <xf numFmtId="8" fontId="89" fillId="2" borderId="107" xfId="0" applyNumberFormat="1" applyFont="1" applyFill="1" applyBorder="1" applyAlignment="1">
      <alignment horizontal="center"/>
    </xf>
    <xf numFmtId="3" fontId="39" fillId="2" borderId="34" xfId="0" applyNumberFormat="1" applyFont="1" applyFill="1" applyBorder="1" applyAlignment="1" applyProtection="1">
      <alignment horizontal="center"/>
      <protection locked="0"/>
    </xf>
    <xf numFmtId="0" fontId="234" fillId="0" borderId="87" xfId="73" applyFont="1" applyBorder="1" applyAlignment="1">
      <alignment vertical="center"/>
    </xf>
    <xf numFmtId="0" fontId="215" fillId="2" borderId="109" xfId="0" applyFont="1" applyFill="1" applyBorder="1" applyAlignment="1">
      <alignment horizontal="left" vertical="top" wrapText="1"/>
    </xf>
    <xf numFmtId="173" fontId="43"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2" fillId="2" borderId="88"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09" xfId="0" applyFont="1" applyFill="1" applyBorder="1" applyAlignment="1">
      <alignment vertical="top"/>
    </xf>
    <xf numFmtId="0" fontId="0" fillId="90" borderId="0" xfId="0" applyFill="1"/>
    <xf numFmtId="0" fontId="215" fillId="2" borderId="109" xfId="0" applyFont="1" applyFill="1" applyBorder="1" applyAlignment="1">
      <alignment vertical="top" wrapText="1"/>
    </xf>
    <xf numFmtId="178" fontId="210" fillId="90" borderId="139" xfId="40" applyNumberFormat="1" applyFont="1" applyFill="1" applyBorder="1" applyAlignment="1">
      <alignment horizontal="left" vertical="center"/>
    </xf>
    <xf numFmtId="173" fontId="89" fillId="28" borderId="13" xfId="0" applyNumberFormat="1" applyFont="1" applyFill="1" applyBorder="1" applyAlignment="1">
      <alignment horizontal="center"/>
    </xf>
    <xf numFmtId="173" fontId="89" fillId="28" borderId="34"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6" xfId="0" applyFont="1" applyFill="1" applyBorder="1" applyAlignment="1">
      <alignment vertical="top" wrapText="1"/>
    </xf>
    <xf numFmtId="0" fontId="0" fillId="90" borderId="109"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3" xfId="0" applyNumberFormat="1" applyFont="1" applyFill="1" applyBorder="1" applyAlignment="1">
      <alignment horizontal="left" vertical="center"/>
    </xf>
    <xf numFmtId="175" fontId="89" fillId="2" borderId="7" xfId="0" quotePrefix="1" applyNumberFormat="1" applyFont="1" applyFill="1" applyBorder="1" applyAlignment="1">
      <alignment horizontal="left" vertical="center"/>
    </xf>
    <xf numFmtId="175" fontId="219" fillId="2" borderId="7" xfId="0" applyNumberFormat="1" applyFont="1" applyFill="1" applyBorder="1" applyAlignment="1">
      <alignment horizontal="left" vertical="center"/>
    </xf>
    <xf numFmtId="175" fontId="45" fillId="2" borderId="7" xfId="0" applyNumberFormat="1" applyFont="1" applyFill="1" applyBorder="1" applyAlignment="1">
      <alignment horizontal="left" vertical="center"/>
    </xf>
    <xf numFmtId="175" fontId="45" fillId="2" borderId="7" xfId="0" quotePrefix="1" applyNumberFormat="1" applyFont="1" applyFill="1" applyBorder="1" applyAlignment="1">
      <alignment horizontal="left" vertical="center"/>
    </xf>
    <xf numFmtId="175" fontId="45" fillId="2" borderId="48" xfId="0" quotePrefix="1" applyNumberFormat="1" applyFont="1" applyFill="1" applyBorder="1" applyAlignment="1">
      <alignment horizontal="left" vertical="center"/>
    </xf>
    <xf numFmtId="0" fontId="89" fillId="2" borderId="118" xfId="0" applyNumberFormat="1" applyFont="1" applyFill="1" applyBorder="1" applyAlignment="1">
      <alignment horizontal="left" vertical="center"/>
    </xf>
    <xf numFmtId="0" fontId="89" fillId="2" borderId="141" xfId="0" applyNumberFormat="1" applyFont="1" applyFill="1" applyBorder="1" applyAlignment="1">
      <alignment horizontal="left" vertical="center"/>
    </xf>
    <xf numFmtId="0" fontId="89" fillId="2" borderId="54" xfId="0" applyNumberFormat="1" applyFont="1" applyFill="1" applyBorder="1" applyAlignment="1">
      <alignment horizontal="left" vertical="center"/>
    </xf>
    <xf numFmtId="0" fontId="46" fillId="2" borderId="13" xfId="0" applyFont="1" applyFill="1" applyBorder="1" applyAlignment="1">
      <alignment horizontal="left" vertical="center"/>
    </xf>
    <xf numFmtId="0" fontId="46" fillId="2" borderId="7" xfId="0" applyFont="1" applyFill="1" applyBorder="1" applyAlignment="1">
      <alignment horizontal="left" vertical="center"/>
    </xf>
    <xf numFmtId="0" fontId="89" fillId="2" borderId="7" xfId="0" applyNumberFormat="1" applyFont="1" applyFill="1" applyBorder="1" applyAlignment="1">
      <alignment horizontal="left" vertical="center"/>
    </xf>
    <xf numFmtId="0" fontId="11" fillId="2" borderId="48" xfId="0" applyFont="1" applyFill="1" applyBorder="1" applyAlignment="1">
      <alignment vertical="center"/>
    </xf>
    <xf numFmtId="175" fontId="89" fillId="2" borderId="118" xfId="0" applyNumberFormat="1" applyFont="1" applyFill="1" applyBorder="1" applyAlignment="1">
      <alignment horizontal="left" vertical="center" wrapText="1"/>
    </xf>
    <xf numFmtId="175" fontId="89" fillId="2" borderId="141" xfId="0" applyNumberFormat="1" applyFont="1" applyFill="1" applyBorder="1" applyAlignment="1">
      <alignment horizontal="left" vertical="center" wrapText="1"/>
    </xf>
    <xf numFmtId="175" fontId="89" fillId="2" borderId="141" xfId="0" applyNumberFormat="1" applyFont="1" applyFill="1" applyBorder="1" applyAlignment="1">
      <alignment horizontal="left" vertical="center"/>
    </xf>
    <xf numFmtId="175" fontId="89" fillId="2" borderId="141" xfId="0" applyNumberFormat="1" applyFont="1" applyFill="1" applyBorder="1" applyAlignment="1">
      <alignment horizontal="center" vertical="center"/>
    </xf>
    <xf numFmtId="175" fontId="89" fillId="2" borderId="54" xfId="0" applyNumberFormat="1" applyFont="1" applyFill="1" applyBorder="1" applyAlignment="1">
      <alignment horizontal="center" vertical="center"/>
    </xf>
    <xf numFmtId="0" fontId="11" fillId="2" borderId="7"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49" xfId="0" applyFont="1" applyFill="1" applyBorder="1" applyAlignment="1">
      <alignment vertical="center" wrapText="1"/>
    </xf>
    <xf numFmtId="0" fontId="43" fillId="2" borderId="87" xfId="0" applyFont="1" applyFill="1" applyBorder="1" applyAlignment="1">
      <alignment vertical="center" wrapText="1"/>
    </xf>
    <xf numFmtId="0" fontId="43" fillId="2" borderId="10" xfId="0" applyFont="1" applyFill="1" applyBorder="1" applyAlignment="1">
      <alignment vertical="center"/>
    </xf>
    <xf numFmtId="0" fontId="43" fillId="2" borderId="87" xfId="0" applyFont="1" applyFill="1" applyBorder="1" applyAlignment="1">
      <alignment vertical="center"/>
    </xf>
    <xf numFmtId="0" fontId="43" fillId="2" borderId="10" xfId="0" applyFont="1" applyFill="1" applyBorder="1" applyAlignment="1">
      <alignment vertical="center" wrapText="1"/>
    </xf>
    <xf numFmtId="0" fontId="234" fillId="2" borderId="9" xfId="73" applyFont="1" applyFill="1" applyBorder="1" applyAlignment="1">
      <alignment vertical="center"/>
    </xf>
    <xf numFmtId="0" fontId="43" fillId="2" borderId="9" xfId="0" applyFont="1" applyFill="1" applyBorder="1" applyAlignment="1">
      <alignment vertical="top" wrapText="1"/>
    </xf>
    <xf numFmtId="0" fontId="235" fillId="2" borderId="0" xfId="0" applyFont="1" applyFill="1" applyAlignment="1">
      <alignment horizontal="left"/>
    </xf>
    <xf numFmtId="8" fontId="89" fillId="2" borderId="115" xfId="0" applyNumberFormat="1" applyFont="1" applyFill="1" applyBorder="1" applyAlignment="1">
      <alignment horizontal="center"/>
    </xf>
    <xf numFmtId="8" fontId="89" fillId="2" borderId="116" xfId="0" applyNumberFormat="1" applyFont="1" applyFill="1" applyBorder="1" applyAlignment="1">
      <alignment horizontal="center"/>
    </xf>
    <xf numFmtId="172" fontId="43" fillId="2" borderId="136" xfId="0" applyNumberFormat="1" applyFont="1" applyFill="1" applyBorder="1" applyAlignment="1" applyProtection="1">
      <alignment horizontal="center"/>
    </xf>
    <xf numFmtId="288" fontId="39" fillId="2" borderId="102" xfId="0" applyNumberFormat="1" applyFont="1" applyFill="1" applyBorder="1" applyAlignment="1" applyProtection="1">
      <alignment horizontal="center"/>
    </xf>
    <xf numFmtId="288" fontId="43" fillId="2" borderId="136" xfId="0" applyNumberFormat="1" applyFont="1" applyFill="1" applyBorder="1" applyAlignment="1" applyProtection="1">
      <alignment horizontal="center"/>
    </xf>
    <xf numFmtId="172" fontId="43" fillId="2" borderId="106" xfId="0" applyNumberFormat="1" applyFont="1" applyFill="1" applyBorder="1" applyAlignment="1" applyProtection="1">
      <alignment horizontal="center"/>
    </xf>
    <xf numFmtId="288" fontId="39" fillId="2" borderId="37" xfId="0" applyNumberFormat="1" applyFont="1" applyFill="1" applyBorder="1" applyAlignment="1" applyProtection="1">
      <alignment horizontal="center"/>
    </xf>
    <xf numFmtId="288" fontId="43" fillId="2" borderId="106" xfId="0" applyNumberFormat="1" applyFont="1" applyFill="1" applyBorder="1" applyAlignment="1" applyProtection="1">
      <alignment horizontal="center"/>
    </xf>
    <xf numFmtId="172" fontId="43" fillId="2" borderId="48" xfId="0" applyNumberFormat="1" applyFont="1" applyFill="1" applyBorder="1" applyAlignment="1" applyProtection="1">
      <alignment horizontal="center"/>
    </xf>
    <xf numFmtId="288" fontId="39" fillId="2" borderId="54" xfId="0" applyNumberFormat="1" applyFont="1" applyFill="1" applyBorder="1" applyAlignment="1" applyProtection="1">
      <alignment horizontal="center"/>
    </xf>
    <xf numFmtId="288" fontId="43" fillId="2" borderId="48"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50" fillId="26" borderId="49" xfId="0" applyFont="1" applyFill="1" applyBorder="1" applyAlignment="1">
      <alignment horizontal="center" vertical="center" wrapText="1"/>
    </xf>
    <xf numFmtId="0" fontId="42" fillId="2" borderId="117" xfId="0" applyFont="1" applyFill="1" applyBorder="1" applyAlignment="1">
      <alignment wrapText="1"/>
    </xf>
    <xf numFmtId="0" fontId="46" fillId="2" borderId="88"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2" xfId="0" applyFill="1" applyBorder="1" applyAlignment="1"/>
    <xf numFmtId="0" fontId="46" fillId="2" borderId="108" xfId="0" applyFont="1" applyFill="1" applyBorder="1" applyAlignment="1">
      <alignment wrapText="1"/>
    </xf>
    <xf numFmtId="0" fontId="89" fillId="2" borderId="5" xfId="0" applyFont="1" applyFill="1" applyBorder="1" applyAlignment="1"/>
    <xf numFmtId="0" fontId="0" fillId="2" borderId="5" xfId="0" applyFill="1" applyBorder="1" applyAlignment="1"/>
    <xf numFmtId="0" fontId="0" fillId="2" borderId="111" xfId="0" applyFill="1" applyBorder="1" applyAlignment="1"/>
    <xf numFmtId="0" fontId="42"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2" fillId="2" borderId="88" xfId="0" applyFont="1" applyFill="1" applyBorder="1" applyAlignment="1">
      <alignment wrapText="1"/>
    </xf>
    <xf numFmtId="0" fontId="46" fillId="2" borderId="0" xfId="0" applyFont="1" applyFill="1" applyBorder="1" applyAlignment="1"/>
    <xf numFmtId="0" fontId="0" fillId="2" borderId="108" xfId="0" applyFill="1" applyBorder="1" applyAlignment="1">
      <alignment wrapText="1"/>
    </xf>
    <xf numFmtId="0" fontId="46" fillId="2" borderId="102" xfId="0" applyFont="1" applyFill="1" applyBorder="1" applyAlignment="1">
      <alignment vertical="center"/>
    </xf>
    <xf numFmtId="0" fontId="236"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6" fillId="2" borderId="108" xfId="0" applyFont="1" applyFill="1" applyBorder="1" applyAlignment="1">
      <alignment vertical="center" wrapText="1"/>
    </xf>
    <xf numFmtId="0" fontId="46" fillId="2" borderId="137" xfId="0" applyFont="1" applyFill="1" applyBorder="1" applyAlignment="1"/>
    <xf numFmtId="0" fontId="0" fillId="2" borderId="137" xfId="0" applyFill="1" applyBorder="1" applyAlignment="1"/>
    <xf numFmtId="0" fontId="0" fillId="2" borderId="133" xfId="0" applyFill="1" applyBorder="1" applyAlignment="1"/>
    <xf numFmtId="10" fontId="39" fillId="0" borderId="7"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169" fontId="210" fillId="2" borderId="0" xfId="70" applyFont="1" applyFill="1" applyBorder="1" applyAlignment="1">
      <alignment horizontal="left" vertical="center"/>
    </xf>
    <xf numFmtId="169" fontId="210" fillId="28" borderId="122" xfId="70" applyFont="1" applyFill="1" applyBorder="1" applyAlignment="1">
      <alignment horizontal="left" vertical="center"/>
    </xf>
    <xf numFmtId="181" fontId="210" fillId="28" borderId="122" xfId="71" applyNumberFormat="1"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81"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9" fontId="70"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39" fillId="2" borderId="0" xfId="5151" applyNumberFormat="1" applyFont="1" applyFill="1" applyBorder="1" applyAlignment="1">
      <alignment vertical="center"/>
    </xf>
    <xf numFmtId="175" fontId="240" fillId="2" borderId="0" xfId="5151" applyNumberFormat="1" applyFont="1" applyFill="1" applyBorder="1" applyAlignment="1">
      <alignment vertical="center"/>
    </xf>
    <xf numFmtId="0" fontId="11" fillId="28" borderId="0" xfId="0" applyFont="1" applyFill="1"/>
    <xf numFmtId="10" fontId="43" fillId="0" borderId="7" xfId="0" applyNumberFormat="1" applyFont="1" applyFill="1" applyBorder="1" applyAlignment="1" applyProtection="1">
      <alignment horizontal="center"/>
      <protection locked="0"/>
    </xf>
    <xf numFmtId="9" fontId="70"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2" fillId="28" borderId="35" xfId="0" quotePrefix="1" applyNumberFormat="1" applyFont="1" applyFill="1" applyBorder="1" applyAlignment="1" applyProtection="1">
      <alignment horizontal="center"/>
      <protection locked="0"/>
    </xf>
    <xf numFmtId="40" fontId="243"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9" fontId="70" fillId="26" borderId="35" xfId="5151" applyNumberFormat="1" applyFont="1" applyFill="1" applyBorder="1" applyAlignment="1">
      <alignment horizontal="center" vertical="center" wrapText="1"/>
    </xf>
    <xf numFmtId="37" fontId="39" fillId="28" borderId="34" xfId="0" applyNumberFormat="1" applyFont="1" applyFill="1" applyBorder="1" applyAlignment="1" applyProtection="1">
      <alignment horizontal="center"/>
      <protection locked="0"/>
    </xf>
    <xf numFmtId="10" fontId="56" fillId="2" borderId="0" xfId="0" applyNumberFormat="1" applyFont="1" applyFill="1" applyBorder="1" applyAlignment="1" applyProtection="1">
      <alignment horizontal="center" vertical="center"/>
    </xf>
    <xf numFmtId="0" fontId="220" fillId="2" borderId="88" xfId="0" applyNumberFormat="1" applyFont="1" applyFill="1" applyBorder="1" applyAlignment="1" applyProtection="1">
      <alignment vertical="top"/>
      <protection locked="0"/>
    </xf>
    <xf numFmtId="3" fontId="220" fillId="2" borderId="88" xfId="0" applyNumberFormat="1" applyFont="1" applyFill="1" applyBorder="1" applyAlignment="1" applyProtection="1">
      <alignment vertical="center"/>
      <protection locked="0"/>
    </xf>
    <xf numFmtId="3" fontId="5" fillId="28" borderId="35" xfId="0" applyNumberFormat="1" applyFont="1" applyFill="1" applyBorder="1" applyProtection="1">
      <protection locked="0"/>
    </xf>
    <xf numFmtId="3" fontId="43" fillId="2" borderId="0" xfId="0" applyNumberFormat="1" applyFont="1" applyFill="1" applyAlignment="1" applyProtection="1">
      <alignment horizontal="center" vertical="center"/>
      <protection locked="0"/>
    </xf>
    <xf numFmtId="3" fontId="56" fillId="2" borderId="0" xfId="0" applyNumberFormat="1" applyFont="1" applyFill="1" applyAlignment="1" applyProtection="1">
      <alignment horizontal="center" vertical="center"/>
      <protection locked="0"/>
    </xf>
    <xf numFmtId="10" fontId="43" fillId="28" borderId="0" xfId="72" applyNumberFormat="1" applyFont="1" applyFill="1" applyBorder="1" applyAlignment="1">
      <alignment horizontal="center" vertical="center"/>
    </xf>
    <xf numFmtId="0" fontId="220" fillId="2" borderId="0" xfId="0" applyFont="1" applyFill="1" applyBorder="1" applyAlignment="1" applyProtection="1">
      <alignment vertical="top" wrapText="1"/>
      <protection locked="0"/>
    </xf>
    <xf numFmtId="3" fontId="220" fillId="2" borderId="0" xfId="0" applyNumberFormat="1" applyFont="1" applyFill="1" applyBorder="1" applyAlignment="1" applyProtection="1">
      <alignment vertical="center"/>
      <protection locked="0"/>
    </xf>
    <xf numFmtId="3" fontId="89" fillId="2" borderId="0" xfId="0" applyNumberFormat="1" applyFont="1" applyFill="1" applyBorder="1" applyAlignment="1" applyProtection="1">
      <alignment vertical="top" wrapText="1"/>
      <protection locked="0"/>
    </xf>
    <xf numFmtId="9" fontId="70" fillId="26" borderId="35" xfId="5151" applyNumberFormat="1" applyFont="1" applyFill="1" applyBorder="1" applyAlignment="1">
      <alignment horizontal="center" vertical="center" wrapText="1"/>
    </xf>
    <xf numFmtId="43" fontId="5" fillId="28" borderId="35" xfId="71" applyFont="1" applyFill="1" applyBorder="1" applyProtection="1">
      <protection locked="0"/>
    </xf>
    <xf numFmtId="40" fontId="71" fillId="2" borderId="0" xfId="0" applyNumberFormat="1" applyFont="1" applyFill="1"/>
    <xf numFmtId="40" fontId="5" fillId="28" borderId="35" xfId="0" applyNumberFormat="1" applyFont="1" applyFill="1" applyBorder="1" applyProtection="1">
      <protection locked="0"/>
    </xf>
    <xf numFmtId="0" fontId="71" fillId="2" borderId="0" xfId="0" applyFont="1" applyFill="1"/>
    <xf numFmtId="43" fontId="4" fillId="28" borderId="35" xfId="71" quotePrefix="1" applyFont="1" applyFill="1" applyBorder="1" applyProtection="1">
      <protection locked="0"/>
    </xf>
    <xf numFmtId="40" fontId="0" fillId="2" borderId="0" xfId="0" applyNumberFormat="1" applyFill="1"/>
    <xf numFmtId="43" fontId="5" fillId="28" borderId="35" xfId="71" quotePrefix="1" applyFont="1" applyFill="1" applyBorder="1" applyProtection="1">
      <protection locked="0"/>
    </xf>
    <xf numFmtId="9" fontId="70" fillId="26" borderId="35" xfId="5151" applyNumberFormat="1" applyFont="1" applyFill="1" applyBorder="1" applyAlignment="1">
      <alignment horizontal="center" vertical="center" wrapText="1"/>
    </xf>
    <xf numFmtId="9" fontId="5" fillId="28" borderId="35" xfId="0" applyNumberFormat="1" applyFont="1" applyFill="1" applyBorder="1" applyProtection="1">
      <protection locked="0"/>
    </xf>
    <xf numFmtId="39" fontId="5" fillId="28" borderId="35" xfId="0" applyNumberFormat="1" applyFont="1" applyFill="1" applyBorder="1" applyProtection="1">
      <protection locked="0"/>
    </xf>
    <xf numFmtId="38" fontId="242" fillId="28" borderId="35" xfId="0" quotePrefix="1" applyNumberFormat="1" applyFont="1" applyFill="1" applyBorder="1" applyAlignment="1" applyProtection="1">
      <alignment horizontal="center"/>
      <protection locked="0"/>
    </xf>
    <xf numFmtId="38" fontId="243" fillId="28" borderId="35" xfId="0" applyNumberFormat="1" applyFont="1" applyFill="1" applyBorder="1" applyAlignment="1" applyProtection="1">
      <alignment horizontal="center"/>
      <protection locked="0"/>
    </xf>
    <xf numFmtId="0" fontId="70" fillId="26" borderId="35" xfId="5151" applyNumberFormat="1" applyFont="1" applyFill="1" applyBorder="1" applyAlignment="1">
      <alignment horizontal="center" vertical="center" wrapText="1"/>
    </xf>
    <xf numFmtId="0" fontId="1" fillId="0" borderId="35" xfId="0" applyFont="1" applyBorder="1"/>
    <xf numFmtId="181" fontId="1" fillId="0" borderId="35" xfId="71" applyNumberFormat="1" applyFont="1" applyBorder="1"/>
    <xf numFmtId="40" fontId="1" fillId="0" borderId="35" xfId="0" applyNumberFormat="1" applyFont="1" applyBorder="1"/>
    <xf numFmtId="289" fontId="1" fillId="0" borderId="35" xfId="0" applyNumberFormat="1" applyFont="1" applyBorder="1"/>
    <xf numFmtId="39" fontId="1" fillId="0" borderId="35" xfId="0" applyNumberFormat="1" applyFont="1" applyBorder="1"/>
    <xf numFmtId="0" fontId="1" fillId="0" borderId="52" xfId="0" applyFont="1" applyBorder="1"/>
    <xf numFmtId="181" fontId="1" fillId="0" borderId="52" xfId="71" applyNumberFormat="1" applyFont="1" applyBorder="1"/>
    <xf numFmtId="40" fontId="1" fillId="0" borderId="52" xfId="0" applyNumberFormat="1" applyFont="1" applyBorder="1"/>
    <xf numFmtId="289" fontId="1" fillId="0" borderId="52" xfId="0" applyNumberFormat="1" applyFont="1" applyBorder="1"/>
    <xf numFmtId="39" fontId="1" fillId="0" borderId="52" xfId="0" applyNumberFormat="1" applyFont="1" applyBorder="1"/>
    <xf numFmtId="0" fontId="1" fillId="0" borderId="143" xfId="0" applyFont="1" applyBorder="1"/>
    <xf numFmtId="181" fontId="1" fillId="0" borderId="143" xfId="71" applyNumberFormat="1" applyFont="1" applyBorder="1"/>
    <xf numFmtId="181" fontId="1" fillId="28" borderId="35" xfId="71" applyNumberFormat="1" applyFont="1" applyFill="1" applyBorder="1"/>
    <xf numFmtId="0" fontId="1" fillId="28" borderId="35" xfId="0" applyFont="1" applyFill="1" applyBorder="1"/>
    <xf numFmtId="3" fontId="1" fillId="28" borderId="52" xfId="0" applyNumberFormat="1" applyFont="1" applyFill="1" applyBorder="1"/>
    <xf numFmtId="4" fontId="1" fillId="28" borderId="52" xfId="0" applyNumberFormat="1" applyFont="1" applyFill="1" applyBorder="1"/>
    <xf numFmtId="43" fontId="1" fillId="0" borderId="35" xfId="71" applyFont="1" applyBorder="1"/>
    <xf numFmtId="43" fontId="1" fillId="0" borderId="52" xfId="71" applyFont="1" applyBorder="1"/>
    <xf numFmtId="43" fontId="1" fillId="0" borderId="143" xfId="71" applyFont="1" applyBorder="1"/>
    <xf numFmtId="0" fontId="1" fillId="2" borderId="0" xfId="0" applyFont="1" applyFill="1"/>
    <xf numFmtId="181" fontId="1" fillId="2" borderId="35" xfId="71" applyNumberFormat="1" applyFont="1" applyFill="1" applyBorder="1"/>
    <xf numFmtId="0" fontId="1" fillId="2" borderId="35" xfId="0" applyFont="1" applyFill="1" applyBorder="1"/>
    <xf numFmtId="0" fontId="1" fillId="0" borderId="36" xfId="0" applyFont="1" applyBorder="1"/>
    <xf numFmtId="181" fontId="1" fillId="0" borderId="36" xfId="71" applyNumberFormat="1" applyFont="1" applyBorder="1"/>
    <xf numFmtId="43" fontId="1" fillId="0" borderId="36" xfId="71" applyFont="1" applyBorder="1"/>
    <xf numFmtId="0" fontId="220" fillId="2" borderId="88" xfId="0" applyFont="1" applyFill="1" applyBorder="1" applyAlignment="1" applyProtection="1">
      <alignment vertical="top" wrapText="1"/>
      <protection locked="0"/>
    </xf>
    <xf numFmtId="43" fontId="0" fillId="2" borderId="0" xfId="0" applyNumberFormat="1" applyFill="1"/>
    <xf numFmtId="290" fontId="0" fillId="2" borderId="0" xfId="0" applyNumberFormat="1" applyFill="1"/>
    <xf numFmtId="181" fontId="11" fillId="2" borderId="109" xfId="71" applyNumberFormat="1" applyFont="1" applyFill="1" applyBorder="1" applyAlignment="1">
      <alignment horizontal="center"/>
    </xf>
    <xf numFmtId="0" fontId="0" fillId="28" borderId="109" xfId="0" applyFill="1" applyBorder="1" applyAlignment="1">
      <alignment wrapText="1"/>
    </xf>
    <xf numFmtId="0" fontId="0" fillId="28" borderId="109" xfId="0" quotePrefix="1" applyFill="1" applyBorder="1" applyAlignment="1">
      <alignment wrapText="1"/>
    </xf>
    <xf numFmtId="0" fontId="1" fillId="0" borderId="101" xfId="0" applyFont="1" applyBorder="1"/>
    <xf numFmtId="3" fontId="1" fillId="28" borderId="101" xfId="0" applyNumberFormat="1" applyFont="1" applyFill="1" applyBorder="1"/>
    <xf numFmtId="4" fontId="1" fillId="28" borderId="101" xfId="0" applyNumberFormat="1" applyFont="1" applyFill="1" applyBorder="1"/>
    <xf numFmtId="181" fontId="1" fillId="0" borderId="101" xfId="71" applyNumberFormat="1" applyFont="1" applyBorder="1"/>
    <xf numFmtId="40" fontId="1" fillId="0" borderId="101" xfId="0" applyNumberFormat="1" applyFont="1" applyBorder="1"/>
    <xf numFmtId="289" fontId="1" fillId="0" borderId="101" xfId="0" applyNumberFormat="1" applyFont="1" applyBorder="1"/>
    <xf numFmtId="39" fontId="1" fillId="0" borderId="101" xfId="0" applyNumberFormat="1" applyFont="1" applyBorder="1"/>
    <xf numFmtId="43" fontId="1" fillId="0" borderId="101" xfId="71" applyFont="1" applyBorder="1"/>
    <xf numFmtId="40" fontId="1" fillId="28" borderId="35" xfId="0" quotePrefix="1" applyNumberFormat="1" applyFont="1" applyFill="1" applyBorder="1" applyAlignment="1" applyProtection="1">
      <alignment horizontal="center"/>
      <protection locked="0"/>
    </xf>
    <xf numFmtId="40" fontId="5" fillId="28" borderId="35" xfId="0" applyNumberFormat="1" applyFont="1" applyFill="1" applyBorder="1" applyAlignment="1" applyProtection="1">
      <alignment horizontal="center"/>
      <protection locked="0"/>
    </xf>
    <xf numFmtId="0" fontId="245" fillId="94" borderId="0" xfId="0" applyFont="1" applyFill="1" applyAlignment="1">
      <alignment wrapText="1"/>
    </xf>
    <xf numFmtId="0" fontId="0" fillId="0" borderId="144" xfId="0" applyBorder="1"/>
    <xf numFmtId="0" fontId="0" fillId="0" borderId="145" xfId="0" applyBorder="1" applyAlignment="1">
      <alignment horizontal="left" indent="1"/>
    </xf>
    <xf numFmtId="237" fontId="0" fillId="0" borderId="145" xfId="72" applyNumberFormat="1" applyFont="1" applyBorder="1"/>
    <xf numFmtId="0" fontId="0" fillId="0" borderId="146" xfId="0" applyBorder="1"/>
    <xf numFmtId="0" fontId="0" fillId="0" borderId="147" xfId="0" applyBorder="1" applyAlignment="1">
      <alignment horizontal="left" indent="1"/>
    </xf>
    <xf numFmtId="237" fontId="0" fillId="0" borderId="147" xfId="72" applyNumberFormat="1" applyFont="1" applyBorder="1"/>
    <xf numFmtId="0" fontId="0" fillId="0" borderId="148" xfId="0" applyBorder="1"/>
    <xf numFmtId="0" fontId="0" fillId="0" borderId="149" xfId="0" applyBorder="1" applyAlignment="1">
      <alignment horizontal="left" indent="1"/>
    </xf>
    <xf numFmtId="237" fontId="0" fillId="0" borderId="149" xfId="72" applyNumberFormat="1" applyFont="1" applyBorder="1"/>
    <xf numFmtId="0" fontId="70" fillId="26" borderId="0" xfId="0" applyFont="1" applyFill="1" applyAlignment="1">
      <alignment wrapText="1"/>
    </xf>
    <xf numFmtId="0" fontId="73" fillId="26" borderId="0" xfId="0" applyFont="1" applyFill="1" applyAlignment="1">
      <alignment wrapText="1"/>
    </xf>
    <xf numFmtId="0" fontId="245" fillId="26" borderId="0" xfId="0" applyFont="1" applyFill="1" applyAlignment="1">
      <alignment wrapText="1"/>
    </xf>
    <xf numFmtId="237" fontId="0" fillId="0" borderId="150" xfId="0" applyNumberFormat="1" applyBorder="1"/>
    <xf numFmtId="237" fontId="0" fillId="0" borderId="151" xfId="0" applyNumberFormat="1" applyBorder="1"/>
    <xf numFmtId="237" fontId="0" fillId="0" borderId="152" xfId="0" applyNumberFormat="1" applyBorder="1"/>
    <xf numFmtId="0" fontId="0" fillId="2" borderId="153" xfId="0" applyFill="1" applyBorder="1"/>
    <xf numFmtId="0" fontId="0" fillId="2" borderId="155" xfId="0" applyFill="1" applyBorder="1"/>
    <xf numFmtId="0" fontId="0" fillId="2" borderId="157" xfId="0" applyFill="1" applyBorder="1"/>
    <xf numFmtId="181" fontId="0" fillId="2" borderId="155" xfId="71" applyNumberFormat="1" applyFont="1" applyFill="1" applyBorder="1"/>
    <xf numFmtId="181" fontId="0" fillId="2" borderId="157" xfId="71" applyNumberFormat="1" applyFont="1" applyFill="1" applyBorder="1"/>
    <xf numFmtId="181" fontId="0" fillId="2" borderId="153" xfId="71" applyNumberFormat="1" applyFont="1" applyFill="1" applyBorder="1"/>
    <xf numFmtId="43" fontId="0" fillId="2" borderId="156" xfId="71" applyFont="1" applyFill="1" applyBorder="1"/>
    <xf numFmtId="43" fontId="0" fillId="2" borderId="158" xfId="71" applyFont="1" applyFill="1" applyBorder="1"/>
    <xf numFmtId="43" fontId="0" fillId="2" borderId="154" xfId="71" applyFont="1" applyFill="1" applyBorder="1"/>
    <xf numFmtId="43" fontId="0" fillId="2" borderId="0" xfId="71" applyFont="1" applyFill="1"/>
    <xf numFmtId="43" fontId="70" fillId="26" borderId="0" xfId="71" applyFont="1" applyFill="1" applyAlignment="1">
      <alignment wrapText="1"/>
    </xf>
    <xf numFmtId="181" fontId="0" fillId="2" borderId="0" xfId="71" applyNumberFormat="1" applyFont="1" applyFill="1"/>
    <xf numFmtId="181" fontId="70" fillId="26" borderId="0" xfId="71" applyNumberFormat="1" applyFont="1" applyFill="1" applyAlignment="1">
      <alignment wrapText="1"/>
    </xf>
    <xf numFmtId="14" fontId="0" fillId="2" borderId="0" xfId="0" applyNumberFormat="1" applyFill="1"/>
    <xf numFmtId="10" fontId="0" fillId="0" borderId="147" xfId="72" applyNumberFormat="1" applyFont="1" applyBorder="1"/>
    <xf numFmtId="0" fontId="0" fillId="0" borderId="153" xfId="0" applyBorder="1"/>
    <xf numFmtId="0" fontId="0" fillId="0" borderId="159" xfId="0" applyBorder="1" applyAlignment="1">
      <alignment horizontal="left" indent="1"/>
    </xf>
    <xf numFmtId="10" fontId="0" fillId="0" borderId="159" xfId="72" applyNumberFormat="1" applyFont="1" applyBorder="1"/>
    <xf numFmtId="10" fontId="0" fillId="0" borderId="154" xfId="72" applyNumberFormat="1" applyFont="1" applyBorder="1"/>
    <xf numFmtId="0" fontId="0" fillId="0" borderId="155" xfId="0" applyBorder="1"/>
    <xf numFmtId="10" fontId="0" fillId="0" borderId="156" xfId="72" applyNumberFormat="1" applyFont="1" applyBorder="1"/>
    <xf numFmtId="0" fontId="0" fillId="2" borderId="147" xfId="0" applyFill="1" applyBorder="1"/>
    <xf numFmtId="10" fontId="0" fillId="2" borderId="147" xfId="72" applyNumberFormat="1" applyFont="1" applyFill="1" applyBorder="1"/>
    <xf numFmtId="10" fontId="0" fillId="2" borderId="156" xfId="72" applyNumberFormat="1" applyFont="1" applyFill="1" applyBorder="1"/>
    <xf numFmtId="0" fontId="0" fillId="2" borderId="160" xfId="0" applyFill="1" applyBorder="1"/>
    <xf numFmtId="10" fontId="0" fillId="2" borderId="160" xfId="72" applyNumberFormat="1" applyFont="1" applyFill="1" applyBorder="1"/>
    <xf numFmtId="10" fontId="0" fillId="0" borderId="160" xfId="72" applyNumberFormat="1" applyFont="1" applyBorder="1"/>
    <xf numFmtId="10" fontId="0" fillId="2" borderId="158" xfId="72" applyNumberFormat="1" applyFont="1" applyFill="1" applyBorder="1"/>
    <xf numFmtId="0" fontId="0" fillId="0" borderId="161" xfId="0" applyBorder="1"/>
    <xf numFmtId="0" fontId="0" fillId="0" borderId="162" xfId="0" applyBorder="1" applyAlignment="1">
      <alignment horizontal="left" indent="1"/>
    </xf>
    <xf numFmtId="10" fontId="0" fillId="0" borderId="162" xfId="72" applyNumberFormat="1" applyFont="1" applyBorder="1"/>
    <xf numFmtId="10" fontId="0" fillId="0" borderId="163" xfId="72" applyNumberFormat="1" applyFont="1" applyBorder="1"/>
    <xf numFmtId="0" fontId="0" fillId="0" borderId="164" xfId="0" applyBorder="1"/>
    <xf numFmtId="0" fontId="0" fillId="0" borderId="165" xfId="0" applyBorder="1" applyAlignment="1">
      <alignment horizontal="left" indent="1"/>
    </xf>
    <xf numFmtId="10" fontId="0" fillId="0" borderId="165" xfId="72" applyNumberFormat="1" applyFont="1" applyBorder="1"/>
    <xf numFmtId="10" fontId="0" fillId="0" borderId="166" xfId="72" applyNumberFormat="1" applyFont="1" applyBorder="1"/>
    <xf numFmtId="0" fontId="0" fillId="0" borderId="157" xfId="0" applyBorder="1"/>
    <xf numFmtId="0" fontId="0" fillId="0" borderId="160" xfId="0" applyBorder="1" applyAlignment="1">
      <alignment horizontal="left" indent="1"/>
    </xf>
    <xf numFmtId="10" fontId="0" fillId="0" borderId="158" xfId="72" applyNumberFormat="1" applyFont="1" applyBorder="1"/>
    <xf numFmtId="0" fontId="0" fillId="2" borderId="167" xfId="0" applyFill="1" applyBorder="1"/>
    <xf numFmtId="0" fontId="0" fillId="2" borderId="168" xfId="0" applyFill="1" applyBorder="1"/>
    <xf numFmtId="10" fontId="0" fillId="2" borderId="168" xfId="72" applyNumberFormat="1" applyFont="1" applyFill="1" applyBorder="1"/>
    <xf numFmtId="10" fontId="0" fillId="0" borderId="168" xfId="72" applyNumberFormat="1" applyFont="1" applyBorder="1"/>
    <xf numFmtId="10" fontId="0" fillId="2" borderId="169" xfId="72" applyNumberFormat="1" applyFont="1" applyFill="1" applyBorder="1"/>
    <xf numFmtId="0" fontId="0" fillId="2" borderId="164" xfId="0" applyFill="1" applyBorder="1"/>
    <xf numFmtId="0" fontId="0" fillId="2" borderId="165" xfId="0" applyFill="1" applyBorder="1"/>
    <xf numFmtId="10" fontId="0" fillId="2" borderId="165" xfId="72" applyNumberFormat="1" applyFont="1" applyFill="1" applyBorder="1"/>
    <xf numFmtId="10" fontId="0" fillId="2" borderId="166" xfId="72" applyNumberFormat="1" applyFont="1" applyFill="1" applyBorder="1"/>
    <xf numFmtId="0" fontId="0" fillId="2" borderId="159" xfId="0" applyFill="1" applyBorder="1"/>
    <xf numFmtId="10" fontId="0" fillId="2" borderId="159" xfId="72" applyNumberFormat="1" applyFont="1" applyFill="1" applyBorder="1"/>
    <xf numFmtId="10" fontId="0" fillId="2" borderId="154" xfId="72" applyNumberFormat="1" applyFont="1" applyFill="1" applyBorder="1"/>
    <xf numFmtId="0" fontId="0" fillId="2" borderId="170" xfId="0" applyFill="1" applyBorder="1"/>
    <xf numFmtId="0" fontId="0" fillId="2" borderId="171" xfId="0" applyFill="1" applyBorder="1"/>
    <xf numFmtId="10" fontId="0" fillId="2" borderId="171" xfId="72" applyNumberFormat="1" applyFont="1" applyFill="1" applyBorder="1"/>
    <xf numFmtId="10" fontId="0" fillId="0" borderId="171" xfId="72" applyNumberFormat="1" applyFont="1" applyBorder="1"/>
    <xf numFmtId="10" fontId="0" fillId="2" borderId="172" xfId="72" applyNumberFormat="1" applyFont="1" applyFill="1" applyBorder="1"/>
    <xf numFmtId="9" fontId="39" fillId="28" borderId="0" xfId="0" applyNumberFormat="1" applyFont="1" applyFill="1" applyBorder="1" applyAlignment="1" applyProtection="1">
      <alignment horizontal="center" vertical="center"/>
      <protection locked="0"/>
    </xf>
    <xf numFmtId="10" fontId="39" fillId="2" borderId="0" xfId="0" applyNumberFormat="1" applyFont="1" applyFill="1" applyBorder="1" applyAlignment="1" applyProtection="1">
      <alignment horizontal="center" vertical="center"/>
    </xf>
    <xf numFmtId="10" fontId="39" fillId="28" borderId="8" xfId="0" applyNumberFormat="1" applyFont="1" applyFill="1" applyBorder="1" applyAlignment="1">
      <alignment horizontal="center"/>
    </xf>
    <xf numFmtId="10" fontId="39" fillId="2" borderId="8" xfId="0" applyNumberFormat="1" applyFont="1" applyFill="1" applyBorder="1" applyAlignment="1">
      <alignment horizontal="center"/>
    </xf>
    <xf numFmtId="0" fontId="0" fillId="28" borderId="109" xfId="0" quotePrefix="1" applyFill="1" applyBorder="1" applyAlignment="1">
      <alignment vertical="top" wrapText="1"/>
    </xf>
    <xf numFmtId="0" fontId="0" fillId="2" borderId="109" xfId="0" applyFill="1" applyBorder="1" applyAlignment="1">
      <alignment horizontal="center" vertical="top"/>
    </xf>
    <xf numFmtId="0" fontId="0" fillId="90" borderId="109" xfId="0" applyFill="1" applyBorder="1" applyAlignment="1">
      <alignment vertical="top"/>
    </xf>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2" xfId="0" applyFont="1" applyFill="1" applyBorder="1" applyAlignment="1">
      <alignment wrapText="1"/>
    </xf>
    <xf numFmtId="0" fontId="89" fillId="2" borderId="0" xfId="0" applyFont="1" applyFill="1" applyBorder="1" applyAlignment="1">
      <alignment wrapText="1"/>
    </xf>
    <xf numFmtId="0" fontId="50" fillId="26" borderId="108" xfId="0" applyFont="1" applyFill="1" applyBorder="1" applyAlignment="1">
      <alignment horizontal="center" vertical="center"/>
    </xf>
    <xf numFmtId="0" fontId="50" fillId="26" borderId="5" xfId="0" applyFont="1" applyFill="1" applyBorder="1" applyAlignment="1">
      <alignment horizontal="center" vertical="center"/>
    </xf>
    <xf numFmtId="0" fontId="89" fillId="2" borderId="102" xfId="0" applyFont="1" applyFill="1" applyBorder="1" applyAlignment="1">
      <alignment wrapText="1"/>
    </xf>
    <xf numFmtId="0" fontId="89" fillId="2" borderId="96" xfId="0" applyFont="1" applyFill="1" applyBorder="1" applyAlignment="1">
      <alignment wrapText="1"/>
    </xf>
    <xf numFmtId="0" fontId="89" fillId="2" borderId="12" xfId="0" applyFont="1" applyFill="1" applyBorder="1" applyAlignment="1">
      <alignment wrapText="1"/>
    </xf>
    <xf numFmtId="0" fontId="46" fillId="2" borderId="137" xfId="0" applyFont="1" applyFill="1" applyBorder="1" applyAlignment="1">
      <alignment wrapText="1"/>
    </xf>
    <xf numFmtId="0" fontId="46" fillId="2" borderId="133" xfId="0" applyFont="1" applyFill="1" applyBorder="1" applyAlignment="1">
      <alignment wrapText="1"/>
    </xf>
    <xf numFmtId="0" fontId="46" fillId="2" borderId="102" xfId="0" applyFont="1" applyFill="1" applyBorder="1" applyAlignment="1">
      <alignment wrapText="1"/>
    </xf>
    <xf numFmtId="0" fontId="46" fillId="2" borderId="96" xfId="0" applyFont="1" applyFill="1" applyBorder="1" applyAlignment="1">
      <alignment wrapText="1"/>
    </xf>
    <xf numFmtId="0" fontId="46" fillId="2" borderId="137" xfId="0" applyFont="1" applyFill="1" applyBorder="1" applyAlignment="1">
      <alignment vertical="center" wrapText="1"/>
    </xf>
    <xf numFmtId="0" fontId="46" fillId="2" borderId="133" xfId="0" applyFont="1" applyFill="1" applyBorder="1" applyAlignment="1">
      <alignment vertical="center" wrapText="1"/>
    </xf>
    <xf numFmtId="0" fontId="228" fillId="2" borderId="0" xfId="0" applyFont="1" applyFill="1" applyAlignment="1">
      <alignment horizontal="left"/>
    </xf>
    <xf numFmtId="0" fontId="89" fillId="2" borderId="117" xfId="0" applyFont="1" applyFill="1" applyBorder="1" applyAlignment="1">
      <alignment horizontal="center" wrapText="1"/>
    </xf>
    <xf numFmtId="0" fontId="89" fillId="2" borderId="102" xfId="0" applyFont="1" applyFill="1" applyBorder="1" applyAlignment="1">
      <alignment horizontal="center" wrapText="1"/>
    </xf>
    <xf numFmtId="0" fontId="89" fillId="2" borderId="96" xfId="0" applyFont="1" applyFill="1" applyBorder="1" applyAlignment="1">
      <alignment horizontal="center" wrapText="1"/>
    </xf>
    <xf numFmtId="0" fontId="89" fillId="2" borderId="88" xfId="0" applyFont="1" applyFill="1" applyBorder="1" applyAlignment="1">
      <alignment horizontal="center" wrapText="1"/>
    </xf>
    <xf numFmtId="0" fontId="89" fillId="2" borderId="0" xfId="0" applyFont="1" applyFill="1" applyBorder="1" applyAlignment="1">
      <alignment horizontal="center" wrapText="1"/>
    </xf>
    <xf numFmtId="0" fontId="89" fillId="2" borderId="12" xfId="0" applyFont="1" applyFill="1" applyBorder="1" applyAlignment="1">
      <alignment horizontal="center" wrapText="1"/>
    </xf>
    <xf numFmtId="0" fontId="89" fillId="2" borderId="108" xfId="0" applyFont="1" applyFill="1" applyBorder="1" applyAlignment="1">
      <alignment horizontal="center" wrapText="1"/>
    </xf>
    <xf numFmtId="0" fontId="89" fillId="2" borderId="5" xfId="0" applyFont="1" applyFill="1" applyBorder="1" applyAlignment="1">
      <alignment horizontal="center" wrapText="1"/>
    </xf>
    <xf numFmtId="0" fontId="89" fillId="2" borderId="111" xfId="0" applyFont="1" applyFill="1" applyBorder="1" applyAlignment="1">
      <alignment horizontal="center" wrapText="1"/>
    </xf>
    <xf numFmtId="175" fontId="89" fillId="28" borderId="121" xfId="0" applyNumberFormat="1" applyFont="1" applyFill="1" applyBorder="1" applyAlignment="1">
      <alignment horizontal="left"/>
    </xf>
    <xf numFmtId="175" fontId="89" fillId="28" borderId="133" xfId="0" applyNumberFormat="1" applyFont="1" applyFill="1" applyBorder="1" applyAlignment="1">
      <alignment horizontal="left"/>
    </xf>
    <xf numFmtId="0" fontId="89" fillId="92" borderId="0" xfId="0" applyFont="1" applyFill="1" applyBorder="1" applyAlignment="1">
      <alignment horizontal="left" vertical="center" wrapText="1"/>
    </xf>
    <xf numFmtId="174" fontId="211" fillId="26" borderId="121" xfId="6" applyNumberFormat="1" applyFont="1" applyFill="1" applyBorder="1" applyAlignment="1">
      <alignment horizontal="center" vertical="center" wrapText="1"/>
    </xf>
    <xf numFmtId="174" fontId="211" fillId="26" borderId="133" xfId="6" applyNumberFormat="1" applyFont="1" applyFill="1" applyBorder="1" applyAlignment="1">
      <alignment horizontal="center" vertical="center" wrapText="1"/>
    </xf>
    <xf numFmtId="175" fontId="45" fillId="2" borderId="121" xfId="0" applyNumberFormat="1" applyFont="1" applyFill="1" applyBorder="1" applyAlignment="1">
      <alignment horizontal="left"/>
    </xf>
    <xf numFmtId="175" fontId="45"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211" fillId="26" borderId="121" xfId="0" applyFont="1" applyFill="1" applyBorder="1" applyAlignment="1">
      <alignment horizontal="center"/>
    </xf>
    <xf numFmtId="0" fontId="211" fillId="26" borderId="133" xfId="0" applyFont="1" applyFill="1" applyBorder="1" applyAlignment="1">
      <alignment horizontal="center"/>
    </xf>
    <xf numFmtId="0" fontId="0" fillId="28" borderId="121" xfId="0" applyFill="1" applyBorder="1" applyAlignment="1">
      <alignment horizontal="left" vertical="top" wrapText="1"/>
    </xf>
    <xf numFmtId="0" fontId="0" fillId="28" borderId="133" xfId="0" applyFill="1" applyBorder="1" applyAlignment="1">
      <alignment horizontal="left" vertical="top" wrapText="1"/>
    </xf>
    <xf numFmtId="0" fontId="0" fillId="28" borderId="121" xfId="0" applyFill="1" applyBorder="1" applyAlignment="1">
      <alignment horizontal="left"/>
    </xf>
    <xf numFmtId="0" fontId="0" fillId="28" borderId="133" xfId="0" applyFill="1" applyBorder="1" applyAlignment="1">
      <alignment horizontal="left"/>
    </xf>
    <xf numFmtId="0" fontId="210" fillId="92" borderId="0" xfId="40" applyNumberFormat="1" applyFont="1" applyFill="1" applyBorder="1" applyAlignment="1" applyProtection="1">
      <alignment horizontal="left" vertical="center" wrapText="1"/>
      <protection locked="0"/>
    </xf>
    <xf numFmtId="0" fontId="42" fillId="2" borderId="12" xfId="0" applyFont="1" applyFill="1" applyBorder="1" applyAlignment="1">
      <alignment horizontal="left" vertical="top"/>
    </xf>
    <xf numFmtId="0" fontId="43" fillId="2" borderId="110" xfId="0" applyFont="1" applyFill="1" applyBorder="1" applyAlignment="1" applyProtection="1">
      <alignment horizontal="center" vertical="center" wrapText="1"/>
      <protection locked="0"/>
    </xf>
    <xf numFmtId="0" fontId="43" fillId="2" borderId="101" xfId="0" applyFont="1" applyFill="1" applyBorder="1" applyAlignment="1" applyProtection="1">
      <alignment horizontal="center" vertical="center" wrapText="1"/>
      <protection locked="0"/>
    </xf>
    <xf numFmtId="0" fontId="43" fillId="2" borderId="120" xfId="0" applyFont="1" applyFill="1" applyBorder="1" applyAlignment="1" applyProtection="1">
      <alignment horizontal="center" vertical="center" wrapText="1"/>
      <protection locked="0"/>
    </xf>
    <xf numFmtId="0" fontId="43" fillId="2" borderId="52" xfId="0" applyFont="1" applyFill="1" applyBorder="1" applyAlignment="1" applyProtection="1">
      <alignment horizontal="center" vertical="center" wrapText="1"/>
      <protection locked="0"/>
    </xf>
    <xf numFmtId="0" fontId="43" fillId="2" borderId="36" xfId="0" applyFont="1" applyFill="1" applyBorder="1" applyAlignment="1" applyProtection="1">
      <alignment horizontal="center" vertical="center" wrapText="1"/>
      <protection locked="0"/>
    </xf>
    <xf numFmtId="178" fontId="210" fillId="92" borderId="139" xfId="40" applyNumberFormat="1" applyFont="1" applyFill="1" applyBorder="1" applyAlignment="1">
      <alignment horizontal="left" vertical="center"/>
    </xf>
    <xf numFmtId="178" fontId="210" fillId="92" borderId="140" xfId="40" applyNumberFormat="1" applyFont="1" applyFill="1" applyBorder="1" applyAlignment="1">
      <alignment horizontal="left" vertical="center"/>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6" fillId="92" borderId="0" xfId="0" applyFont="1" applyFill="1" applyAlignment="1">
      <alignment horizontal="left" vertical="center" wrapText="1"/>
    </xf>
    <xf numFmtId="0" fontId="60" fillId="0" borderId="0" xfId="9772" applyBorder="1"/>
    <xf numFmtId="0" fontId="50" fillId="26" borderId="129" xfId="0" applyNumberFormat="1" applyFont="1" applyFill="1" applyBorder="1" applyAlignment="1" applyProtection="1">
      <alignment horizontal="center" vertical="center" wrapText="1"/>
      <protection locked="0"/>
    </xf>
    <xf numFmtId="0" fontId="50" fillId="26" borderId="130" xfId="0" applyNumberFormat="1" applyFont="1" applyFill="1" applyBorder="1" applyAlignment="1" applyProtection="1">
      <alignment horizontal="center" vertical="center" wrapText="1"/>
      <protection locked="0"/>
    </xf>
    <xf numFmtId="0" fontId="50" fillId="26" borderId="131" xfId="0" applyNumberFormat="1" applyFont="1" applyFill="1" applyBorder="1" applyAlignment="1" applyProtection="1">
      <alignment horizontal="center" vertical="center" wrapText="1"/>
      <protection locked="0"/>
    </xf>
    <xf numFmtId="0" fontId="50" fillId="26" borderId="104" xfId="0" applyNumberFormat="1" applyFont="1" applyFill="1" applyBorder="1" applyAlignment="1" applyProtection="1">
      <alignment horizontal="center" vertical="center" wrapText="1"/>
      <protection locked="0"/>
    </xf>
    <xf numFmtId="0" fontId="50" fillId="26" borderId="51" xfId="0" applyNumberFormat="1" applyFont="1" applyFill="1" applyBorder="1" applyAlignment="1" applyProtection="1">
      <alignment horizontal="center" vertical="center" wrapText="1"/>
      <protection locked="0"/>
    </xf>
    <xf numFmtId="0" fontId="50" fillId="26" borderId="105" xfId="0" applyFont="1" applyFill="1" applyBorder="1" applyAlignment="1" applyProtection="1">
      <alignment horizontal="center" vertical="center" wrapText="1"/>
      <protection locked="0"/>
    </xf>
    <xf numFmtId="0" fontId="50" fillId="26" borderId="47" xfId="0" applyFont="1" applyFill="1" applyBorder="1" applyAlignment="1" applyProtection="1">
      <alignment horizontal="center" vertical="center" wrapText="1"/>
      <protection locked="0"/>
    </xf>
    <xf numFmtId="0" fontId="50" fillId="26" borderId="98" xfId="0" applyNumberFormat="1"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105" xfId="0" applyNumberFormat="1" applyFont="1" applyFill="1" applyBorder="1" applyAlignment="1" applyProtection="1">
      <alignment horizontal="center" vertical="center" wrapText="1"/>
      <protection locked="0"/>
    </xf>
    <xf numFmtId="0" fontId="50" fillId="26" borderId="50" xfId="0" applyNumberFormat="1" applyFont="1" applyFill="1" applyBorder="1" applyAlignment="1" applyProtection="1">
      <alignment horizontal="center" vertical="center" wrapText="1"/>
      <protection locked="0"/>
    </xf>
    <xf numFmtId="0" fontId="89" fillId="92" borderId="0" xfId="0"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top"/>
      <protection locked="0"/>
    </xf>
    <xf numFmtId="0" fontId="42" fillId="2" borderId="0" xfId="0" applyFont="1" applyFill="1" applyBorder="1" applyAlignment="1" applyProtection="1">
      <alignment horizontal="left" vertical="top"/>
      <protection locked="0"/>
    </xf>
    <xf numFmtId="0" fontId="217" fillId="28" borderId="102" xfId="0" applyFont="1" applyFill="1" applyBorder="1" applyAlignment="1" applyProtection="1">
      <alignment horizontal="left" wrapText="1"/>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5" xfId="0" applyFont="1" applyFill="1" applyBorder="1" applyAlignment="1">
      <alignment horizontal="left"/>
    </xf>
    <xf numFmtId="0" fontId="89" fillId="92" borderId="0" xfId="0" applyFont="1" applyFill="1" applyAlignment="1">
      <alignment horizontal="left" vertical="center" wrapText="1"/>
    </xf>
    <xf numFmtId="9" fontId="70" fillId="26" borderId="119" xfId="5151" applyNumberFormat="1" applyFont="1" applyFill="1" applyBorder="1" applyAlignment="1">
      <alignment horizontal="center" vertical="center" wrapText="1"/>
    </xf>
    <xf numFmtId="9" fontId="70" fillId="26" borderId="141" xfId="5151" applyNumberFormat="1" applyFont="1" applyFill="1" applyBorder="1" applyAlignment="1">
      <alignment horizontal="center" vertical="center" wrapText="1"/>
    </xf>
    <xf numFmtId="9" fontId="70" fillId="26" borderId="142" xfId="5151" applyNumberFormat="1" applyFont="1" applyFill="1" applyBorder="1" applyAlignment="1">
      <alignment horizontal="center" vertical="center" wrapText="1"/>
    </xf>
    <xf numFmtId="9" fontId="70" fillId="26" borderId="52" xfId="5151" applyNumberFormat="1" applyFont="1" applyFill="1" applyBorder="1" applyAlignment="1">
      <alignment horizontal="center" vertical="center" wrapText="1"/>
    </xf>
    <xf numFmtId="9" fontId="70" fillId="26" borderId="36" xfId="5151" applyNumberFormat="1" applyFont="1" applyFill="1" applyBorder="1" applyAlignment="1">
      <alignment horizontal="center" vertical="center" wrapText="1"/>
    </xf>
  </cellXfs>
  <cellStyles count="9773">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xfId="9772" builtinId="16"/>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530916" cy="2368963"/>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953195"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827316" cy="233164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010860"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3325665"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baseColWidth="10" defaultColWidth="9.1640625" defaultRowHeight="15"/>
  <cols>
    <col min="1" max="1" width="9.1640625" style="9"/>
    <col min="2" max="2" width="32.1640625" style="27" customWidth="1"/>
    <col min="3" max="3" width="114.33203125" style="9" customWidth="1"/>
    <col min="4" max="4" width="8.1640625" style="9" customWidth="1"/>
    <col min="5" max="16384" width="9.1640625" style="9"/>
  </cols>
  <sheetData>
    <row r="1" spans="1:3" ht="174" customHeight="1"/>
    <row r="3" spans="1:3" ht="20">
      <c r="B3" s="902" t="s">
        <v>174</v>
      </c>
      <c r="C3" s="902"/>
    </row>
    <row r="4" spans="1:3" ht="11.25" customHeight="1"/>
    <row r="5" spans="1:3" s="30" customFormat="1" ht="25.5" customHeight="1">
      <c r="B5" s="60" t="s">
        <v>419</v>
      </c>
      <c r="C5" s="60" t="s">
        <v>173</v>
      </c>
    </row>
    <row r="6" spans="1:3" s="176" customFormat="1" ht="48" customHeight="1">
      <c r="A6" s="241"/>
      <c r="B6" s="617" t="s">
        <v>170</v>
      </c>
      <c r="C6" s="670" t="s">
        <v>602</v>
      </c>
    </row>
    <row r="7" spans="1:3" s="176" customFormat="1" ht="21" customHeight="1">
      <c r="A7" s="241"/>
      <c r="B7" s="611" t="s">
        <v>551</v>
      </c>
      <c r="C7" s="671" t="s">
        <v>615</v>
      </c>
    </row>
    <row r="8" spans="1:3" s="176" customFormat="1" ht="32.25" customHeight="1">
      <c r="B8" s="611" t="s">
        <v>367</v>
      </c>
      <c r="C8" s="672" t="s">
        <v>603</v>
      </c>
    </row>
    <row r="9" spans="1:3" s="176" customFormat="1" ht="27.75" customHeight="1">
      <c r="B9" s="611" t="s">
        <v>169</v>
      </c>
      <c r="C9" s="672" t="s">
        <v>604</v>
      </c>
    </row>
    <row r="10" spans="1:3" s="176" customFormat="1" ht="33" customHeight="1">
      <c r="B10" s="611" t="s">
        <v>600</v>
      </c>
      <c r="C10" s="671" t="s">
        <v>608</v>
      </c>
    </row>
    <row r="11" spans="1:3" s="176" customFormat="1" ht="26.25" customHeight="1">
      <c r="B11" s="626" t="s">
        <v>368</v>
      </c>
      <c r="C11" s="674" t="s">
        <v>605</v>
      </c>
    </row>
    <row r="12" spans="1:3" s="176" customFormat="1" ht="39.75" customHeight="1">
      <c r="B12" s="611" t="s">
        <v>369</v>
      </c>
      <c r="C12" s="672" t="s">
        <v>606</v>
      </c>
    </row>
    <row r="13" spans="1:3" s="176" customFormat="1" ht="18" customHeight="1">
      <c r="B13" s="611" t="s">
        <v>370</v>
      </c>
      <c r="C13" s="672" t="s">
        <v>607</v>
      </c>
    </row>
    <row r="14" spans="1:3" s="176" customFormat="1" ht="13.5" customHeight="1">
      <c r="B14" s="611"/>
      <c r="C14" s="673"/>
    </row>
    <row r="15" spans="1:3" s="176" customFormat="1" ht="18" customHeight="1">
      <c r="B15" s="611" t="s">
        <v>670</v>
      </c>
      <c r="C15" s="671" t="s">
        <v>668</v>
      </c>
    </row>
    <row r="16" spans="1:3" s="176" customFormat="1" ht="8.25" customHeight="1">
      <c r="B16" s="611"/>
      <c r="C16" s="673"/>
    </row>
    <row r="17" spans="2:3" s="176" customFormat="1" ht="33" customHeight="1">
      <c r="B17" s="675" t="s">
        <v>601</v>
      </c>
      <c r="C17" s="676" t="s">
        <v>669</v>
      </c>
    </row>
    <row r="18" spans="2:3" s="103" customFormat="1" ht="1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baseColWidth="10" defaultColWidth="9.1640625" defaultRowHeight="15"/>
  <cols>
    <col min="1" max="1" width="9.1640625" style="12"/>
    <col min="2" max="2" width="36.83203125" style="703" customWidth="1"/>
    <col min="3" max="3" width="9.1640625" style="10"/>
    <col min="4" max="16384" width="9.1640625" style="12"/>
  </cols>
  <sheetData>
    <row r="16" spans="2:21" ht="26.25" customHeight="1">
      <c r="B16" s="704" t="s">
        <v>560</v>
      </c>
      <c r="C16" s="906" t="s">
        <v>504</v>
      </c>
      <c r="D16" s="907"/>
      <c r="E16" s="907"/>
      <c r="F16" s="907"/>
      <c r="G16" s="907"/>
      <c r="H16" s="907"/>
      <c r="I16" s="907"/>
      <c r="J16" s="907"/>
      <c r="K16" s="907"/>
      <c r="L16" s="907"/>
      <c r="M16" s="907"/>
      <c r="N16" s="907"/>
      <c r="O16" s="907"/>
      <c r="P16" s="907"/>
      <c r="Q16" s="907"/>
      <c r="R16" s="907"/>
      <c r="S16" s="907"/>
      <c r="T16" s="907"/>
      <c r="U16" s="907"/>
    </row>
    <row r="17" spans="2:21" ht="55.5" customHeight="1">
      <c r="B17" s="705" t="s">
        <v>637</v>
      </c>
      <c r="C17" s="908" t="s">
        <v>728</v>
      </c>
      <c r="D17" s="908"/>
      <c r="E17" s="908"/>
      <c r="F17" s="908"/>
      <c r="G17" s="908"/>
      <c r="H17" s="908"/>
      <c r="I17" s="908"/>
      <c r="J17" s="908"/>
      <c r="K17" s="908"/>
      <c r="L17" s="908"/>
      <c r="M17" s="908"/>
      <c r="N17" s="908"/>
      <c r="O17" s="908"/>
      <c r="P17" s="908"/>
      <c r="Q17" s="908"/>
      <c r="R17" s="908"/>
      <c r="S17" s="908"/>
      <c r="T17" s="908"/>
      <c r="U17" s="909"/>
    </row>
    <row r="18" spans="2:21" ht="16">
      <c r="B18" s="706"/>
      <c r="C18" s="707"/>
      <c r="D18" s="708"/>
      <c r="E18" s="708"/>
      <c r="F18" s="708"/>
      <c r="G18" s="708"/>
      <c r="H18" s="708"/>
      <c r="I18" s="708"/>
      <c r="J18" s="708"/>
      <c r="K18" s="708"/>
      <c r="L18" s="708"/>
      <c r="M18" s="708"/>
      <c r="N18" s="708"/>
      <c r="O18" s="708"/>
      <c r="P18" s="708"/>
      <c r="Q18" s="708"/>
      <c r="R18" s="708"/>
      <c r="S18" s="708"/>
      <c r="T18" s="708"/>
      <c r="U18" s="709"/>
    </row>
    <row r="19" spans="2:21" ht="16">
      <c r="B19" s="706"/>
      <c r="C19" s="707" t="s">
        <v>641</v>
      </c>
      <c r="D19" s="708"/>
      <c r="E19" s="708"/>
      <c r="F19" s="708"/>
      <c r="G19" s="708"/>
      <c r="H19" s="708"/>
      <c r="I19" s="708"/>
      <c r="J19" s="708"/>
      <c r="K19" s="708"/>
      <c r="L19" s="708"/>
      <c r="M19" s="708"/>
      <c r="N19" s="708"/>
      <c r="O19" s="708"/>
      <c r="P19" s="708"/>
      <c r="Q19" s="708"/>
      <c r="R19" s="708"/>
      <c r="S19" s="708"/>
      <c r="T19" s="708"/>
      <c r="U19" s="709"/>
    </row>
    <row r="20" spans="2:21" ht="16">
      <c r="B20" s="706"/>
      <c r="C20" s="707"/>
      <c r="D20" s="708"/>
      <c r="E20" s="708"/>
      <c r="F20" s="708"/>
      <c r="G20" s="708"/>
      <c r="H20" s="708"/>
      <c r="I20" s="708"/>
      <c r="J20" s="708"/>
      <c r="K20" s="708"/>
      <c r="L20" s="708"/>
      <c r="M20" s="708"/>
      <c r="N20" s="708"/>
      <c r="O20" s="708"/>
      <c r="P20" s="708"/>
      <c r="Q20" s="708"/>
      <c r="R20" s="708"/>
      <c r="S20" s="708"/>
      <c r="T20" s="708"/>
      <c r="U20" s="709"/>
    </row>
    <row r="21" spans="2:21" ht="16">
      <c r="B21" s="706"/>
      <c r="C21" s="707" t="s">
        <v>638</v>
      </c>
      <c r="D21" s="708"/>
      <c r="E21" s="708"/>
      <c r="F21" s="708"/>
      <c r="G21" s="708"/>
      <c r="H21" s="708"/>
      <c r="I21" s="708"/>
      <c r="J21" s="708"/>
      <c r="K21" s="708"/>
      <c r="L21" s="708"/>
      <c r="M21" s="708"/>
      <c r="N21" s="708"/>
      <c r="O21" s="708"/>
      <c r="P21" s="708"/>
      <c r="Q21" s="708"/>
      <c r="R21" s="708"/>
      <c r="S21" s="708"/>
      <c r="T21" s="708"/>
      <c r="U21" s="709"/>
    </row>
    <row r="22" spans="2:21" ht="16">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905" t="s">
        <v>639</v>
      </c>
      <c r="D23" s="905"/>
      <c r="E23" s="905"/>
      <c r="F23" s="905"/>
      <c r="G23" s="905"/>
      <c r="H23" s="905"/>
      <c r="I23" s="905"/>
      <c r="J23" s="905"/>
      <c r="K23" s="905"/>
      <c r="L23" s="905"/>
      <c r="M23" s="905"/>
      <c r="N23" s="905"/>
      <c r="O23" s="905"/>
      <c r="P23" s="905"/>
      <c r="Q23" s="905"/>
      <c r="R23" s="905"/>
      <c r="S23" s="905"/>
      <c r="T23" s="708"/>
      <c r="U23" s="709"/>
    </row>
    <row r="24" spans="2:21" ht="16">
      <c r="B24" s="706"/>
      <c r="C24" s="707"/>
      <c r="D24" s="708"/>
      <c r="E24" s="708"/>
      <c r="F24" s="708"/>
      <c r="G24" s="708"/>
      <c r="H24" s="708"/>
      <c r="I24" s="708"/>
      <c r="J24" s="708"/>
      <c r="K24" s="708"/>
      <c r="L24" s="708"/>
      <c r="M24" s="708"/>
      <c r="N24" s="708"/>
      <c r="O24" s="708"/>
      <c r="P24" s="708"/>
      <c r="Q24" s="708"/>
      <c r="R24" s="708"/>
      <c r="S24" s="708"/>
      <c r="T24" s="708"/>
      <c r="U24" s="709"/>
    </row>
    <row r="25" spans="2:21" ht="16">
      <c r="B25" s="706"/>
      <c r="C25" s="707" t="s">
        <v>642</v>
      </c>
      <c r="D25" s="708"/>
      <c r="E25" s="708"/>
      <c r="F25" s="708"/>
      <c r="G25" s="708"/>
      <c r="H25" s="708"/>
      <c r="I25" s="708"/>
      <c r="J25" s="708"/>
      <c r="K25" s="708"/>
      <c r="L25" s="708"/>
      <c r="M25" s="708"/>
      <c r="N25" s="708"/>
      <c r="O25" s="708"/>
      <c r="P25" s="708"/>
      <c r="Q25" s="708"/>
      <c r="R25" s="708"/>
      <c r="S25" s="708"/>
      <c r="T25" s="708"/>
      <c r="U25" s="709"/>
    </row>
    <row r="26" spans="2:21" ht="16">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905" t="s">
        <v>640</v>
      </c>
      <c r="D27" s="905"/>
      <c r="E27" s="905"/>
      <c r="F27" s="905"/>
      <c r="G27" s="905"/>
      <c r="H27" s="905"/>
      <c r="I27" s="905"/>
      <c r="J27" s="905"/>
      <c r="K27" s="905"/>
      <c r="L27" s="905"/>
      <c r="M27" s="905"/>
      <c r="N27" s="905"/>
      <c r="O27" s="905"/>
      <c r="P27" s="905"/>
      <c r="Q27" s="905"/>
      <c r="R27" s="905"/>
      <c r="S27" s="905"/>
      <c r="T27" s="905"/>
      <c r="U27" s="910"/>
    </row>
    <row r="28" spans="2:21" ht="16">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905" t="s">
        <v>643</v>
      </c>
      <c r="D29" s="905"/>
      <c r="E29" s="905"/>
      <c r="F29" s="905"/>
      <c r="G29" s="905"/>
      <c r="H29" s="905"/>
      <c r="I29" s="905"/>
      <c r="J29" s="905"/>
      <c r="K29" s="905"/>
      <c r="L29" s="905"/>
      <c r="M29" s="905"/>
      <c r="N29" s="905"/>
      <c r="O29" s="905"/>
      <c r="P29" s="905"/>
      <c r="Q29" s="905"/>
      <c r="R29" s="905"/>
      <c r="S29" s="905"/>
      <c r="T29" s="905"/>
      <c r="U29" s="910"/>
    </row>
    <row r="30" spans="2:21" ht="16">
      <c r="B30" s="706"/>
      <c r="C30" s="707"/>
      <c r="D30" s="708"/>
      <c r="E30" s="708"/>
      <c r="F30" s="708"/>
      <c r="G30" s="708"/>
      <c r="H30" s="708"/>
      <c r="I30" s="708"/>
      <c r="J30" s="708"/>
      <c r="K30" s="708"/>
      <c r="L30" s="708"/>
      <c r="M30" s="708"/>
      <c r="N30" s="708"/>
      <c r="O30" s="708"/>
      <c r="P30" s="708"/>
      <c r="Q30" s="708"/>
      <c r="R30" s="708"/>
      <c r="S30" s="708"/>
      <c r="T30" s="708"/>
      <c r="U30" s="709"/>
    </row>
    <row r="31" spans="2:21" ht="16">
      <c r="B31" s="706"/>
      <c r="C31" s="707" t="s">
        <v>644</v>
      </c>
      <c r="D31" s="708"/>
      <c r="E31" s="708"/>
      <c r="F31" s="708"/>
      <c r="G31" s="708"/>
      <c r="H31" s="708"/>
      <c r="I31" s="708"/>
      <c r="J31" s="708"/>
      <c r="K31" s="708"/>
      <c r="L31" s="708"/>
      <c r="M31" s="708"/>
      <c r="N31" s="708"/>
      <c r="O31" s="708"/>
      <c r="P31" s="708"/>
      <c r="Q31" s="708"/>
      <c r="R31" s="708"/>
      <c r="S31" s="708"/>
      <c r="T31" s="708"/>
      <c r="U31" s="709"/>
    </row>
    <row r="32" spans="2:21" ht="16">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645</v>
      </c>
      <c r="C33" s="911" t="s">
        <v>646</v>
      </c>
      <c r="D33" s="911"/>
      <c r="E33" s="911"/>
      <c r="F33" s="911"/>
      <c r="G33" s="911"/>
      <c r="H33" s="911"/>
      <c r="I33" s="911"/>
      <c r="J33" s="911"/>
      <c r="K33" s="911"/>
      <c r="L33" s="911"/>
      <c r="M33" s="911"/>
      <c r="N33" s="911"/>
      <c r="O33" s="911"/>
      <c r="P33" s="911"/>
      <c r="Q33" s="911"/>
      <c r="R33" s="911"/>
      <c r="S33" s="911"/>
      <c r="T33" s="911"/>
      <c r="U33" s="912"/>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7">
      <c r="B35" s="718" t="s">
        <v>647</v>
      </c>
      <c r="C35" s="719" t="s">
        <v>648</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649</v>
      </c>
      <c r="C37" s="913" t="s">
        <v>650</v>
      </c>
      <c r="D37" s="913"/>
      <c r="E37" s="913"/>
      <c r="F37" s="913"/>
      <c r="G37" s="913"/>
      <c r="H37" s="913"/>
      <c r="I37" s="913"/>
      <c r="J37" s="913"/>
      <c r="K37" s="913"/>
      <c r="L37" s="913"/>
      <c r="M37" s="913"/>
      <c r="N37" s="913"/>
      <c r="O37" s="913"/>
      <c r="P37" s="913"/>
      <c r="Q37" s="913"/>
      <c r="R37" s="913"/>
      <c r="S37" s="913"/>
      <c r="T37" s="913"/>
      <c r="U37" s="914"/>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7">
      <c r="B39" s="705" t="s">
        <v>651</v>
      </c>
      <c r="C39" s="721" t="s">
        <v>652</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653</v>
      </c>
      <c r="C41" s="915" t="s">
        <v>654</v>
      </c>
      <c r="D41" s="915"/>
      <c r="E41" s="915"/>
      <c r="F41" s="915"/>
      <c r="G41" s="915"/>
      <c r="H41" s="915"/>
      <c r="I41" s="915"/>
      <c r="J41" s="915"/>
      <c r="K41" s="915"/>
      <c r="L41" s="915"/>
      <c r="M41" s="915"/>
      <c r="N41" s="915"/>
      <c r="O41" s="915"/>
      <c r="P41" s="915"/>
      <c r="Q41" s="915"/>
      <c r="R41" s="915"/>
      <c r="S41" s="915"/>
      <c r="T41" s="915"/>
      <c r="U41" s="916"/>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7">
      <c r="B43" s="718" t="s">
        <v>655</v>
      </c>
      <c r="C43" s="719" t="s">
        <v>656</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903" t="s">
        <v>672</v>
      </c>
      <c r="D45" s="903"/>
      <c r="E45" s="903"/>
      <c r="F45" s="903"/>
      <c r="G45" s="903"/>
      <c r="H45" s="903"/>
      <c r="I45" s="903"/>
      <c r="J45" s="903"/>
      <c r="K45" s="903"/>
      <c r="L45" s="903"/>
      <c r="M45" s="903"/>
      <c r="N45" s="903"/>
      <c r="O45" s="903"/>
      <c r="P45" s="903"/>
      <c r="Q45" s="903"/>
      <c r="R45" s="903"/>
      <c r="S45" s="903"/>
      <c r="T45" s="903"/>
      <c r="U45" s="904"/>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903" t="s">
        <v>657</v>
      </c>
      <c r="D47" s="903"/>
      <c r="E47" s="903"/>
      <c r="F47" s="903"/>
      <c r="G47" s="903"/>
      <c r="H47" s="903"/>
      <c r="I47" s="903"/>
      <c r="J47" s="903"/>
      <c r="K47" s="903"/>
      <c r="L47" s="903"/>
      <c r="M47" s="903"/>
      <c r="N47" s="903"/>
      <c r="O47" s="903"/>
      <c r="P47" s="903"/>
      <c r="Q47" s="903"/>
      <c r="R47" s="903"/>
      <c r="S47" s="903"/>
      <c r="T47" s="903"/>
      <c r="U47" s="904"/>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903" t="s">
        <v>658</v>
      </c>
      <c r="D49" s="903"/>
      <c r="E49" s="903"/>
      <c r="F49" s="903"/>
      <c r="G49" s="903"/>
      <c r="H49" s="903"/>
      <c r="I49" s="903"/>
      <c r="J49" s="903"/>
      <c r="K49" s="903"/>
      <c r="L49" s="903"/>
      <c r="M49" s="903"/>
      <c r="N49" s="903"/>
      <c r="O49" s="903"/>
      <c r="P49" s="903"/>
      <c r="Q49" s="903"/>
      <c r="R49" s="903"/>
      <c r="S49" s="903"/>
      <c r="T49" s="903"/>
      <c r="U49" s="904"/>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903" t="s">
        <v>659</v>
      </c>
      <c r="D51" s="903"/>
      <c r="E51" s="903"/>
      <c r="F51" s="903"/>
      <c r="G51" s="903"/>
      <c r="H51" s="903"/>
      <c r="I51" s="903"/>
      <c r="J51" s="903"/>
      <c r="K51" s="903"/>
      <c r="L51" s="903"/>
      <c r="M51" s="903"/>
      <c r="N51" s="903"/>
      <c r="O51" s="903"/>
      <c r="P51" s="903"/>
      <c r="Q51" s="903"/>
      <c r="R51" s="903"/>
      <c r="S51" s="903"/>
      <c r="T51" s="903"/>
      <c r="U51" s="904"/>
    </row>
    <row r="52" spans="2:21" ht="16">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905" t="s">
        <v>671</v>
      </c>
      <c r="D53" s="905"/>
      <c r="E53" s="905"/>
      <c r="F53" s="905"/>
      <c r="G53" s="905"/>
      <c r="H53" s="905"/>
      <c r="I53" s="905"/>
      <c r="J53" s="905"/>
      <c r="K53" s="905"/>
      <c r="L53" s="905"/>
      <c r="M53" s="905"/>
      <c r="N53" s="905"/>
      <c r="O53" s="905"/>
      <c r="P53" s="905"/>
      <c r="Q53" s="905"/>
      <c r="R53" s="905"/>
      <c r="S53" s="905"/>
      <c r="T53" s="905"/>
      <c r="U53" s="910"/>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660</v>
      </c>
      <c r="C55" s="913" t="s">
        <v>661</v>
      </c>
      <c r="D55" s="913"/>
      <c r="E55" s="913"/>
      <c r="F55" s="913"/>
      <c r="G55" s="913"/>
      <c r="H55" s="913"/>
      <c r="I55" s="913"/>
      <c r="J55" s="913"/>
      <c r="K55" s="913"/>
      <c r="L55" s="913"/>
      <c r="M55" s="913"/>
      <c r="N55" s="913"/>
      <c r="O55" s="913"/>
      <c r="P55" s="913"/>
      <c r="Q55" s="913"/>
      <c r="R55" s="913"/>
      <c r="S55" s="913"/>
      <c r="T55" s="913"/>
      <c r="U55" s="914"/>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662</v>
      </c>
      <c r="C57" s="913" t="s">
        <v>663</v>
      </c>
      <c r="D57" s="913"/>
      <c r="E57" s="913"/>
      <c r="F57" s="913"/>
      <c r="G57" s="913"/>
      <c r="H57" s="913"/>
      <c r="I57" s="913"/>
      <c r="J57" s="913"/>
      <c r="K57" s="913"/>
      <c r="L57" s="913"/>
      <c r="M57" s="913"/>
      <c r="N57" s="913"/>
      <c r="O57" s="913"/>
      <c r="P57" s="913"/>
      <c r="Q57" s="913"/>
      <c r="R57" s="913"/>
      <c r="S57" s="913"/>
      <c r="T57" s="913"/>
      <c r="U57" s="914"/>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664</v>
      </c>
      <c r="C59" s="726" t="s">
        <v>665</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B5" zoomScale="85" zoomScaleNormal="85" workbookViewId="0">
      <selection activeCell="B13" sqref="B13:B112"/>
    </sheetView>
  </sheetViews>
  <sheetFormatPr baseColWidth="10" defaultColWidth="9.1640625" defaultRowHeight="16"/>
  <cols>
    <col min="1" max="1" width="3.1640625" style="12" customWidth="1"/>
    <col min="2" max="2" width="61.6640625" style="10" customWidth="1"/>
    <col min="3" max="3" width="58.6640625" style="12" customWidth="1"/>
    <col min="4" max="4" width="62.5" style="12" customWidth="1"/>
    <col min="5" max="5" width="42" style="12" customWidth="1"/>
    <col min="6" max="6" width="44.1640625" style="12" customWidth="1"/>
    <col min="7" max="7" width="9.1640625" style="16"/>
    <col min="8" max="10" width="9.1640625" style="12"/>
    <col min="11" max="11" width="26.1640625" style="12" customWidth="1"/>
    <col min="12" max="12" width="59.83203125" style="17" customWidth="1"/>
    <col min="13" max="13" width="14.6640625" style="25" customWidth="1"/>
    <col min="14" max="14" width="29.6640625" style="17" customWidth="1"/>
    <col min="15" max="16384" width="9.1640625" style="12"/>
  </cols>
  <sheetData>
    <row r="1" spans="2:20" ht="146.25" customHeight="1"/>
    <row r="3" spans="2:20" ht="25.5" customHeight="1">
      <c r="B3" s="918" t="s">
        <v>723</v>
      </c>
      <c r="C3" s="919"/>
      <c r="D3" s="919"/>
      <c r="E3" s="919"/>
      <c r="F3" s="920"/>
      <c r="G3" s="122"/>
    </row>
    <row r="4" spans="2:20" ht="16.5" customHeight="1">
      <c r="B4" s="921"/>
      <c r="C4" s="922"/>
      <c r="D4" s="922"/>
      <c r="E4" s="922"/>
      <c r="F4" s="923"/>
      <c r="G4" s="122"/>
    </row>
    <row r="5" spans="2:20" ht="71.25" customHeight="1">
      <c r="B5" s="921"/>
      <c r="C5" s="922"/>
      <c r="D5" s="922"/>
      <c r="E5" s="922"/>
      <c r="F5" s="923"/>
      <c r="G5" s="122"/>
    </row>
    <row r="6" spans="2:20" ht="21.75" customHeight="1">
      <c r="B6" s="924"/>
      <c r="C6" s="925"/>
      <c r="D6" s="925"/>
      <c r="E6" s="925"/>
      <c r="F6" s="926"/>
      <c r="G6" s="122"/>
    </row>
    <row r="8" spans="2:20" ht="20">
      <c r="B8" s="917" t="s">
        <v>480</v>
      </c>
      <c r="C8" s="917"/>
      <c r="D8" s="917"/>
      <c r="E8" s="917"/>
      <c r="F8" s="917"/>
      <c r="G8" s="91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592</v>
      </c>
      <c r="G12" s="28"/>
      <c r="L12" s="33"/>
      <c r="M12" s="33"/>
      <c r="N12" s="33"/>
      <c r="O12" s="33"/>
      <c r="P12" s="33"/>
      <c r="Q12" s="68"/>
      <c r="S12" s="8"/>
      <c r="T12" s="8"/>
    </row>
    <row r="13" spans="2:20" s="9" customFormat="1" ht="26.25" customHeight="1" thickBot="1">
      <c r="B13" s="102"/>
      <c r="C13" s="124" t="s">
        <v>631</v>
      </c>
      <c r="G13" s="109"/>
      <c r="L13" s="33"/>
      <c r="M13" s="33"/>
      <c r="N13" s="33"/>
      <c r="O13" s="33"/>
      <c r="P13" s="33"/>
      <c r="Q13" s="68"/>
      <c r="S13" s="8"/>
      <c r="T13" s="8"/>
    </row>
    <row r="14" spans="2:20" s="9" customFormat="1" ht="26.25" customHeight="1" thickBot="1">
      <c r="B14" s="102"/>
      <c r="C14" s="172" t="s">
        <v>626</v>
      </c>
      <c r="G14" s="123"/>
      <c r="L14" s="33"/>
      <c r="M14" s="33"/>
      <c r="N14" s="33"/>
      <c r="O14" s="33"/>
      <c r="P14" s="33"/>
      <c r="Q14" s="68"/>
      <c r="S14" s="8"/>
      <c r="T14" s="8"/>
    </row>
    <row r="15" spans="2:20" s="9" customFormat="1" ht="26.25" customHeight="1" thickBot="1">
      <c r="B15" s="102"/>
      <c r="C15" s="172" t="s">
        <v>627</v>
      </c>
      <c r="G15" s="123"/>
      <c r="L15" s="33"/>
      <c r="M15" s="33"/>
      <c r="N15" s="33"/>
      <c r="O15" s="33"/>
      <c r="P15" s="33"/>
      <c r="Q15" s="68"/>
      <c r="S15" s="8"/>
      <c r="T15" s="8"/>
    </row>
    <row r="16" spans="2:20" s="9" customFormat="1" ht="26.25" customHeight="1" thickBot="1">
      <c r="B16" s="102"/>
      <c r="C16" s="172" t="s">
        <v>628</v>
      </c>
      <c r="G16" s="123"/>
      <c r="L16" s="33"/>
      <c r="M16" s="33"/>
      <c r="N16" s="33"/>
      <c r="O16" s="33"/>
      <c r="P16" s="33"/>
      <c r="Q16" s="68"/>
      <c r="S16" s="8"/>
      <c r="T16" s="8"/>
    </row>
    <row r="17" spans="2:20" s="9" customFormat="1" ht="26.25" customHeight="1" thickBot="1">
      <c r="B17" s="102"/>
      <c r="C17" s="124" t="s">
        <v>629</v>
      </c>
      <c r="G17" s="109"/>
      <c r="L17" s="33"/>
      <c r="M17" s="33"/>
      <c r="N17" s="33"/>
      <c r="O17" s="33"/>
      <c r="P17" s="33"/>
      <c r="Q17" s="68"/>
      <c r="S17" s="8"/>
      <c r="T17" s="8"/>
    </row>
    <row r="18" spans="2:20" s="9" customFormat="1" ht="26.25" customHeight="1" thickBot="1">
      <c r="B18" s="102"/>
      <c r="C18" s="124" t="s">
        <v>630</v>
      </c>
      <c r="G18" s="123"/>
      <c r="L18" s="33"/>
      <c r="M18" s="33"/>
      <c r="N18" s="33"/>
      <c r="O18" s="33"/>
      <c r="P18" s="33"/>
      <c r="Q18" s="68"/>
      <c r="S18" s="8"/>
      <c r="T18" s="8"/>
    </row>
    <row r="19" spans="2:20" s="9" customFormat="1" ht="26.25" customHeight="1" thickBot="1">
      <c r="B19" s="102"/>
      <c r="C19" s="124" t="s">
        <v>632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6" t="s">
        <v>542</v>
      </c>
      <c r="C22" s="652" t="s">
        <v>436</v>
      </c>
      <c r="D22" s="655" t="s">
        <v>442</v>
      </c>
      <c r="E22" s="659" t="s">
        <v>591</v>
      </c>
      <c r="F22" s="655" t="s">
        <v>447</v>
      </c>
      <c r="G22" s="174"/>
      <c r="M22" s="644"/>
      <c r="T22" s="644"/>
    </row>
    <row r="23" spans="2:20" s="103" customFormat="1" ht="35.25" customHeight="1">
      <c r="B23" s="647" t="s">
        <v>457</v>
      </c>
      <c r="C23" s="653" t="s">
        <v>437</v>
      </c>
      <c r="D23" s="656" t="s">
        <v>443</v>
      </c>
      <c r="E23" s="660" t="s">
        <v>591</v>
      </c>
      <c r="F23" s="656" t="s">
        <v>447</v>
      </c>
      <c r="G23" s="174"/>
      <c r="M23" s="644"/>
      <c r="T23" s="644"/>
    </row>
    <row r="24" spans="2:20" s="103" customFormat="1" ht="34.5" customHeight="1">
      <c r="B24" s="647" t="s">
        <v>454</v>
      </c>
      <c r="C24" s="653" t="s">
        <v>437</v>
      </c>
      <c r="D24" s="656" t="s">
        <v>444</v>
      </c>
      <c r="E24" s="660" t="s">
        <v>591</v>
      </c>
      <c r="F24" s="656" t="s">
        <v>447</v>
      </c>
      <c r="G24" s="174"/>
      <c r="M24" s="644"/>
      <c r="T24" s="644"/>
    </row>
    <row r="25" spans="2:20" s="103" customFormat="1" ht="32.25" customHeight="1">
      <c r="B25" s="648" t="s">
        <v>455</v>
      </c>
      <c r="C25" s="653" t="s">
        <v>436</v>
      </c>
      <c r="D25" s="656" t="s">
        <v>445</v>
      </c>
      <c r="E25" s="661" t="s">
        <v>610</v>
      </c>
      <c r="F25" s="664"/>
      <c r="G25" s="174"/>
      <c r="M25" s="644"/>
      <c r="T25" s="644"/>
    </row>
    <row r="26" spans="2:20" s="103" customFormat="1" ht="30.75" customHeight="1">
      <c r="B26" s="649" t="s">
        <v>540</v>
      </c>
      <c r="C26" s="653" t="s">
        <v>436</v>
      </c>
      <c r="D26" s="656"/>
      <c r="E26" s="661"/>
      <c r="F26" s="664"/>
      <c r="G26" s="174"/>
      <c r="M26" s="644"/>
      <c r="T26" s="644"/>
    </row>
    <row r="27" spans="2:20" s="103" customFormat="1" ht="32.25" customHeight="1">
      <c r="B27" s="650" t="s">
        <v>541</v>
      </c>
      <c r="C27" s="653" t="s">
        <v>436</v>
      </c>
      <c r="D27" s="657" t="s">
        <v>537</v>
      </c>
      <c r="E27" s="661"/>
      <c r="F27" s="664"/>
      <c r="G27" s="174"/>
      <c r="M27" s="644"/>
      <c r="T27" s="644"/>
    </row>
    <row r="28" spans="2:20" s="103" customFormat="1" ht="27" customHeight="1">
      <c r="B28" s="648" t="s">
        <v>456</v>
      </c>
      <c r="C28" s="653" t="s">
        <v>439</v>
      </c>
      <c r="D28" s="656" t="s">
        <v>481</v>
      </c>
      <c r="E28" s="661" t="s">
        <v>458</v>
      </c>
      <c r="F28" s="664"/>
      <c r="G28" s="174"/>
      <c r="M28" s="644"/>
      <c r="T28" s="644"/>
    </row>
    <row r="29" spans="2:20" s="103" customFormat="1" ht="27" customHeight="1">
      <c r="B29" s="650" t="s">
        <v>451</v>
      </c>
      <c r="C29" s="653" t="s">
        <v>436</v>
      </c>
      <c r="D29" s="656"/>
      <c r="E29" s="661"/>
      <c r="F29" s="656" t="s">
        <v>407</v>
      </c>
      <c r="G29" s="174"/>
      <c r="M29" s="644"/>
      <c r="T29" s="644"/>
    </row>
    <row r="30" spans="2:20" s="103" customFormat="1" ht="32.25" customHeight="1">
      <c r="B30" s="648" t="s">
        <v>207</v>
      </c>
      <c r="C30" s="653" t="s">
        <v>441</v>
      </c>
      <c r="D30" s="656" t="s">
        <v>554</v>
      </c>
      <c r="E30" s="662"/>
      <c r="F30" s="656" t="s">
        <v>553</v>
      </c>
      <c r="G30" s="645"/>
      <c r="M30" s="644"/>
    </row>
    <row r="31" spans="2:20" s="103" customFormat="1" ht="27.75" customHeight="1">
      <c r="B31" s="651" t="s">
        <v>538</v>
      </c>
      <c r="C31" s="654" t="s">
        <v>440</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1640625" defaultRowHeight="15"/>
  <cols>
    <col min="1" max="1" width="61.1640625" style="12" bestFit="1" customWidth="1"/>
    <col min="2" max="2" width="13.6640625" style="12" customWidth="1"/>
    <col min="3" max="3" width="9.1640625" style="10"/>
    <col min="4" max="4" width="15" style="12" customWidth="1"/>
    <col min="5" max="5" width="11.5" style="10" customWidth="1"/>
    <col min="6" max="6" width="24.1640625" style="12" customWidth="1"/>
    <col min="7" max="7" width="32" style="12" customWidth="1"/>
    <col min="8" max="8" width="14.6640625" style="12" customWidth="1"/>
    <col min="9" max="16384" width="9.1640625" style="12"/>
  </cols>
  <sheetData>
    <row r="1" spans="1:8">
      <c r="A1" s="8" t="s">
        <v>410</v>
      </c>
      <c r="B1" s="8" t="s">
        <v>41</v>
      </c>
      <c r="C1" s="120" t="s">
        <v>234</v>
      </c>
      <c r="D1" s="8" t="s">
        <v>414</v>
      </c>
      <c r="E1" s="120" t="s">
        <v>449</v>
      </c>
      <c r="F1" s="120" t="s">
        <v>548</v>
      </c>
      <c r="G1" s="120" t="s">
        <v>574</v>
      </c>
      <c r="H1" s="120" t="s">
        <v>585</v>
      </c>
    </row>
    <row r="2" spans="1:8">
      <c r="A2" s="12" t="s">
        <v>29</v>
      </c>
      <c r="B2" s="12" t="s">
        <v>27</v>
      </c>
      <c r="C2" s="10">
        <v>2006</v>
      </c>
      <c r="D2" s="12" t="s">
        <v>415</v>
      </c>
      <c r="E2" s="10">
        <f>'2. LRAMVA Threshold'!D9</f>
        <v>2010</v>
      </c>
      <c r="F2" s="26" t="s">
        <v>170</v>
      </c>
      <c r="G2" s="12" t="s">
        <v>575</v>
      </c>
      <c r="H2" s="12" t="s">
        <v>593</v>
      </c>
    </row>
    <row r="3" spans="1:8">
      <c r="A3" s="12" t="s">
        <v>371</v>
      </c>
      <c r="B3" s="12" t="s">
        <v>27</v>
      </c>
      <c r="C3" s="10">
        <v>2007</v>
      </c>
      <c r="D3" s="12" t="s">
        <v>416</v>
      </c>
      <c r="E3" s="10">
        <f>'2. LRAMVA Threshold'!D24</f>
        <v>2014</v>
      </c>
      <c r="F3" s="12" t="s">
        <v>549</v>
      </c>
      <c r="G3" s="12" t="s">
        <v>576</v>
      </c>
      <c r="H3" s="12" t="s">
        <v>586</v>
      </c>
    </row>
    <row r="4" spans="1:8">
      <c r="A4" s="12" t="s">
        <v>372</v>
      </c>
      <c r="B4" s="12" t="s">
        <v>28</v>
      </c>
      <c r="C4" s="10">
        <v>2008</v>
      </c>
      <c r="D4" s="12" t="s">
        <v>417</v>
      </c>
      <c r="F4" s="12" t="s">
        <v>169</v>
      </c>
      <c r="G4" s="12" t="s">
        <v>577</v>
      </c>
    </row>
    <row r="5" spans="1:8">
      <c r="A5" s="12" t="s">
        <v>373</v>
      </c>
      <c r="B5" s="12" t="s">
        <v>28</v>
      </c>
      <c r="C5" s="10">
        <v>2009</v>
      </c>
      <c r="F5" s="12" t="s">
        <v>368</v>
      </c>
      <c r="G5" s="12" t="s">
        <v>578</v>
      </c>
    </row>
    <row r="6" spans="1:8">
      <c r="A6" s="12" t="s">
        <v>374</v>
      </c>
      <c r="B6" s="12" t="s">
        <v>28</v>
      </c>
      <c r="C6" s="10">
        <v>2010</v>
      </c>
      <c r="F6" s="12" t="s">
        <v>369</v>
      </c>
      <c r="G6" s="12" t="s">
        <v>579</v>
      </c>
    </row>
    <row r="7" spans="1:8">
      <c r="A7" s="12" t="s">
        <v>375</v>
      </c>
      <c r="B7" s="12" t="s">
        <v>28</v>
      </c>
      <c r="C7" s="10">
        <v>2011</v>
      </c>
      <c r="F7" s="12" t="s">
        <v>370</v>
      </c>
      <c r="G7" s="12" t="s">
        <v>580</v>
      </c>
    </row>
    <row r="8" spans="1:8">
      <c r="A8" s="12" t="s">
        <v>376</v>
      </c>
      <c r="B8" s="12" t="s">
        <v>28</v>
      </c>
      <c r="C8" s="10">
        <v>2012</v>
      </c>
      <c r="F8" s="12" t="s">
        <v>557</v>
      </c>
      <c r="G8" s="12" t="s">
        <v>581</v>
      </c>
    </row>
    <row r="9" spans="1:8">
      <c r="A9" s="12" t="s">
        <v>377</v>
      </c>
      <c r="B9" s="12" t="s">
        <v>28</v>
      </c>
      <c r="C9" s="10">
        <v>2013</v>
      </c>
      <c r="G9" s="12" t="s">
        <v>582</v>
      </c>
    </row>
    <row r="10" spans="1:8">
      <c r="A10" s="12" t="s">
        <v>378</v>
      </c>
      <c r="B10" s="12" t="s">
        <v>28</v>
      </c>
      <c r="C10" s="10">
        <v>2014</v>
      </c>
      <c r="G10" s="12" t="s">
        <v>583</v>
      </c>
    </row>
    <row r="11" spans="1:8">
      <c r="A11" s="12" t="s">
        <v>379</v>
      </c>
      <c r="B11" s="12" t="s">
        <v>28</v>
      </c>
      <c r="C11" s="10">
        <v>2015</v>
      </c>
      <c r="G11" s="12" t="s">
        <v>584</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5" zoomScaleNormal="85" workbookViewId="0">
      <selection activeCell="H17" sqref="H17"/>
    </sheetView>
  </sheetViews>
  <sheetFormatPr baseColWidth="10" defaultColWidth="9.1640625" defaultRowHeight="16"/>
  <cols>
    <col min="1" max="1" width="2.6640625" style="9" customWidth="1"/>
    <col min="2" max="2" width="33.5" style="9" customWidth="1"/>
    <col min="3" max="4" width="29.5" style="9" customWidth="1"/>
    <col min="5" max="5" width="24.5" style="17" customWidth="1"/>
    <col min="6" max="6" width="34.5" style="9" customWidth="1"/>
    <col min="7" max="7" width="27.5" style="9" customWidth="1"/>
    <col min="8" max="8" width="28.83203125" style="9" customWidth="1"/>
    <col min="9" max="9" width="23.1640625" style="9" customWidth="1"/>
    <col min="10" max="10" width="22" style="9" customWidth="1"/>
    <col min="11" max="11" width="19.6640625" style="9" customWidth="1"/>
    <col min="12" max="12" width="21.6640625" style="9" hidden="1" customWidth="1"/>
    <col min="13" max="13" width="24" style="9" hidden="1" customWidth="1"/>
    <col min="14" max="14" width="24.1640625" style="9" hidden="1" customWidth="1"/>
    <col min="15" max="15" width="21.5" style="9" hidden="1" customWidth="1"/>
    <col min="16" max="16" width="22.1640625" style="9" hidden="1" customWidth="1"/>
    <col min="17" max="17" width="16.5" style="9" hidden="1" customWidth="1"/>
    <col min="18" max="18" width="15.5" style="9" customWidth="1"/>
    <col min="19" max="19" width="17.1640625" style="9" customWidth="1"/>
    <col min="20" max="20" width="13.6640625" style="8" customWidth="1"/>
    <col min="21" max="21" width="6.33203125" style="8" customWidth="1"/>
    <col min="22" max="22" width="13.5" style="9" customWidth="1"/>
    <col min="23" max="23" width="15.33203125" style="9" customWidth="1"/>
    <col min="24" max="16384" width="9.1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550</v>
      </c>
      <c r="D6" s="17"/>
      <c r="E6" s="9"/>
      <c r="T6" s="9"/>
      <c r="V6" s="8"/>
    </row>
    <row r="7" spans="2:22" ht="21" customHeight="1">
      <c r="B7" s="536"/>
      <c r="C7" s="17"/>
      <c r="D7" s="17"/>
      <c r="E7" s="9"/>
      <c r="T7" s="9"/>
      <c r="V7" s="8"/>
    </row>
    <row r="8" spans="2:22" ht="24.75" customHeight="1">
      <c r="B8" s="117" t="s">
        <v>239</v>
      </c>
      <c r="C8" s="189" t="s">
        <v>744</v>
      </c>
      <c r="D8" s="600"/>
      <c r="E8" s="9"/>
      <c r="T8" s="9"/>
      <c r="V8" s="8"/>
    </row>
    <row r="9" spans="2:22" ht="41.25" customHeight="1">
      <c r="B9" s="550" t="s">
        <v>519</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555</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1" t="s">
        <v>768</v>
      </c>
      <c r="E14" s="130"/>
      <c r="F14" s="124" t="s">
        <v>547</v>
      </c>
      <c r="H14" s="541" t="s">
        <v>2327</v>
      </c>
      <c r="J14" s="124" t="s">
        <v>514</v>
      </c>
      <c r="L14" s="132"/>
      <c r="N14" s="103"/>
      <c r="Q14" s="99"/>
      <c r="R14" s="96"/>
    </row>
    <row r="15" spans="2:22" ht="26.25" customHeight="1" thickBot="1">
      <c r="B15" s="124" t="s">
        <v>423</v>
      </c>
      <c r="C15" s="106"/>
      <c r="D15" s="541" t="s">
        <v>923</v>
      </c>
      <c r="F15" s="124" t="s">
        <v>413</v>
      </c>
      <c r="G15" s="127"/>
      <c r="H15" s="541" t="s">
        <v>2328</v>
      </c>
      <c r="I15" s="17"/>
      <c r="J15" s="124" t="s">
        <v>515</v>
      </c>
      <c r="L15" s="132"/>
      <c r="M15" s="103"/>
      <c r="Q15" s="108"/>
      <c r="R15" s="96"/>
    </row>
    <row r="16" spans="2:22" ht="28.5" customHeight="1" thickBot="1">
      <c r="B16" s="124" t="s">
        <v>453</v>
      </c>
      <c r="C16" s="106"/>
      <c r="D16" s="541">
        <v>2018</v>
      </c>
      <c r="E16" s="103"/>
      <c r="F16" s="124" t="s">
        <v>433</v>
      </c>
      <c r="G16" s="125"/>
      <c r="H16" s="542">
        <v>2019</v>
      </c>
      <c r="I16" s="103"/>
      <c r="K16" s="195"/>
      <c r="L16" s="195"/>
      <c r="M16" s="195"/>
      <c r="N16" s="195"/>
      <c r="Q16" s="115"/>
      <c r="R16" s="96"/>
    </row>
    <row r="17" spans="1:21" ht="29.25" customHeight="1">
      <c r="B17" s="124" t="s">
        <v>420</v>
      </c>
      <c r="C17" s="106"/>
      <c r="D17" s="732">
        <v>779427</v>
      </c>
      <c r="E17" s="121"/>
      <c r="F17" s="739" t="s">
        <v>675</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434</v>
      </c>
      <c r="G19" s="602" t="s">
        <v>363</v>
      </c>
      <c r="H19" s="242">
        <f>SUM(R54,R57,R60,R63,R66,R69,R72,R75,R78)</f>
        <v>905272.64864735608</v>
      </c>
      <c r="I19" s="17"/>
      <c r="J19" s="115"/>
      <c r="K19" s="115"/>
      <c r="L19" s="115"/>
      <c r="M19" s="115"/>
      <c r="N19" s="115"/>
      <c r="P19" s="115"/>
      <c r="Q19" s="115"/>
      <c r="R19" s="96"/>
    </row>
    <row r="20" spans="1:21" ht="27.75" customHeight="1" thickBot="1">
      <c r="E20" s="9"/>
      <c r="F20" s="124" t="s">
        <v>435</v>
      </c>
      <c r="G20" s="602" t="s">
        <v>364</v>
      </c>
      <c r="H20" s="131">
        <f>-SUM(R55,R58,R61,R64,R67,R70,R73,R76,R79)</f>
        <v>209067.04769013607</v>
      </c>
      <c r="I20" s="17"/>
      <c r="J20" s="115"/>
      <c r="P20" s="115"/>
      <c r="Q20" s="115"/>
      <c r="R20" s="96"/>
    </row>
    <row r="21" spans="1:21" ht="27.75" customHeight="1" thickBot="1">
      <c r="C21" s="32"/>
      <c r="D21" s="32"/>
      <c r="E21" s="32"/>
      <c r="F21" s="124" t="s">
        <v>408</v>
      </c>
      <c r="G21" s="602" t="s">
        <v>365</v>
      </c>
      <c r="H21" s="188">
        <f>R84</f>
        <v>20536.614799902669</v>
      </c>
      <c r="I21" s="103"/>
      <c r="P21" s="115"/>
      <c r="Q21" s="115"/>
      <c r="R21" s="96"/>
    </row>
    <row r="22" spans="1:21" ht="27.75" customHeight="1">
      <c r="C22" s="32"/>
      <c r="D22" s="32"/>
      <c r="E22" s="32"/>
      <c r="F22" s="124" t="s">
        <v>509</v>
      </c>
      <c r="G22" s="602" t="s">
        <v>448</v>
      </c>
      <c r="H22" s="188">
        <f>H19-H20+H21</f>
        <v>716742.21575712261</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929" t="s">
        <v>682</v>
      </c>
      <c r="C26" s="929"/>
      <c r="D26" s="929"/>
      <c r="E26" s="929"/>
      <c r="F26" s="929"/>
      <c r="G26" s="929"/>
    </row>
    <row r="27" spans="1:21" ht="14.25" customHeight="1">
      <c r="A27" s="28"/>
      <c r="B27" s="547"/>
      <c r="C27" s="547"/>
      <c r="D27" s="537"/>
      <c r="E27" s="537"/>
      <c r="F27" s="537"/>
      <c r="G27" s="547"/>
    </row>
    <row r="28" spans="1:21" s="17" customFormat="1" ht="27" customHeight="1">
      <c r="B28" s="930" t="s">
        <v>506</v>
      </c>
      <c r="C28" s="931"/>
      <c r="D28" s="133" t="s">
        <v>41</v>
      </c>
      <c r="E28" s="134" t="s">
        <v>673</v>
      </c>
      <c r="F28" s="134" t="s">
        <v>408</v>
      </c>
      <c r="G28" s="135" t="s">
        <v>409</v>
      </c>
      <c r="T28" s="136"/>
      <c r="U28" s="136"/>
    </row>
    <row r="29" spans="1:21" ht="20.25" customHeight="1">
      <c r="B29" s="927" t="s">
        <v>29</v>
      </c>
      <c r="C29" s="928"/>
      <c r="D29" s="637" t="s">
        <v>27</v>
      </c>
      <c r="E29" s="138">
        <f>SUM(D54:D80)</f>
        <v>57963.401080551594</v>
      </c>
      <c r="F29" s="139">
        <f>D84</f>
        <v>1709.7995747906884</v>
      </c>
      <c r="G29" s="138">
        <f t="shared" ref="G29:G35" si="0">E29+F29</f>
        <v>59673.200655342283</v>
      </c>
    </row>
    <row r="30" spans="1:21" ht="20.25" customHeight="1">
      <c r="B30" s="927" t="s">
        <v>371</v>
      </c>
      <c r="C30" s="928"/>
      <c r="D30" s="637" t="s">
        <v>27</v>
      </c>
      <c r="E30" s="140">
        <f>SUM(E54:E80)</f>
        <v>142262.04077221442</v>
      </c>
      <c r="F30" s="141">
        <f>E84</f>
        <v>4196.4338235287205</v>
      </c>
      <c r="G30" s="140">
        <f t="shared" si="0"/>
        <v>146458.47459574314</v>
      </c>
    </row>
    <row r="31" spans="1:21" ht="20.25" customHeight="1">
      <c r="B31" s="927" t="s">
        <v>927</v>
      </c>
      <c r="C31" s="928"/>
      <c r="D31" s="637" t="s">
        <v>28</v>
      </c>
      <c r="E31" s="140">
        <f>SUM(F54:F80)</f>
        <v>323307.96616298152</v>
      </c>
      <c r="F31" s="141">
        <f>F84</f>
        <v>9536.9114435451193</v>
      </c>
      <c r="G31" s="140">
        <f t="shared" si="0"/>
        <v>332844.87760652666</v>
      </c>
    </row>
    <row r="32" spans="1:21" ht="20.25" customHeight="1">
      <c r="B32" s="927" t="s">
        <v>928</v>
      </c>
      <c r="C32" s="928"/>
      <c r="D32" s="637" t="s">
        <v>28</v>
      </c>
      <c r="E32" s="140">
        <f>SUM(G54:G80)</f>
        <v>15650.653099275991</v>
      </c>
      <c r="F32" s="141">
        <f>G84</f>
        <v>461.66166090135192</v>
      </c>
      <c r="G32" s="140">
        <f t="shared" si="0"/>
        <v>16112.314760177343</v>
      </c>
    </row>
    <row r="33" spans="2:22" ht="20.25" customHeight="1">
      <c r="B33" s="927" t="s">
        <v>396</v>
      </c>
      <c r="C33" s="928"/>
      <c r="D33" s="637" t="s">
        <v>28</v>
      </c>
      <c r="E33" s="140">
        <f>SUM(H54:H80)</f>
        <v>95259.387581552204</v>
      </c>
      <c r="F33" s="141">
        <f>H84</f>
        <v>2809.9534765983244</v>
      </c>
      <c r="G33" s="140">
        <f t="shared" si="0"/>
        <v>98069.34105815053</v>
      </c>
    </row>
    <row r="34" spans="2:22" ht="20.25" customHeight="1">
      <c r="B34" s="927" t="s">
        <v>32</v>
      </c>
      <c r="C34" s="928"/>
      <c r="D34" s="637" t="s">
        <v>27</v>
      </c>
      <c r="E34" s="140">
        <f>SUM(I54:I80)</f>
        <v>68.476295152700274</v>
      </c>
      <c r="F34" s="141">
        <f>I84</f>
        <v>2.0199080480564229</v>
      </c>
      <c r="G34" s="140">
        <f t="shared" si="0"/>
        <v>70.496203200756696</v>
      </c>
    </row>
    <row r="35" spans="2:22" ht="20.25" customHeight="1">
      <c r="B35" s="927" t="s">
        <v>30</v>
      </c>
      <c r="C35" s="928"/>
      <c r="D35" s="637" t="s">
        <v>28</v>
      </c>
      <c r="E35" s="140">
        <f>SUM(J54:J80)</f>
        <v>0</v>
      </c>
      <c r="F35" s="141">
        <f>J84</f>
        <v>0</v>
      </c>
      <c r="G35" s="140">
        <f t="shared" si="0"/>
        <v>0</v>
      </c>
    </row>
    <row r="36" spans="2:22" ht="20.25" customHeight="1">
      <c r="B36" s="927" t="s">
        <v>31</v>
      </c>
      <c r="C36" s="928"/>
      <c r="D36" s="637" t="s">
        <v>28</v>
      </c>
      <c r="E36" s="140">
        <f>SUM(K54:K80)</f>
        <v>61693.67596549161</v>
      </c>
      <c r="F36" s="141">
        <f>K84</f>
        <v>1819.8349124904069</v>
      </c>
      <c r="G36" s="140">
        <f t="shared" ref="G36:G42" si="1">E36+F36</f>
        <v>63513.510877982015</v>
      </c>
    </row>
    <row r="37" spans="2:22" ht="20.25" customHeight="1">
      <c r="B37" s="927"/>
      <c r="C37" s="928"/>
      <c r="D37" s="637"/>
      <c r="E37" s="140">
        <f>SUM(L54:L80)</f>
        <v>0</v>
      </c>
      <c r="F37" s="141">
        <f>L84</f>
        <v>0</v>
      </c>
      <c r="G37" s="140">
        <f t="shared" si="1"/>
        <v>0</v>
      </c>
    </row>
    <row r="38" spans="2:22" ht="20.25" customHeight="1">
      <c r="B38" s="927"/>
      <c r="C38" s="928"/>
      <c r="D38" s="637"/>
      <c r="E38" s="140">
        <f>SUM(M54:M80)</f>
        <v>0</v>
      </c>
      <c r="F38" s="141">
        <f>M84</f>
        <v>0</v>
      </c>
      <c r="G38" s="140">
        <f t="shared" si="1"/>
        <v>0</v>
      </c>
    </row>
    <row r="39" spans="2:22" ht="20.25" customHeight="1">
      <c r="B39" s="927"/>
      <c r="C39" s="928"/>
      <c r="D39" s="637"/>
      <c r="E39" s="140">
        <f>SUM(N54:N80)</f>
        <v>0</v>
      </c>
      <c r="F39" s="141">
        <f>N84</f>
        <v>0</v>
      </c>
      <c r="G39" s="140">
        <f t="shared" si="1"/>
        <v>0</v>
      </c>
    </row>
    <row r="40" spans="2:22" ht="20.25" customHeight="1">
      <c r="B40" s="927"/>
      <c r="C40" s="928"/>
      <c r="D40" s="637"/>
      <c r="E40" s="140">
        <f>SUM(O54:O80)</f>
        <v>0</v>
      </c>
      <c r="F40" s="141">
        <f>O84</f>
        <v>0</v>
      </c>
      <c r="G40" s="140">
        <f t="shared" si="1"/>
        <v>0</v>
      </c>
    </row>
    <row r="41" spans="2:22" ht="20.25" customHeight="1">
      <c r="B41" s="927"/>
      <c r="C41" s="928"/>
      <c r="D41" s="637"/>
      <c r="E41" s="140">
        <f>SUM(P54:P80)</f>
        <v>0</v>
      </c>
      <c r="F41" s="141">
        <f>P84</f>
        <v>0</v>
      </c>
      <c r="G41" s="140">
        <f t="shared" si="1"/>
        <v>0</v>
      </c>
    </row>
    <row r="42" spans="2:22" ht="20.25" customHeight="1">
      <c r="B42" s="927"/>
      <c r="C42" s="928"/>
      <c r="D42" s="638"/>
      <c r="E42" s="142">
        <f>SUM(Q54:Q80)</f>
        <v>0</v>
      </c>
      <c r="F42" s="143">
        <f>Q84</f>
        <v>0</v>
      </c>
      <c r="G42" s="142">
        <f t="shared" si="1"/>
        <v>0</v>
      </c>
    </row>
    <row r="43" spans="2:22" s="8" customFormat="1" ht="21" customHeight="1">
      <c r="B43" s="932" t="s">
        <v>26</v>
      </c>
      <c r="C43" s="933"/>
      <c r="D43" s="137"/>
      <c r="E43" s="144">
        <f>SUM(E29:E42)</f>
        <v>696205.60095722007</v>
      </c>
      <c r="F43" s="144">
        <f>SUM(F29:F42)</f>
        <v>20536.614799902669</v>
      </c>
      <c r="G43" s="144">
        <f>SUM(G29:G42)</f>
        <v>716742.21575712273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29" t="s">
        <v>613</v>
      </c>
      <c r="C48" s="929"/>
      <c r="D48" s="929"/>
      <c r="E48" s="929"/>
      <c r="F48" s="929"/>
      <c r="G48" s="929"/>
      <c r="H48" s="929"/>
      <c r="I48" s="929"/>
      <c r="J48" s="929"/>
      <c r="K48" s="929"/>
      <c r="L48" s="929"/>
      <c r="M48" s="616"/>
      <c r="N48" s="105"/>
      <c r="O48" s="105"/>
      <c r="P48" s="105"/>
      <c r="Q48" s="105"/>
      <c r="R48" s="105"/>
      <c r="T48" s="37"/>
      <c r="U48" s="19"/>
      <c r="V48" s="38"/>
    </row>
    <row r="49" spans="2:22" s="28" customFormat="1" ht="41" customHeight="1">
      <c r="B49" s="929" t="s">
        <v>561</v>
      </c>
      <c r="C49" s="929"/>
      <c r="D49" s="929"/>
      <c r="E49" s="929"/>
      <c r="F49" s="929"/>
      <c r="G49" s="929"/>
      <c r="H49" s="929"/>
      <c r="I49" s="929"/>
      <c r="J49" s="929"/>
      <c r="K49" s="929"/>
      <c r="L49" s="929"/>
      <c r="M49" s="616"/>
      <c r="N49" s="105"/>
      <c r="O49" s="105"/>
      <c r="P49" s="105"/>
      <c r="Q49" s="105"/>
      <c r="R49" s="105"/>
      <c r="T49" s="37"/>
      <c r="U49" s="19"/>
      <c r="V49" s="38"/>
    </row>
    <row r="50" spans="2:22" s="28" customFormat="1" ht="18" customHeight="1">
      <c r="B50" s="929" t="s">
        <v>681</v>
      </c>
      <c r="C50" s="929"/>
      <c r="D50" s="929"/>
      <c r="E50" s="929"/>
      <c r="F50" s="929"/>
      <c r="G50" s="929"/>
      <c r="H50" s="929"/>
      <c r="I50" s="929"/>
      <c r="J50" s="929"/>
      <c r="K50" s="929"/>
      <c r="L50" s="929"/>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2,999 kW</v>
      </c>
      <c r="G52" s="135" t="str">
        <f>IF($B32&lt;&gt;"",$B32,"")</f>
        <v>GS 3,000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kWh</v>
      </c>
      <c r="J53" s="575" t="str">
        <f>D35</f>
        <v>kW</v>
      </c>
      <c r="K53" s="575" t="str">
        <f>D36</f>
        <v>kW</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LRAM'!Y524</f>
        <v>0</v>
      </c>
      <c r="E63" s="156">
        <f>'4.  2011-2014 LRAM'!Z524</f>
        <v>0</v>
      </c>
      <c r="F63" s="156">
        <f>'4.  2011-2014 LRAM'!AA524</f>
        <v>0</v>
      </c>
      <c r="G63" s="156">
        <f>'4.  2011-2014 LRAM'!AB524</f>
        <v>0</v>
      </c>
      <c r="H63" s="156">
        <f>'4.  2011-2014 LRAM'!AC524</f>
        <v>0</v>
      </c>
      <c r="I63" s="156">
        <f>'4.  2011-2014 LRAM'!AD524</f>
        <v>0</v>
      </c>
      <c r="J63" s="156">
        <f>'4.  2011-2014 LRAM'!AE524</f>
        <v>0</v>
      </c>
      <c r="K63" s="156">
        <f>'4.  2011-2014 LRAM'!AF524</f>
        <v>0</v>
      </c>
      <c r="L63" s="156">
        <f>'4.  2011-2014 LRAM'!AG524</f>
        <v>0</v>
      </c>
      <c r="M63" s="156">
        <f>'4.  2011-2014 LRAM'!AH524</f>
        <v>0</v>
      </c>
      <c r="N63" s="156">
        <f>'4.  2011-2014 LRAM'!AI524</f>
        <v>0</v>
      </c>
      <c r="O63" s="156">
        <f>'4.  2011-2014 LRAM'!AJ524</f>
        <v>0</v>
      </c>
      <c r="P63" s="156">
        <f>'4.  2011-2014 LRAM'!AK524</f>
        <v>0</v>
      </c>
      <c r="Q63" s="156">
        <f>'4.  2011-2014 LRAM'!AL524</f>
        <v>0</v>
      </c>
      <c r="R63" s="157">
        <f>SUM(D63:Q63)</f>
        <v>0</v>
      </c>
      <c r="U63" s="152"/>
      <c r="V63" s="153"/>
    </row>
    <row r="64" spans="2:22" s="163" customFormat="1">
      <c r="B64" s="154" t="s">
        <v>39</v>
      </c>
      <c r="C64" s="155"/>
      <c r="D64" s="156">
        <f>-'4.  2011-2014 LRAM'!Y525</f>
        <v>0</v>
      </c>
      <c r="E64" s="156">
        <f>-'4.  2011-2014 LRAM'!Z525</f>
        <v>0</v>
      </c>
      <c r="F64" s="156">
        <f>-'4.  2011-2014 LRAM'!AA525</f>
        <v>0</v>
      </c>
      <c r="G64" s="156">
        <f>-'4.  2011-2014 LRAM'!AB525</f>
        <v>0</v>
      </c>
      <c r="H64" s="156">
        <f>-'4.  2011-2014 LRAM'!AC525</f>
        <v>0</v>
      </c>
      <c r="I64" s="156">
        <f>-'4.  2011-2014 LRAM'!AD525</f>
        <v>0</v>
      </c>
      <c r="J64" s="156">
        <f>-'4.  2011-2014 LRAM'!AE525</f>
        <v>0</v>
      </c>
      <c r="K64" s="156">
        <f>-'4.  2011-2014 LRAM'!AF525</f>
        <v>0</v>
      </c>
      <c r="L64" s="156">
        <f>-'4.  2011-2014 LRAM'!AG525</f>
        <v>0</v>
      </c>
      <c r="M64" s="156">
        <f>-'4.  2011-2014 LRAM'!AH525</f>
        <v>0</v>
      </c>
      <c r="N64" s="156">
        <f>-'4.  2011-2014 LRAM'!AI525</f>
        <v>0</v>
      </c>
      <c r="O64" s="156">
        <f>-'4.  2011-2014 LRAM'!AJ525</f>
        <v>0</v>
      </c>
      <c r="P64" s="156">
        <f>-'4.  2011-2014 LRAM'!AK525</f>
        <v>0</v>
      </c>
      <c r="Q64" s="156">
        <f>-'4.  2011-2014 LRAM'!AL525</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LRAM'!Y207</f>
        <v>0</v>
      </c>
      <c r="E66" s="164">
        <f>'5.  2015-2020 LRAM'!Z207</f>
        <v>0</v>
      </c>
      <c r="F66" s="164">
        <f>'5.  2015-2020 LRAM'!AA207</f>
        <v>0</v>
      </c>
      <c r="G66" s="164">
        <f>'5.  2015-2020 LRAM'!AB207</f>
        <v>0</v>
      </c>
      <c r="H66" s="164">
        <f>'5.  2015-2020 LRAM'!AC207</f>
        <v>0</v>
      </c>
      <c r="I66" s="164">
        <f>'5.  2015-2020 LRAM'!AD207</f>
        <v>0</v>
      </c>
      <c r="J66" s="164">
        <f>'5.  2015-2020 LRAM'!AE207</f>
        <v>0</v>
      </c>
      <c r="K66" s="164">
        <f>'5.  2015-2020 LRAM'!AF207</f>
        <v>0</v>
      </c>
      <c r="L66" s="164">
        <f>'5.  2015-2020 LRAM'!AG207</f>
        <v>0</v>
      </c>
      <c r="M66" s="164">
        <f>'5.  2015-2020 LRAM'!AH207</f>
        <v>0</v>
      </c>
      <c r="N66" s="164">
        <f>'5.  2015-2020 LRAM'!AI207</f>
        <v>0</v>
      </c>
      <c r="O66" s="164">
        <f>'5.  2015-2020 LRAM'!AJ207</f>
        <v>0</v>
      </c>
      <c r="P66" s="164">
        <f>'5.  2015-2020 LRAM'!AK207</f>
        <v>0</v>
      </c>
      <c r="Q66" s="164">
        <f>'5.  2015-2020 LRAM'!AL207</f>
        <v>0</v>
      </c>
      <c r="R66" s="157">
        <f>SUM(D66:Q66)</f>
        <v>0</v>
      </c>
      <c r="U66" s="152"/>
      <c r="V66" s="153"/>
    </row>
    <row r="67" spans="2:22" s="163" customFormat="1">
      <c r="B67" s="154" t="s">
        <v>93</v>
      </c>
      <c r="C67" s="155"/>
      <c r="D67" s="164">
        <f>-'5.  2015-2020 LRAM'!Y208</f>
        <v>0</v>
      </c>
      <c r="E67" s="164">
        <f>-'5.  2015-2020 LRAM'!Z208</f>
        <v>0</v>
      </c>
      <c r="F67" s="164">
        <f>-'5.  2015-2020 LRAM'!AA208</f>
        <v>0</v>
      </c>
      <c r="G67" s="164">
        <f>-'5.  2015-2020 LRAM'!AB208</f>
        <v>0</v>
      </c>
      <c r="H67" s="164">
        <f>-'5.  2015-2020 LRAM'!AC208</f>
        <v>0</v>
      </c>
      <c r="I67" s="164">
        <f>-'5.  2015-2020 LRAM'!AD208</f>
        <v>0</v>
      </c>
      <c r="J67" s="164">
        <f>-'5.  2015-2020 LRAM'!AE208</f>
        <v>0</v>
      </c>
      <c r="K67" s="164">
        <f>-'5.  2015-2020 LRAM'!AF208</f>
        <v>0</v>
      </c>
      <c r="L67" s="164">
        <f>-'5.  2015-2020 LRAM'!AG208</f>
        <v>0</v>
      </c>
      <c r="M67" s="164">
        <f>-'5.  2015-2020 LRAM'!AH208</f>
        <v>0</v>
      </c>
      <c r="N67" s="164">
        <f>-'5.  2015-2020 LRAM'!AI208</f>
        <v>0</v>
      </c>
      <c r="O67" s="164">
        <f>-'5.  2015-2020 LRAM'!AJ208</f>
        <v>0</v>
      </c>
      <c r="P67" s="164">
        <f>-'5.  2015-2020 LRAM'!AK208</f>
        <v>0</v>
      </c>
      <c r="Q67" s="164">
        <f>-'5.  2015-2020 LRAM'!AL208</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LRAM'!Y397</f>
        <v>0</v>
      </c>
      <c r="E69" s="156">
        <f>'5.  2015-2020 LRAM'!Z397</f>
        <v>0</v>
      </c>
      <c r="F69" s="156">
        <f>'5.  2015-2020 LRAM'!AA397</f>
        <v>0</v>
      </c>
      <c r="G69" s="156">
        <f>'5.  2015-2020 LRAM'!AB397</f>
        <v>0</v>
      </c>
      <c r="H69" s="156">
        <f>'5.  2015-2020 LRAM'!AC397</f>
        <v>0</v>
      </c>
      <c r="I69" s="156">
        <f>'5.  2015-2020 LRAM'!AD397</f>
        <v>0</v>
      </c>
      <c r="J69" s="156">
        <f>'5.  2015-2020 LRAM'!AE397</f>
        <v>0</v>
      </c>
      <c r="K69" s="156">
        <f>'5.  2015-2020 LRAM'!AF397</f>
        <v>0</v>
      </c>
      <c r="L69" s="156">
        <f>'5.  2015-2020 LRAM'!AG397</f>
        <v>0</v>
      </c>
      <c r="M69" s="156">
        <f>'5.  2015-2020 LRAM'!AH397</f>
        <v>0</v>
      </c>
      <c r="N69" s="156">
        <f>'5.  2015-2020 LRAM'!AI397</f>
        <v>0</v>
      </c>
      <c r="O69" s="156">
        <f>'5.  2015-2020 LRAM'!AJ397</f>
        <v>0</v>
      </c>
      <c r="P69" s="156">
        <f>'5.  2015-2020 LRAM'!AK397</f>
        <v>0</v>
      </c>
      <c r="Q69" s="156">
        <f>'5.  2015-2020 LRAM'!AL397</f>
        <v>0</v>
      </c>
      <c r="R69" s="157">
        <f>SUM(D69:Q69)</f>
        <v>0</v>
      </c>
      <c r="U69" s="152"/>
      <c r="V69" s="153"/>
    </row>
    <row r="70" spans="2:22" s="163" customFormat="1">
      <c r="B70" s="154" t="s">
        <v>224</v>
      </c>
      <c r="C70" s="155"/>
      <c r="D70" s="156">
        <f>-'5.  2015-2020 LRAM'!Y398</f>
        <v>0</v>
      </c>
      <c r="E70" s="156">
        <f>-'5.  2015-2020 LRAM'!Z398</f>
        <v>0</v>
      </c>
      <c r="F70" s="156">
        <f>-'5.  2015-2020 LRAM'!AA398</f>
        <v>0</v>
      </c>
      <c r="G70" s="156">
        <f>-'5.  2015-2020 LRAM'!AB398</f>
        <v>0</v>
      </c>
      <c r="H70" s="156">
        <f>-'5.  2015-2020 LRAM'!AC398</f>
        <v>0</v>
      </c>
      <c r="I70" s="156">
        <f>-'5.  2015-2020 LRAM'!AD398</f>
        <v>0</v>
      </c>
      <c r="J70" s="156">
        <f>-'5.  2015-2020 LRAM'!AE398</f>
        <v>0</v>
      </c>
      <c r="K70" s="156">
        <f>-'5.  2015-2020 LRAM'!AF398</f>
        <v>0</v>
      </c>
      <c r="L70" s="156">
        <f>-'5.  2015-2020 LRAM'!AG398</f>
        <v>0</v>
      </c>
      <c r="M70" s="156">
        <f>-'5.  2015-2020 LRAM'!AH398</f>
        <v>0</v>
      </c>
      <c r="N70" s="156">
        <f>-'5.  2015-2020 LRAM'!AI398</f>
        <v>0</v>
      </c>
      <c r="O70" s="156">
        <f>-'5.  2015-2020 LRAM'!AJ398</f>
        <v>0</v>
      </c>
      <c r="P70" s="156">
        <f>-'5.  2015-2020 LRAM'!AK398</f>
        <v>0</v>
      </c>
      <c r="Q70" s="156">
        <f>-'5.  2015-2020 LRAM'!AL398</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LRAM'!Y591</f>
        <v>0</v>
      </c>
      <c r="E72" s="156">
        <f>'5.  2015-2020 LRAM'!Z591</f>
        <v>0</v>
      </c>
      <c r="F72" s="156">
        <f>'5.  2015-2020 LRAM'!AA591</f>
        <v>0</v>
      </c>
      <c r="G72" s="156">
        <f>'5.  2015-2020 LRAM'!AB591</f>
        <v>0</v>
      </c>
      <c r="H72" s="156">
        <f>'5.  2015-2020 LRAM'!AC591</f>
        <v>0</v>
      </c>
      <c r="I72" s="156">
        <f>'5.  2015-2020 LRAM'!AD591</f>
        <v>0</v>
      </c>
      <c r="J72" s="156">
        <f>'5.  2015-2020 LRAM'!AE591</f>
        <v>0</v>
      </c>
      <c r="K72" s="156">
        <f>'5.  2015-2020 LRAM'!AF591</f>
        <v>0</v>
      </c>
      <c r="L72" s="156">
        <f>'5.  2015-2020 LRAM'!AG591</f>
        <v>0</v>
      </c>
      <c r="M72" s="156">
        <f>'5.  2015-2020 LRAM'!AH591</f>
        <v>0</v>
      </c>
      <c r="N72" s="156">
        <f>'5.  2015-2020 LRAM'!AI591</f>
        <v>0</v>
      </c>
      <c r="O72" s="156">
        <f>'5.  2015-2020 LRAM'!AJ591</f>
        <v>0</v>
      </c>
      <c r="P72" s="156">
        <f>'5.  2015-2020 LRAM'!AK591</f>
        <v>0</v>
      </c>
      <c r="Q72" s="156">
        <f>'5.  2015-2020 LRAM'!AL591</f>
        <v>0</v>
      </c>
      <c r="R72" s="157">
        <f>SUM(D72:Q72)</f>
        <v>0</v>
      </c>
      <c r="U72" s="152"/>
      <c r="V72" s="153"/>
    </row>
    <row r="73" spans="2:22" s="163" customFormat="1">
      <c r="B73" s="154" t="s">
        <v>226</v>
      </c>
      <c r="C73" s="155"/>
      <c r="D73" s="156">
        <f>-'5.  2015-2020 LRAM'!Y592</f>
        <v>0</v>
      </c>
      <c r="E73" s="156">
        <f>-'5.  2015-2020 LRAM'!Z592</f>
        <v>0</v>
      </c>
      <c r="F73" s="156">
        <f>-'5.  2015-2020 LRAM'!AA592</f>
        <v>0</v>
      </c>
      <c r="G73" s="156">
        <f>-'5.  2015-2020 LRAM'!AB592</f>
        <v>0</v>
      </c>
      <c r="H73" s="156">
        <f>-'5.  2015-2020 LRAM'!AC592</f>
        <v>0</v>
      </c>
      <c r="I73" s="156">
        <f>-'5.  2015-2020 LRAM'!AD592</f>
        <v>0</v>
      </c>
      <c r="J73" s="156">
        <f>-'5.  2015-2020 LRAM'!AE592</f>
        <v>0</v>
      </c>
      <c r="K73" s="156">
        <f>-'5.  2015-2020 LRAM'!AF592</f>
        <v>0</v>
      </c>
      <c r="L73" s="156">
        <f>-'5.  2015-2020 LRAM'!AG592</f>
        <v>0</v>
      </c>
      <c r="M73" s="156">
        <f>-'5.  2015-2020 LRAM'!AH592</f>
        <v>0</v>
      </c>
      <c r="N73" s="156">
        <f>-'5.  2015-2020 LRAM'!AI592</f>
        <v>0</v>
      </c>
      <c r="O73" s="156">
        <f>-'5.  2015-2020 LRAM'!AJ592</f>
        <v>0</v>
      </c>
      <c r="P73" s="156">
        <f>-'5.  2015-2020 LRAM'!AK592</f>
        <v>0</v>
      </c>
      <c r="Q73" s="156">
        <f>-'5.  2015-2020 LRAM'!AL592</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LRAM'!Y781</f>
        <v>0</v>
      </c>
      <c r="E75" s="156">
        <f>'5.  2015-2020 LRAM'!Z781</f>
        <v>0</v>
      </c>
      <c r="F75" s="156">
        <f>'5.  2015-2020 LRAM'!AA781</f>
        <v>0</v>
      </c>
      <c r="G75" s="156">
        <f>'5.  2015-2020 LRAM'!AB781</f>
        <v>0</v>
      </c>
      <c r="H75" s="156">
        <f>'5.  2015-2020 LRAM'!AC781</f>
        <v>0</v>
      </c>
      <c r="I75" s="156">
        <f>'5.  2015-2020 LRAM'!AD781</f>
        <v>0</v>
      </c>
      <c r="J75" s="156">
        <f>'5.  2015-2020 LRAM'!AE781</f>
        <v>0</v>
      </c>
      <c r="K75" s="156">
        <f>'5.  2015-2020 LRAM'!AF781</f>
        <v>0</v>
      </c>
      <c r="L75" s="156">
        <f>'5.  2015-2020 LRAM'!AG781</f>
        <v>0</v>
      </c>
      <c r="M75" s="156">
        <f>'5.  2015-2020 LRAM'!AH781</f>
        <v>0</v>
      </c>
      <c r="N75" s="156">
        <f>'5.  2015-2020 LRAM'!AI781</f>
        <v>0</v>
      </c>
      <c r="O75" s="156">
        <f>'5.  2015-2020 LRAM'!AJ781</f>
        <v>0</v>
      </c>
      <c r="P75" s="156">
        <f>'5.  2015-2020 LRAM'!AK781</f>
        <v>0</v>
      </c>
      <c r="Q75" s="156">
        <f>'5.  2015-2020 LRAM'!AL781</f>
        <v>0</v>
      </c>
      <c r="R75" s="157">
        <f>SUM(D75:Q75)</f>
        <v>0</v>
      </c>
      <c r="U75" s="152"/>
      <c r="V75" s="153"/>
    </row>
    <row r="76" spans="2:22" s="163" customFormat="1" ht="16.5" customHeight="1">
      <c r="B76" s="154" t="s">
        <v>228</v>
      </c>
      <c r="C76" s="155"/>
      <c r="D76" s="156">
        <f>-'5.  2015-2020 LRAM'!Y782</f>
        <v>0</v>
      </c>
      <c r="E76" s="156">
        <f>-'5.  2015-2020 LRAM'!Z782</f>
        <v>0</v>
      </c>
      <c r="F76" s="156">
        <f>-'5.  2015-2020 LRAM'!AA782</f>
        <v>0</v>
      </c>
      <c r="G76" s="156">
        <f>-'5.  2015-2020 LRAM'!AB782</f>
        <v>0</v>
      </c>
      <c r="H76" s="156">
        <f>-'5.  2015-2020 LRAM'!AC782</f>
        <v>0</v>
      </c>
      <c r="I76" s="156">
        <f>-'5.  2015-2020 LRAM'!AD782</f>
        <v>0</v>
      </c>
      <c r="J76" s="156">
        <f>-'5.  2015-2020 LRAM'!AE782</f>
        <v>0</v>
      </c>
      <c r="K76" s="156">
        <f>-'5.  2015-2020 LRAM'!AF782</f>
        <v>0</v>
      </c>
      <c r="L76" s="156">
        <f>-'5.  2015-2020 LRAM'!AG782</f>
        <v>0</v>
      </c>
      <c r="M76" s="156">
        <f>-'5.  2015-2020 LRAM'!AH782</f>
        <v>0</v>
      </c>
      <c r="N76" s="156">
        <f>-'5.  2015-2020 LRAM'!AI782</f>
        <v>0</v>
      </c>
      <c r="O76" s="156">
        <f>-'5.  2015-2020 LRAM'!AJ782</f>
        <v>0</v>
      </c>
      <c r="P76" s="156">
        <f>-'5.  2015-2020 LRAM'!AK782</f>
        <v>0</v>
      </c>
      <c r="Q76" s="156">
        <f>-'5.  2015-2020 LRAM'!AL782</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LRAM'!Y965</f>
        <v>70185.536312754353</v>
      </c>
      <c r="E78" s="156">
        <f>'5.  2015-2020 LRAM'!Z965</f>
        <v>272348.21533014771</v>
      </c>
      <c r="F78" s="156">
        <f>'5.  2015-2020 LRAM'!AA965</f>
        <v>388590.34226298152</v>
      </c>
      <c r="G78" s="156">
        <f>'5.  2015-2020 LRAM'!AB965</f>
        <v>15766.574899275991</v>
      </c>
      <c r="H78" s="156">
        <f>'5.  2015-2020 LRAM'!AC965</f>
        <v>96619.827581552207</v>
      </c>
      <c r="I78" s="156">
        <f>'5.  2015-2020 LRAM'!AD965</f>
        <v>68.476295152700274</v>
      </c>
      <c r="J78" s="156">
        <f>'5.  2015-2020 LRAM'!AE965</f>
        <v>0</v>
      </c>
      <c r="K78" s="156">
        <f>'5.  2015-2020 LRAM'!AF965</f>
        <v>61693.67596549161</v>
      </c>
      <c r="L78" s="156">
        <f>'5.  2015-2020 LRAM'!AG965</f>
        <v>0</v>
      </c>
      <c r="M78" s="156">
        <f>'5.  2015-2020 LRAM'!AH965</f>
        <v>0</v>
      </c>
      <c r="N78" s="156">
        <f>'5.  2015-2020 LRAM'!AI965</f>
        <v>0</v>
      </c>
      <c r="O78" s="156">
        <f>'5.  2015-2020 LRAM'!AJ965</f>
        <v>0</v>
      </c>
      <c r="P78" s="156">
        <f>'5.  2015-2020 LRAM'!AK965</f>
        <v>0</v>
      </c>
      <c r="Q78" s="156">
        <f>'5.  2015-2020 LRAM'!AL965</f>
        <v>0</v>
      </c>
      <c r="R78" s="157">
        <f>SUM(D78:Q78)</f>
        <v>905272.64864735608</v>
      </c>
      <c r="U78" s="152"/>
      <c r="V78" s="153"/>
    </row>
    <row r="79" spans="2:22" s="163" customFormat="1">
      <c r="B79" s="154" t="s">
        <v>230</v>
      </c>
      <c r="C79" s="155"/>
      <c r="D79" s="156">
        <f>-'5.  2015-2020 LRAM'!Y966</f>
        <v>-12222.135232202761</v>
      </c>
      <c r="E79" s="156">
        <f>-'5.  2015-2020 LRAM'!Z966</f>
        <v>-130086.17455793329</v>
      </c>
      <c r="F79" s="156">
        <f>-'5.  2015-2020 LRAM'!AA966</f>
        <v>-65282.376100000001</v>
      </c>
      <c r="G79" s="156">
        <f>-'5.  2015-2020 LRAM'!AB966</f>
        <v>-115.9218</v>
      </c>
      <c r="H79" s="156">
        <f>-'5.  2015-2020 LRAM'!AC966</f>
        <v>-1360.44</v>
      </c>
      <c r="I79" s="156">
        <f>-'5.  2015-2020 LRAM'!AD966</f>
        <v>0</v>
      </c>
      <c r="J79" s="156">
        <f>-'5.  2015-2020 LRAM'!AE966</f>
        <v>0</v>
      </c>
      <c r="K79" s="156">
        <f>-'5.  2015-2020 LRAM'!AF966</f>
        <v>0</v>
      </c>
      <c r="L79" s="156">
        <f>-'5.  2015-2020 LRAM'!AG966</f>
        <v>0</v>
      </c>
      <c r="M79" s="156">
        <f>-'5.  2015-2020 LRAM'!AH966</f>
        <v>0</v>
      </c>
      <c r="N79" s="156">
        <f>-'5.  2015-2020 LRAM'!AI966</f>
        <v>0</v>
      </c>
      <c r="O79" s="156">
        <f>-'5.  2015-2020 LRAM'!AJ966</f>
        <v>0</v>
      </c>
      <c r="P79" s="156">
        <f>-'5.  2015-2020 LRAM'!AK966</f>
        <v>0</v>
      </c>
      <c r="Q79" s="156">
        <f>-'5.  2015-2020 LRAM'!AL966</f>
        <v>0</v>
      </c>
      <c r="R79" s="157">
        <f>SUM(D79:Q79)</f>
        <v>-209067.04769013607</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LRAM'!Y1149</f>
        <v>0</v>
      </c>
      <c r="E81" s="156">
        <f>'5.  2015-2020 LRAM'!Z1149</f>
        <v>0</v>
      </c>
      <c r="F81" s="156">
        <f>'5.  2015-2020 LRAM'!AA1149</f>
        <v>0</v>
      </c>
      <c r="G81" s="156">
        <f>'5.  2015-2020 LRAM'!AB1149</f>
        <v>0</v>
      </c>
      <c r="H81" s="156">
        <f>'5.  2015-2020 LRAM'!AC1149</f>
        <v>0</v>
      </c>
      <c r="I81" s="156">
        <f>'5.  2015-2020 LRAM'!AD1149</f>
        <v>0</v>
      </c>
      <c r="J81" s="156">
        <f>'5.  2015-2020 LRAM'!AE1149</f>
        <v>0</v>
      </c>
      <c r="K81" s="156">
        <f>'5.  2015-2020 LRAM'!AF1149</f>
        <v>0</v>
      </c>
      <c r="L81" s="156">
        <f>'5.  2015-2020 LRAM'!AG1149</f>
        <v>0</v>
      </c>
      <c r="M81" s="156">
        <f>'5.  2015-2020 LRAM'!AH1149</f>
        <v>0</v>
      </c>
      <c r="N81" s="156">
        <f>'5.  2015-2020 LRAM'!AI1149</f>
        <v>0</v>
      </c>
      <c r="O81" s="156">
        <f>'5.  2015-2020 LRAM'!AJ1149</f>
        <v>0</v>
      </c>
      <c r="P81" s="156">
        <f>'5.  2015-2020 LRAM'!AK1149</f>
        <v>0</v>
      </c>
      <c r="Q81" s="156">
        <f>'5.  2015-2020 LRAM'!AL1149</f>
        <v>0</v>
      </c>
      <c r="R81" s="157">
        <f>SUM(D81:Q81)</f>
        <v>0</v>
      </c>
      <c r="U81" s="152"/>
      <c r="V81" s="153"/>
    </row>
    <row r="82" spans="2:22" s="163" customFormat="1" hidden="1">
      <c r="B82" s="154" t="s">
        <v>232</v>
      </c>
      <c r="C82" s="155"/>
      <c r="D82" s="156">
        <f>-'5.  2015-2020 LRAM'!Y1150</f>
        <v>0</v>
      </c>
      <c r="E82" s="156">
        <f>-'5.  2015-2020 LRAM'!Z1150</f>
        <v>0</v>
      </c>
      <c r="F82" s="156">
        <f>-'5.  2015-2020 LRAM'!AA1150</f>
        <v>0</v>
      </c>
      <c r="G82" s="156">
        <f>-'5.  2015-2020 LRAM'!AB1150</f>
        <v>0</v>
      </c>
      <c r="H82" s="156">
        <f>-'5.  2015-2020 LRAM'!AC1150</f>
        <v>0</v>
      </c>
      <c r="I82" s="156">
        <f>-'5.  2015-2020 LRAM'!AD1150</f>
        <v>0</v>
      </c>
      <c r="J82" s="156">
        <f>-'5.  2015-2020 LRAM'!AE1150</f>
        <v>0</v>
      </c>
      <c r="K82" s="156">
        <f>-'5.  2015-2020 LRAM'!AF1150</f>
        <v>0</v>
      </c>
      <c r="L82" s="156">
        <f>-'5.  2015-2020 LRAM'!AG1150</f>
        <v>0</v>
      </c>
      <c r="M82" s="156">
        <f>-'5.  2015-2020 LRAM'!AH1150</f>
        <v>0</v>
      </c>
      <c r="N82" s="156">
        <f>-'5.  2015-2020 LRAM'!AI1150</f>
        <v>0</v>
      </c>
      <c r="O82" s="156">
        <f>-'5.  2015-2020 LRAM'!AJ1150</f>
        <v>0</v>
      </c>
      <c r="P82" s="156">
        <f>-'5.  2015-2020 LRAM'!AK1150</f>
        <v>0</v>
      </c>
      <c r="Q82" s="156">
        <f>-'5.  2015-2020 LRAM'!AL1150</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1709.7995747906884</v>
      </c>
      <c r="E84" s="678">
        <f>'6.  Carrying Charges'!J237</f>
        <v>4196.4338235287205</v>
      </c>
      <c r="F84" s="678">
        <f>'6.  Carrying Charges'!K237</f>
        <v>9536.9114435451193</v>
      </c>
      <c r="G84" s="678">
        <f>'6.  Carrying Charges'!L237</f>
        <v>461.66166090135192</v>
      </c>
      <c r="H84" s="678">
        <f>'6.  Carrying Charges'!M237</f>
        <v>2809.9534765983244</v>
      </c>
      <c r="I84" s="678">
        <f>'6.  Carrying Charges'!N237</f>
        <v>2.0199080480564229</v>
      </c>
      <c r="J84" s="678">
        <f>'6.  Carrying Charges'!O237</f>
        <v>0</v>
      </c>
      <c r="K84" s="678">
        <f>'6.  Carrying Charges'!P237</f>
        <v>1819.8349124904069</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20536.614799902669</v>
      </c>
      <c r="U84" s="152"/>
      <c r="V84" s="153"/>
    </row>
    <row r="85" spans="2:22" s="163" customFormat="1" ht="21.75" customHeight="1">
      <c r="B85" s="622" t="s">
        <v>240</v>
      </c>
      <c r="C85" s="623"/>
      <c r="D85" s="622">
        <f>SUM(D54:D80)+D84</f>
        <v>59673.200655342283</v>
      </c>
      <c r="E85" s="622">
        <f t="shared" ref="E85:Q85" si="2">SUM(E54:E80)+E84</f>
        <v>146458.47459574314</v>
      </c>
      <c r="F85" s="622">
        <f t="shared" si="2"/>
        <v>332844.87760652666</v>
      </c>
      <c r="G85" s="622">
        <f t="shared" si="2"/>
        <v>16112.314760177343</v>
      </c>
      <c r="H85" s="622">
        <f t="shared" si="2"/>
        <v>98069.34105815053</v>
      </c>
      <c r="I85" s="622">
        <f t="shared" si="2"/>
        <v>70.496203200756696</v>
      </c>
      <c r="J85" s="622">
        <f t="shared" si="2"/>
        <v>0</v>
      </c>
      <c r="K85" s="622">
        <f t="shared" si="2"/>
        <v>63513.510877982015</v>
      </c>
      <c r="L85" s="622">
        <f t="shared" si="2"/>
        <v>0</v>
      </c>
      <c r="M85" s="622">
        <f t="shared" si="2"/>
        <v>0</v>
      </c>
      <c r="N85" s="622">
        <f t="shared" si="2"/>
        <v>0</v>
      </c>
      <c r="O85" s="622">
        <f t="shared" si="2"/>
        <v>0</v>
      </c>
      <c r="P85" s="622">
        <f t="shared" si="2"/>
        <v>0</v>
      </c>
      <c r="Q85" s="622">
        <f t="shared" si="2"/>
        <v>0</v>
      </c>
      <c r="R85" s="622">
        <f>SUM(R54:R80)+R84</f>
        <v>716742.21575712261</v>
      </c>
      <c r="U85" s="152"/>
      <c r="V85" s="153"/>
    </row>
    <row r="86" spans="2:22" ht="20.25" customHeight="1">
      <c r="B86" s="453" t="s">
        <v>535</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536</v>
      </c>
      <c r="F89" s="588"/>
    </row>
    <row r="90" spans="2:22" s="548" customFormat="1" ht="27.75" hidden="1" customHeight="1">
      <c r="B90" s="569" t="s">
        <v>556</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LRAM'!Y520:AL520)</f>
        <v>0</v>
      </c>
      <c r="G93" s="556">
        <f>SUM('5.  2015-2020 LRAM'!Y202:AL202)</f>
        <v>0</v>
      </c>
      <c r="H93" s="555">
        <f>SUM('5.  2015-2020 LRAM'!Y391:AL391)</f>
        <v>0</v>
      </c>
      <c r="I93" s="556">
        <f>SUM('5.  2015-2020 LRAM'!Y584:AL584)</f>
        <v>0</v>
      </c>
      <c r="J93" s="555">
        <f>SUM('5.  2015-2020 LRAM'!Y773:AL773)</f>
        <v>0</v>
      </c>
      <c r="K93" s="555">
        <f>SUM('5.  2015-2020 LRAM'!Y956:AL956)</f>
        <v>0</v>
      </c>
      <c r="L93" s="555">
        <f>SUM('5.  2015-2020 LRAM'!Y1139:AL1139)</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LRAM'!Y521:AL521)</f>
        <v>0</v>
      </c>
      <c r="G94" s="556">
        <f>SUM('5.  2015-2020 LRAM'!Y203:AL203)</f>
        <v>0</v>
      </c>
      <c r="H94" s="555">
        <f>SUM('5.  2015-2020 LRAM'!Y392:AL392)</f>
        <v>0</v>
      </c>
      <c r="I94" s="556">
        <f>SUM('5.  2015-2020 LRAM'!Y585:AL585)</f>
        <v>0</v>
      </c>
      <c r="J94" s="555">
        <f>SUM('5.  2015-2020 LRAM'!Y774:AL774)</f>
        <v>0</v>
      </c>
      <c r="K94" s="555">
        <f>SUM('5.  2015-2020 LRAM'!Y957:AL957)</f>
        <v>61163.843074471202</v>
      </c>
      <c r="L94" s="555">
        <f>SUM('5.  2015-2020 LRAM'!Y1140:AL1140)</f>
        <v>0</v>
      </c>
      <c r="M94" s="555">
        <f>SUM(D94:L94)</f>
        <v>61163.843074471202</v>
      </c>
      <c r="T94" s="197"/>
      <c r="U94" s="197"/>
    </row>
    <row r="95" spans="2:22" s="90" customFormat="1" ht="23.25" hidden="1" customHeight="1">
      <c r="B95" s="198">
        <v>2013</v>
      </c>
      <c r="C95" s="558"/>
      <c r="D95" s="558"/>
      <c r="E95" s="556">
        <f>SUM('4.  2011-2014 LRAM'!Y390:AL390)</f>
        <v>0</v>
      </c>
      <c r="F95" s="556">
        <f>SUM('4.  2011-2014 LRAM'!Y522:AL522)</f>
        <v>0</v>
      </c>
      <c r="G95" s="556">
        <f>SUM('5.  2015-2020 LRAM'!Y204:AL204)</f>
        <v>0</v>
      </c>
      <c r="H95" s="555">
        <f>SUM('5.  2015-2020 LRAM'!Y393:AL393)</f>
        <v>0</v>
      </c>
      <c r="I95" s="556">
        <f>SUM('5.  2015-2020 LRAM'!Y586:AL586)</f>
        <v>0</v>
      </c>
      <c r="J95" s="555">
        <f>SUM('5.  2015-2020 LRAM'!Y775:AL775)</f>
        <v>0</v>
      </c>
      <c r="K95" s="555">
        <f>SUM('5.  2015-2020 LRAM'!Y958:AL958)</f>
        <v>64792.87850445386</v>
      </c>
      <c r="L95" s="555">
        <f>SUM('5.  2015-2020 LRAM'!Y1141:AL1141)</f>
        <v>0</v>
      </c>
      <c r="M95" s="555">
        <f>SUM(C95:L95)</f>
        <v>64792.87850445386</v>
      </c>
      <c r="T95" s="197"/>
      <c r="U95" s="197"/>
    </row>
    <row r="96" spans="2:22" s="90" customFormat="1" ht="23.25" hidden="1" customHeight="1">
      <c r="B96" s="198">
        <v>2014</v>
      </c>
      <c r="C96" s="558"/>
      <c r="D96" s="558"/>
      <c r="E96" s="558"/>
      <c r="F96" s="556">
        <f>SUM('4.  2011-2014 LRAM'!Y523:AL523)</f>
        <v>0</v>
      </c>
      <c r="G96" s="556">
        <f>SUM('5.  2015-2020 LRAM'!Y205:AL205)</f>
        <v>0</v>
      </c>
      <c r="H96" s="555">
        <f>SUM('5.  2015-2020 LRAM'!Y394:AL394)</f>
        <v>0</v>
      </c>
      <c r="I96" s="556">
        <f>SUM('5.  2015-2020 LRAM'!Y587:AL587)</f>
        <v>0</v>
      </c>
      <c r="J96" s="555">
        <f>SUM('5.  2015-2020 LRAM'!Y776:AL776)</f>
        <v>0</v>
      </c>
      <c r="K96" s="555">
        <f>SUM('5.  2015-2020 LRAM'!Y959:AL959)</f>
        <v>97539.394389816691</v>
      </c>
      <c r="L96" s="555">
        <f>SUM('5.  2015-2020 LRAM'!Y1142:AL1142)</f>
        <v>0</v>
      </c>
      <c r="M96" s="555">
        <f>SUM(F96:L96)</f>
        <v>97539.394389816691</v>
      </c>
      <c r="T96" s="197"/>
      <c r="U96" s="197"/>
    </row>
    <row r="97" spans="2:21" s="90" customFormat="1" ht="23.25" hidden="1" customHeight="1">
      <c r="B97" s="198">
        <v>2015</v>
      </c>
      <c r="C97" s="558"/>
      <c r="D97" s="558"/>
      <c r="E97" s="558"/>
      <c r="F97" s="558"/>
      <c r="G97" s="556">
        <f>SUM('5.  2015-2020 LRAM'!Y206:AL206)</f>
        <v>0</v>
      </c>
      <c r="H97" s="555">
        <f>SUM('5.  2015-2020 LRAM'!Y395:AL395)</f>
        <v>0</v>
      </c>
      <c r="I97" s="556">
        <f>SUM('5.  2015-2020 LRAM'!Y588:AL588)</f>
        <v>0</v>
      </c>
      <c r="J97" s="555">
        <f>SUM('5.  2015-2020 LRAM'!Y777:AL777)</f>
        <v>0</v>
      </c>
      <c r="K97" s="555">
        <f>SUM('5.  2015-2020 LRAM'!Y960:AL960)</f>
        <v>138582.87594549128</v>
      </c>
      <c r="L97" s="555">
        <f>SUM('5.  2015-2020 LRAM'!Y1143:AL1143)</f>
        <v>0</v>
      </c>
      <c r="M97" s="555">
        <f>SUM(G97:L97)</f>
        <v>138582.87594549128</v>
      </c>
      <c r="T97" s="197"/>
      <c r="U97" s="197"/>
    </row>
    <row r="98" spans="2:21" s="90" customFormat="1" ht="23.25" hidden="1" customHeight="1">
      <c r="B98" s="198">
        <v>2016</v>
      </c>
      <c r="C98" s="558"/>
      <c r="D98" s="558"/>
      <c r="E98" s="558"/>
      <c r="F98" s="558"/>
      <c r="G98" s="558"/>
      <c r="H98" s="555">
        <f>SUM('5.  2015-2020 LRAM'!Y396:AL396)</f>
        <v>0</v>
      </c>
      <c r="I98" s="556">
        <f>SUM('5.  2015-2020 LRAM'!Y589:AL589)</f>
        <v>0</v>
      </c>
      <c r="J98" s="555">
        <f>SUM('5.  2015-2020 LRAM'!Y778:AL778)</f>
        <v>0</v>
      </c>
      <c r="K98" s="555">
        <f>SUM('5.  2015-2020 LRAM'!Y961:AL961)</f>
        <v>104153.11728703008</v>
      </c>
      <c r="L98" s="555">
        <f>SUM('5.  2015-2020 LRAM'!Y1144:AL1144)</f>
        <v>0</v>
      </c>
      <c r="M98" s="555">
        <f>SUM(H98:L98)</f>
        <v>104153.11728703008</v>
      </c>
      <c r="T98" s="197"/>
      <c r="U98" s="197"/>
    </row>
    <row r="99" spans="2:21" s="90" customFormat="1" ht="23.25" hidden="1" customHeight="1">
      <c r="B99" s="198">
        <v>2017</v>
      </c>
      <c r="C99" s="558"/>
      <c r="D99" s="558"/>
      <c r="E99" s="558"/>
      <c r="F99" s="558"/>
      <c r="G99" s="558"/>
      <c r="H99" s="558"/>
      <c r="I99" s="555">
        <f>SUM('5.  2015-2020 LRAM'!Y590:AL590)</f>
        <v>0</v>
      </c>
      <c r="J99" s="555">
        <f>SUM('5.  2015-2020 LRAM'!Y779:AL779)</f>
        <v>0</v>
      </c>
      <c r="K99" s="555">
        <f>SUM('5.  2015-2020 LRAM'!Y962:AL962)</f>
        <v>251279.07468120122</v>
      </c>
      <c r="L99" s="555">
        <f>SUM('5.  2015-2020 LRAM'!Y1145:AL1145)</f>
        <v>0</v>
      </c>
      <c r="M99" s="555">
        <f>SUM(I99:L99)</f>
        <v>251279.07468120122</v>
      </c>
      <c r="T99" s="197"/>
      <c r="U99" s="197"/>
    </row>
    <row r="100" spans="2:21" s="90" customFormat="1" ht="23.25" hidden="1" customHeight="1">
      <c r="B100" s="198">
        <v>2018</v>
      </c>
      <c r="C100" s="558"/>
      <c r="D100" s="558"/>
      <c r="E100" s="558"/>
      <c r="F100" s="558"/>
      <c r="G100" s="558"/>
      <c r="H100" s="558"/>
      <c r="I100" s="558"/>
      <c r="J100" s="555">
        <f>SUM('5.  2015-2020 LRAM'!Y780:AL780)</f>
        <v>0</v>
      </c>
      <c r="K100" s="555">
        <f>SUM('5.  2015-2020 LRAM'!Y963:AL963)</f>
        <v>129239.85754841508</v>
      </c>
      <c r="L100" s="555">
        <f>SUM('5.  2015-2020 LRAM'!Y1146:AL1146)</f>
        <v>0</v>
      </c>
      <c r="M100" s="555">
        <f>SUM(J100:L100)</f>
        <v>129239.85754841508</v>
      </c>
      <c r="T100" s="197"/>
      <c r="U100" s="197"/>
    </row>
    <row r="101" spans="2:21" s="90" customFormat="1" ht="23.25" hidden="1" customHeight="1">
      <c r="B101" s="198">
        <v>2019</v>
      </c>
      <c r="C101" s="558"/>
      <c r="D101" s="558"/>
      <c r="E101" s="558"/>
      <c r="F101" s="558"/>
      <c r="G101" s="558"/>
      <c r="H101" s="558"/>
      <c r="I101" s="558"/>
      <c r="J101" s="558"/>
      <c r="K101" s="555">
        <f>SUM('5.  2015-2020 LRAM'!Y964:AL964)</f>
        <v>58521.607216476608</v>
      </c>
      <c r="L101" s="555">
        <f>SUM('5.  2015-2020 LRAM'!Y1147:AL1147)</f>
        <v>0</v>
      </c>
      <c r="M101" s="555">
        <f>SUM(K101:L101)</f>
        <v>58521.607216476608</v>
      </c>
      <c r="T101" s="197"/>
      <c r="U101" s="197"/>
    </row>
    <row r="102" spans="2:21" s="90" customFormat="1" ht="23.25" hidden="1" customHeight="1">
      <c r="B102" s="198">
        <v>2020</v>
      </c>
      <c r="C102" s="558"/>
      <c r="D102" s="558"/>
      <c r="E102" s="558"/>
      <c r="F102" s="558"/>
      <c r="G102" s="558"/>
      <c r="H102" s="558"/>
      <c r="I102" s="558"/>
      <c r="J102" s="558"/>
      <c r="K102" s="558"/>
      <c r="L102" s="557">
        <f>SUM('5.  2015-2020 LRAM'!Y1148:AL1148)</f>
        <v>0</v>
      </c>
      <c r="M102" s="557">
        <f>L102</f>
        <v>0</v>
      </c>
      <c r="T102" s="197"/>
      <c r="U102" s="197"/>
    </row>
    <row r="103" spans="2:21" s="196" customFormat="1" ht="24" hidden="1" customHeight="1">
      <c r="B103" s="570" t="s">
        <v>518</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0</v>
      </c>
      <c r="K103" s="555">
        <f>K93+K94+K95+K96+K97+K98+K99+K100+K101</f>
        <v>905272.64864735608</v>
      </c>
      <c r="L103" s="555">
        <f>SUM(L93:L102)</f>
        <v>0</v>
      </c>
      <c r="M103" s="555">
        <f>SUM(M93:M102)</f>
        <v>905272.64864735608</v>
      </c>
      <c r="T103" s="199"/>
      <c r="U103" s="199"/>
    </row>
    <row r="104" spans="2:21" s="27" customFormat="1" ht="24.75" hidden="1" customHeight="1">
      <c r="B104" s="571" t="s">
        <v>517</v>
      </c>
      <c r="C104" s="553">
        <f>'4.  2011-2014 LRAM'!AM132</f>
        <v>0</v>
      </c>
      <c r="D104" s="553">
        <f>'4.  2011-2014 LRAM'!AM262</f>
        <v>0</v>
      </c>
      <c r="E104" s="553">
        <f>'4.  2011-2014 LRAM'!AM392</f>
        <v>0</v>
      </c>
      <c r="F104" s="553">
        <f>'4.  2011-2014 LRAM'!AM525</f>
        <v>0</v>
      </c>
      <c r="G104" s="553">
        <f>'5.  2015-2020 LRAM'!AM208</f>
        <v>0</v>
      </c>
      <c r="H104" s="553">
        <f>'5.  2015-2020 LRAM'!AM398</f>
        <v>0</v>
      </c>
      <c r="I104" s="553">
        <f>'5.  2015-2020 LRAM'!AM592</f>
        <v>0</v>
      </c>
      <c r="J104" s="553">
        <f>'5.  2015-2020 LRAM'!AM782</f>
        <v>0</v>
      </c>
      <c r="K104" s="553">
        <f>'5.  2015-2020 LRAM'!AM966</f>
        <v>209067.04769013607</v>
      </c>
      <c r="L104" s="553">
        <f>'5.  2015-2020 LRAM'!AM1150</f>
        <v>0</v>
      </c>
      <c r="M104" s="555">
        <f>SUM(C104:L104)</f>
        <v>209067.04769013607</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0</v>
      </c>
      <c r="K105" s="553">
        <f>'6.  Carrying Charges'!W147</f>
        <v>6995.4158612847341</v>
      </c>
      <c r="L105" s="553">
        <f>'6.  Carrying Charges'!W162</f>
        <v>16568.242874446511</v>
      </c>
      <c r="M105" s="555">
        <f>SUM(C105:L105)</f>
        <v>23563.658735731246</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0</v>
      </c>
      <c r="K106" s="553">
        <f>K103-K104+K105</f>
        <v>703201.01681850466</v>
      </c>
      <c r="L106" s="553">
        <f>L103-L104+L105</f>
        <v>16568.242874446511</v>
      </c>
      <c r="M106" s="553">
        <f>M103-M104+M105</f>
        <v>719769.25969295122</v>
      </c>
    </row>
    <row r="107" spans="2:21" hidden="1"/>
    <row r="108" spans="2:21">
      <c r="B108" s="588"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7" zoomScale="80" zoomScaleNormal="80" workbookViewId="0">
      <selection activeCell="B28" sqref="B28:C28"/>
    </sheetView>
  </sheetViews>
  <sheetFormatPr baseColWidth="10" defaultColWidth="9.1640625" defaultRowHeight="15"/>
  <cols>
    <col min="1" max="1" width="5.5" style="12" customWidth="1"/>
    <col min="2" max="2" width="27" style="12" customWidth="1"/>
    <col min="3" max="3" width="24.33203125" style="12" customWidth="1"/>
    <col min="4" max="4" width="23.5" style="12" customWidth="1"/>
    <col min="5" max="5" width="28.6640625" style="12" customWidth="1"/>
    <col min="6" max="6" width="43.83203125" style="12" customWidth="1"/>
    <col min="7" max="7" width="72.6640625" style="12" customWidth="1"/>
    <col min="8" max="16384" width="9.1640625" style="12"/>
  </cols>
  <sheetData>
    <row r="13" spans="2:3" ht="16" thickBot="1"/>
    <row r="14" spans="2:3" ht="26.25" customHeight="1" thickBot="1">
      <c r="B14" s="536" t="s">
        <v>171</v>
      </c>
      <c r="C14" s="126" t="s">
        <v>175</v>
      </c>
    </row>
    <row r="15" spans="2:3" ht="26.25" customHeight="1" thickBot="1">
      <c r="C15" s="128" t="s">
        <v>406</v>
      </c>
    </row>
    <row r="16" spans="2:3" ht="27" customHeight="1" thickBot="1">
      <c r="C16" s="568" t="s">
        <v>550</v>
      </c>
    </row>
    <row r="19" spans="2:8" ht="16">
      <c r="B19" s="536" t="s">
        <v>618</v>
      </c>
    </row>
    <row r="20" spans="2:8" ht="13.5" customHeight="1"/>
    <row r="21" spans="2:8" ht="41" customHeight="1">
      <c r="B21" s="929" t="s">
        <v>680</v>
      </c>
      <c r="C21" s="929"/>
      <c r="D21" s="929"/>
      <c r="E21" s="929"/>
      <c r="F21" s="929"/>
      <c r="G21" s="929"/>
      <c r="H21" s="929"/>
    </row>
    <row r="23" spans="2:8" s="608" customFormat="1" ht="16">
      <c r="B23" s="618" t="s">
        <v>545</v>
      </c>
      <c r="C23" s="618" t="s">
        <v>560</v>
      </c>
      <c r="D23" s="618" t="s">
        <v>544</v>
      </c>
      <c r="E23" s="936" t="s">
        <v>34</v>
      </c>
      <c r="F23" s="937"/>
      <c r="G23" s="936" t="s">
        <v>543</v>
      </c>
      <c r="H23" s="937"/>
    </row>
    <row r="24" spans="2:8">
      <c r="B24" s="607">
        <v>1</v>
      </c>
      <c r="C24" s="643" t="s">
        <v>169</v>
      </c>
      <c r="D24" s="606" t="s">
        <v>843</v>
      </c>
      <c r="E24" s="934" t="s">
        <v>844</v>
      </c>
      <c r="F24" s="935"/>
      <c r="G24" s="940" t="s">
        <v>845</v>
      </c>
      <c r="H24" s="941"/>
    </row>
    <row r="25" spans="2:8">
      <c r="B25" s="607">
        <v>2</v>
      </c>
      <c r="C25" s="643" t="s">
        <v>368</v>
      </c>
      <c r="D25" s="606" t="s">
        <v>846</v>
      </c>
      <c r="E25" s="934" t="s">
        <v>847</v>
      </c>
      <c r="F25" s="935"/>
      <c r="G25" s="940" t="s">
        <v>848</v>
      </c>
      <c r="H25" s="941"/>
    </row>
    <row r="26" spans="2:8">
      <c r="B26" s="607">
        <v>3</v>
      </c>
      <c r="C26" s="643" t="s">
        <v>368</v>
      </c>
      <c r="D26" s="606" t="s">
        <v>849</v>
      </c>
      <c r="E26" s="934" t="s">
        <v>850</v>
      </c>
      <c r="F26" s="935"/>
      <c r="G26" s="940" t="s">
        <v>851</v>
      </c>
      <c r="H26" s="941"/>
    </row>
    <row r="27" spans="2:8" ht="32">
      <c r="B27" s="607">
        <v>4</v>
      </c>
      <c r="C27" s="643" t="s">
        <v>369</v>
      </c>
      <c r="D27" s="811" t="str">
        <f>"Rows "&amp;ROW(A58)&amp;":"&amp;ROW(A59)&amp;", "&amp;ROW(A123)&amp;":"&amp;ROW(A124)&amp;", "&amp;ROW(A294)&amp;":"&amp;ROW(A295)&amp;","&amp;ROW(A308)&amp;":"&amp;ROW(A309)</f>
        <v>Rows 58:59, 123:124, 294:295,308:309</v>
      </c>
      <c r="E27" s="934" t="s">
        <v>852</v>
      </c>
      <c r="F27" s="935"/>
      <c r="G27" s="940" t="s">
        <v>853</v>
      </c>
      <c r="H27" s="941"/>
    </row>
    <row r="28" spans="2:8" ht="87" customHeight="1">
      <c r="B28" s="900">
        <v>5</v>
      </c>
      <c r="C28" s="901" t="s">
        <v>369</v>
      </c>
      <c r="D28" s="899" t="str" cm="1">
        <f t="array" aca="1" ref="D28" ca="1">CELL("address",Y304)&amp;":"&amp;CELL("address",AD309)&amp;", "&amp;CELL("address",Y317)&amp;":"&amp;CELL("address",AD318)&amp;", "&amp;CELL("address",Y317)&amp;":"&amp;CELL("address",AA318)&amp;", "&amp;CELL("address",Y493)&amp;":"&amp;CELL("address",AD501)&amp;", "&amp;CELL("address",Y521)&amp;":"&amp;CELL("address",AD522)</f>
        <v>$Y$304:$AD$309, $Y$317:$AD$318, $Y$317:$AA$318, $Y$493:$AD$501, $Y$521:$AD$522</v>
      </c>
      <c r="E28" s="938" t="s">
        <v>854</v>
      </c>
      <c r="F28" s="939"/>
      <c r="G28" s="938" t="s">
        <v>855</v>
      </c>
      <c r="H28" s="939"/>
    </row>
    <row r="29" spans="2:8" ht="32">
      <c r="B29" s="607">
        <v>6</v>
      </c>
      <c r="C29" s="643" t="s">
        <v>369</v>
      </c>
      <c r="D29" s="812" t="str" cm="1">
        <f t="array" aca="1" ref="D29" ca="1">CELL("address",D307)&amp;":"&amp;CELL("address",M397)&amp;", "&amp;CELL("address",D500)&amp;":"&amp;CELL("address",M501)</f>
        <v>$D$307:$M$397, $D$500:$M$501</v>
      </c>
      <c r="E29" s="934" t="s">
        <v>847</v>
      </c>
      <c r="F29" s="935"/>
      <c r="G29" s="940" t="s">
        <v>848</v>
      </c>
      <c r="H29" s="941"/>
    </row>
    <row r="30" spans="2:8">
      <c r="B30" s="607">
        <v>7</v>
      </c>
      <c r="C30" s="643" t="s">
        <v>369</v>
      </c>
      <c r="D30" s="606" t="str">
        <f>"Rows "&amp;ROW(A311)&amp;":"&amp;ROW(A312)&amp;", "&amp;ROW(A503)&amp;":"&amp;ROW(A504)</f>
        <v>Rows 311:312, 503:504</v>
      </c>
      <c r="E30" s="934" t="s">
        <v>850</v>
      </c>
      <c r="F30" s="935"/>
      <c r="G30" s="940" t="s">
        <v>851</v>
      </c>
      <c r="H30" s="941"/>
    </row>
    <row r="31" spans="2:8">
      <c r="B31" s="607">
        <v>8</v>
      </c>
      <c r="C31" s="643" t="s">
        <v>370</v>
      </c>
      <c r="D31" s="606" t="s">
        <v>924</v>
      </c>
      <c r="E31" s="934" t="s">
        <v>925</v>
      </c>
      <c r="F31" s="935"/>
      <c r="G31" s="940" t="s">
        <v>926</v>
      </c>
      <c r="H31" s="941"/>
    </row>
    <row r="32" spans="2:8">
      <c r="B32" s="607">
        <v>9</v>
      </c>
      <c r="C32" s="643" t="s">
        <v>856</v>
      </c>
      <c r="D32" s="606" t="s">
        <v>857</v>
      </c>
      <c r="E32" s="934" t="s">
        <v>858</v>
      </c>
      <c r="F32" s="935"/>
      <c r="G32" s="940" t="s">
        <v>859</v>
      </c>
      <c r="H32" s="941"/>
    </row>
    <row r="33" spans="2:8">
      <c r="B33" s="607">
        <v>10</v>
      </c>
      <c r="C33" s="643"/>
      <c r="D33" s="606"/>
      <c r="E33" s="934"/>
      <c r="F33" s="935"/>
      <c r="G33" s="940"/>
      <c r="H33" s="941"/>
    </row>
    <row r="34" spans="2:8">
      <c r="B34" s="607" t="s">
        <v>479</v>
      </c>
      <c r="C34" s="643"/>
      <c r="D34" s="606"/>
      <c r="E34" s="934"/>
      <c r="F34" s="935"/>
      <c r="G34" s="940"/>
      <c r="H34" s="941"/>
    </row>
    <row r="36" spans="2:8" ht="30.75" customHeight="1">
      <c r="B36" s="536" t="s">
        <v>614</v>
      </c>
    </row>
    <row r="37" spans="2:8" ht="23.25" customHeight="1">
      <c r="B37" s="567" t="s">
        <v>619</v>
      </c>
      <c r="C37" s="604"/>
      <c r="D37" s="604"/>
      <c r="E37" s="604"/>
      <c r="F37" s="604"/>
      <c r="G37" s="604"/>
      <c r="H37" s="604"/>
    </row>
    <row r="39" spans="2:8" s="90" customFormat="1" ht="16">
      <c r="B39" s="618" t="s">
        <v>545</v>
      </c>
      <c r="C39" s="618" t="s">
        <v>560</v>
      </c>
      <c r="D39" s="618" t="s">
        <v>544</v>
      </c>
      <c r="E39" s="936" t="s">
        <v>34</v>
      </c>
      <c r="F39" s="937"/>
      <c r="G39" s="936" t="s">
        <v>543</v>
      </c>
      <c r="H39" s="937"/>
    </row>
    <row r="40" spans="2:8">
      <c r="B40" s="607">
        <v>1</v>
      </c>
      <c r="C40" s="643"/>
      <c r="D40" s="606"/>
      <c r="E40" s="934"/>
      <c r="F40" s="935"/>
      <c r="G40" s="940"/>
      <c r="H40" s="941"/>
    </row>
    <row r="41" spans="2:8" ht="30" customHeight="1">
      <c r="B41" s="607">
        <v>2</v>
      </c>
      <c r="C41" s="643"/>
      <c r="D41" s="606"/>
      <c r="E41" s="934"/>
      <c r="F41" s="935"/>
      <c r="G41" s="940"/>
      <c r="H41" s="941"/>
    </row>
    <row r="42" spans="2:8">
      <c r="B42" s="607">
        <v>3</v>
      </c>
      <c r="C42" s="643"/>
      <c r="D42" s="606"/>
      <c r="E42" s="934"/>
      <c r="F42" s="935"/>
      <c r="G42" s="940"/>
      <c r="H42" s="941"/>
    </row>
    <row r="43" spans="2:8">
      <c r="B43" s="607">
        <v>4</v>
      </c>
      <c r="C43" s="643"/>
      <c r="D43" s="606"/>
      <c r="E43" s="934"/>
      <c r="F43" s="935"/>
      <c r="G43" s="940"/>
      <c r="H43" s="941"/>
    </row>
    <row r="44" spans="2:8">
      <c r="B44" s="607">
        <v>5</v>
      </c>
      <c r="C44" s="643"/>
      <c r="D44" s="606"/>
      <c r="E44" s="934"/>
      <c r="F44" s="935"/>
      <c r="G44" s="940"/>
      <c r="H44" s="941"/>
    </row>
    <row r="45" spans="2:8">
      <c r="B45" s="607">
        <v>6</v>
      </c>
      <c r="C45" s="643"/>
      <c r="D45" s="606"/>
      <c r="E45" s="934"/>
      <c r="F45" s="935"/>
      <c r="G45" s="940"/>
      <c r="H45" s="941"/>
    </row>
    <row r="46" spans="2:8">
      <c r="B46" s="607">
        <v>7</v>
      </c>
      <c r="C46" s="643"/>
      <c r="D46" s="606"/>
      <c r="E46" s="934"/>
      <c r="F46" s="935"/>
      <c r="G46" s="940"/>
      <c r="H46" s="941"/>
    </row>
    <row r="47" spans="2:8">
      <c r="B47" s="607">
        <v>8</v>
      </c>
      <c r="C47" s="643"/>
      <c r="D47" s="606"/>
      <c r="E47" s="934"/>
      <c r="F47" s="935"/>
      <c r="G47" s="940"/>
      <c r="H47" s="941"/>
    </row>
    <row r="48" spans="2:8">
      <c r="B48" s="607">
        <v>9</v>
      </c>
      <c r="C48" s="643"/>
      <c r="D48" s="606"/>
      <c r="E48" s="934"/>
      <c r="F48" s="935"/>
      <c r="G48" s="940"/>
      <c r="H48" s="941"/>
    </row>
    <row r="49" spans="2:8">
      <c r="B49" s="607">
        <v>10</v>
      </c>
      <c r="C49" s="643"/>
      <c r="D49" s="606"/>
      <c r="E49" s="934"/>
      <c r="F49" s="935"/>
      <c r="G49" s="940"/>
      <c r="H49" s="941"/>
    </row>
    <row r="50" spans="2:8">
      <c r="B50" s="607" t="s">
        <v>479</v>
      </c>
      <c r="C50" s="643"/>
      <c r="D50" s="606"/>
      <c r="E50" s="934"/>
      <c r="F50" s="935"/>
      <c r="G50" s="940"/>
      <c r="H50" s="94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C24:C31 C33:C34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32" zoomScale="90" zoomScaleNormal="90" workbookViewId="0">
      <selection activeCell="C54" sqref="C54"/>
    </sheetView>
  </sheetViews>
  <sheetFormatPr baseColWidth="10" defaultColWidth="9.1640625"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1640625" style="12" customWidth="1"/>
    <col min="9" max="13" width="22.1640625" style="12" customWidth="1"/>
    <col min="14" max="14" width="26" style="12" customWidth="1"/>
    <col min="15" max="16" width="22.1640625" style="12" customWidth="1"/>
    <col min="17" max="17" width="16.33203125" style="12" customWidth="1"/>
    <col min="18" max="18" width="13.5" style="12" customWidth="1"/>
    <col min="19" max="19" width="13.83203125" style="12" customWidth="1"/>
    <col min="20" max="20" width="20" style="12" customWidth="1"/>
    <col min="21" max="21" width="10.1640625" style="12" customWidth="1"/>
    <col min="22" max="30" width="14" style="12" customWidth="1"/>
    <col min="31" max="16384" width="9.1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550</v>
      </c>
      <c r="P7" s="105"/>
      <c r="Q7" s="105"/>
    </row>
    <row r="8" spans="2:17" s="104" customFormat="1" ht="30" customHeight="1">
      <c r="D8" s="573"/>
      <c r="P8" s="105"/>
      <c r="Q8" s="105"/>
    </row>
    <row r="9" spans="2:17" s="2" customFormat="1" ht="24.75" customHeight="1">
      <c r="B9" s="118" t="s">
        <v>411</v>
      </c>
      <c r="C9" s="17"/>
      <c r="D9" s="455">
        <v>2010</v>
      </c>
    </row>
    <row r="10" spans="2:17" s="17" customFormat="1" ht="16.5" customHeight="1"/>
    <row r="11" spans="2:17" s="17" customFormat="1" ht="36.75" customHeight="1">
      <c r="B11" s="942" t="s">
        <v>743</v>
      </c>
      <c r="C11" s="942"/>
      <c r="D11" s="942"/>
      <c r="E11" s="942"/>
      <c r="F11" s="942"/>
      <c r="G11" s="942"/>
      <c r="H11" s="942"/>
      <c r="I11" s="942"/>
      <c r="J11" s="942"/>
      <c r="K11" s="942"/>
      <c r="L11" s="942"/>
      <c r="M11" s="942"/>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2,999 kW</v>
      </c>
      <c r="G13" s="243" t="str">
        <f>'1.  LRAMVA Summary'!G52</f>
        <v>GS 3,000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kWh</v>
      </c>
      <c r="J14" s="578" t="str">
        <f>'1.  LRAMVA Summary'!J53</f>
        <v>kW</v>
      </c>
      <c r="K14" s="578" t="str">
        <f>'1.  LRAMVA Summary'!K53</f>
        <v>kW</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IF(D14="kw",HLOOKUP(D14,D14:D16,3,FALSE),HLOOKUP(D14,D14:D16,2,FALSE))</f>
        <v>0</v>
      </c>
      <c r="E18" s="192">
        <f>IF(E14="kw",HLOOKUP(E14,E14:E16,3,FALSE),HLOOKUP(E14,E14:E16,2,FALSE))</f>
        <v>0</v>
      </c>
      <c r="F18" s="192">
        <f>IF(F14="kw",HLOOKUP(F14,F14:F16,3,FALSE),HLOOKUP(F14,F14:F16,2,FALSE))</f>
        <v>0</v>
      </c>
      <c r="G18" s="192">
        <f t="shared" ref="G18:Q18" si="0">IF(G14="kw",HLOOKUP(G14,G14:G16,3,FALSE),HLOOKUP(G14,G14:G16,2,FALSE))</f>
        <v>0</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368" t="s">
        <v>751</v>
      </c>
      <c r="D20" s="454"/>
    </row>
    <row r="21" spans="2:17" s="438" customFormat="1" ht="21" customHeight="1">
      <c r="B21" s="460" t="s">
        <v>366</v>
      </c>
      <c r="C21" s="453"/>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942" t="s">
        <v>743</v>
      </c>
      <c r="C26" s="942"/>
      <c r="D26" s="942"/>
      <c r="E26" s="942"/>
      <c r="F26" s="942"/>
      <c r="G26" s="942"/>
      <c r="H26" s="942"/>
      <c r="I26" s="942"/>
      <c r="J26" s="942"/>
      <c r="K26" s="942"/>
      <c r="L26" s="942"/>
      <c r="M26" s="942"/>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2,999 kW</v>
      </c>
      <c r="G28" s="243" t="str">
        <f>'1.  LRAMVA Summary'!G52</f>
        <v>GS 3,000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kWh</v>
      </c>
      <c r="J29" s="578" t="str">
        <f>'1.  LRAMVA Summary'!J53</f>
        <v>kW</v>
      </c>
      <c r="K29" s="578" t="str">
        <f>'1.  LRAMVA Summary'!K53</f>
        <v>kW</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44457315.333333328</v>
      </c>
      <c r="D30" s="462">
        <v>8730096.5944305435</v>
      </c>
      <c r="E30" s="462">
        <v>7519432.0553718666</v>
      </c>
      <c r="F30" s="462">
        <v>27470966.94695827</v>
      </c>
      <c r="G30" s="462">
        <v>88530.125497914167</v>
      </c>
      <c r="H30" s="462">
        <v>648289.61107473588</v>
      </c>
      <c r="I30" s="462"/>
      <c r="J30" s="462"/>
      <c r="K30" s="462"/>
      <c r="L30" s="462"/>
      <c r="M30" s="462"/>
      <c r="N30" s="462"/>
      <c r="O30" s="462"/>
      <c r="P30" s="462"/>
      <c r="Q30" s="452"/>
    </row>
    <row r="31" spans="2:17" s="463" customFormat="1" ht="15" customHeight="1">
      <c r="B31" s="461" t="s">
        <v>28</v>
      </c>
      <c r="C31" s="625">
        <f>SUM(D31:Q31)</f>
        <v>19771</v>
      </c>
      <c r="D31" s="450"/>
      <c r="E31" s="450"/>
      <c r="F31" s="757">
        <v>19267</v>
      </c>
      <c r="G31" s="757">
        <v>54</v>
      </c>
      <c r="H31" s="757">
        <v>450</v>
      </c>
      <c r="I31" s="450"/>
      <c r="J31" s="450"/>
      <c r="K31" s="452"/>
      <c r="L31" s="452"/>
      <c r="M31" s="452"/>
      <c r="N31" s="452"/>
      <c r="O31" s="452"/>
      <c r="P31" s="452"/>
      <c r="Q31" s="452"/>
    </row>
    <row r="32" spans="2:17" s="17" customFormat="1" ht="15.75" customHeight="1"/>
    <row r="33" spans="2:32" s="25" customFormat="1" ht="15.75" customHeight="1">
      <c r="B33" s="191" t="s">
        <v>450</v>
      </c>
      <c r="C33" s="192"/>
      <c r="D33" s="810">
        <f>IF(D29="kw",HLOOKUP(D29,D29:D31,3,FALSE),HLOOKUP(D29,D29:D31,2,FALSE))</f>
        <v>8730096.5944305435</v>
      </c>
      <c r="E33" s="810">
        <f>IF(E29="kw",HLOOKUP(E29,E29:E31,3,FALSE),HLOOKUP(E29,E29:E31,2,FALSE))</f>
        <v>7519432.0553718666</v>
      </c>
      <c r="F33" s="192">
        <f>IF(F29="kw",HLOOKUP(F29,F29:F31,3,FALSE),HLOOKUP(F29,F29:F31,2,FALSE))</f>
        <v>19267</v>
      </c>
      <c r="G33" s="192">
        <f>IF(G29="kw",HLOOKUP(G29,G29:G31,3,FALSE),HLOOKUP(G29,G29:G31,2,FALSE))</f>
        <v>54</v>
      </c>
      <c r="H33" s="192">
        <f t="shared" ref="H33:Q33" si="1">IF(H29="kw",HLOOKUP(H29,H29:H31,3,FALSE),HLOOKUP(H29,H29:H31,2,FALSE))</f>
        <v>450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745</v>
      </c>
      <c r="D35" s="454"/>
      <c r="E35" s="93"/>
      <c r="F35" s="93"/>
      <c r="G35" s="93"/>
      <c r="H35" s="93"/>
      <c r="I35" s="93"/>
      <c r="J35" s="93"/>
      <c r="K35" s="93"/>
      <c r="L35" s="93"/>
      <c r="M35" s="93"/>
      <c r="N35" s="93"/>
      <c r="O35" s="93"/>
      <c r="P35" s="93"/>
      <c r="Q35" s="93"/>
    </row>
    <row r="36" spans="2:32" s="438" customFormat="1" ht="21" customHeight="1">
      <c r="B36" s="460" t="s">
        <v>366</v>
      </c>
      <c r="C36" s="453" t="s">
        <v>929</v>
      </c>
      <c r="D36" s="454"/>
    </row>
    <row r="37" spans="2:32" s="17" customFormat="1" ht="15.75" customHeight="1">
      <c r="B37" s="166"/>
      <c r="C37" s="167"/>
      <c r="D37" s="163"/>
      <c r="R37" s="163"/>
    </row>
    <row r="38" spans="2:32" s="17" customFormat="1" ht="15.75" customHeight="1">
      <c r="B38" s="166"/>
      <c r="C38" s="166"/>
      <c r="D38" s="163"/>
      <c r="R38" s="163"/>
    </row>
    <row r="39" spans="2:32" s="20" customFormat="1" ht="16">
      <c r="B39" s="118" t="s">
        <v>452</v>
      </c>
      <c r="C39" s="35"/>
      <c r="D39" s="34"/>
      <c r="E39" s="39"/>
      <c r="F39" s="40"/>
    </row>
    <row r="40" spans="2:32" s="70" customFormat="1" ht="39" customHeight="1">
      <c r="B40" s="942" t="s">
        <v>612</v>
      </c>
      <c r="C40" s="942"/>
      <c r="D40" s="942"/>
      <c r="E40" s="942"/>
      <c r="F40" s="942"/>
      <c r="G40" s="942"/>
      <c r="H40" s="942"/>
      <c r="I40" s="942"/>
      <c r="J40" s="942"/>
      <c r="K40" s="942"/>
      <c r="L40" s="942"/>
      <c r="M40" s="942"/>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GS&lt;50 kW</v>
      </c>
      <c r="F42" s="243" t="str">
        <f>'1.  LRAMVA Summary'!F52</f>
        <v>GS 50 to 2,999 kW</v>
      </c>
      <c r="G42" s="243" t="str">
        <f>'1.  LRAMVA Summary'!G52</f>
        <v>GS 3,000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kWh</v>
      </c>
      <c r="J43" s="582" t="str">
        <f>'1.  LRAMVA Summary'!J53</f>
        <v>kW</v>
      </c>
      <c r="K43" s="582" t="str">
        <f>'1.  LRAMVA Summary'!K53</f>
        <v>kW</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6">
      <c r="B44" s="170">
        <v>2011</v>
      </c>
      <c r="C44" s="533"/>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6">
      <c r="B45" s="170">
        <v>2012</v>
      </c>
      <c r="C45" s="533"/>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6">
      <c r="B46" s="171">
        <v>2013</v>
      </c>
      <c r="C46" s="533"/>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6">
      <c r="B47" s="171">
        <v>2014</v>
      </c>
      <c r="C47" s="533">
        <v>2014</v>
      </c>
      <c r="D47" s="190">
        <f t="shared" ref="D47:Q47" si="5">IF(ISBLANK($C$47),0,IF($C$47=$D$9,HLOOKUP(D43,D14:D18,5,FALSE),HLOOKUP(D43,D29:D33,5,FALSE)))</f>
        <v>8730096.5944305435</v>
      </c>
      <c r="E47" s="190">
        <f t="shared" si="5"/>
        <v>7519432.0553718666</v>
      </c>
      <c r="F47" s="190">
        <f t="shared" si="5"/>
        <v>19267</v>
      </c>
      <c r="G47" s="190">
        <f t="shared" si="5"/>
        <v>54</v>
      </c>
      <c r="H47" s="190">
        <f t="shared" si="5"/>
        <v>450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6">
      <c r="B48" s="171">
        <v>2015</v>
      </c>
      <c r="C48" s="533">
        <v>2014</v>
      </c>
      <c r="D48" s="190">
        <f t="shared" ref="D48:Q48" si="6">IF(ISBLANK($C$48),0,IF($C$48=$D$9,HLOOKUP(D43,D14:D18,5,FALSE),HLOOKUP(D43,D29:D33,5,FALSE)))</f>
        <v>8730096.5944305435</v>
      </c>
      <c r="E48" s="190">
        <f t="shared" si="6"/>
        <v>7519432.0553718666</v>
      </c>
      <c r="F48" s="190">
        <f t="shared" si="6"/>
        <v>19267</v>
      </c>
      <c r="G48" s="190">
        <f t="shared" si="6"/>
        <v>54</v>
      </c>
      <c r="H48" s="190">
        <f t="shared" si="6"/>
        <v>450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6">
      <c r="B49" s="171">
        <v>2016</v>
      </c>
      <c r="C49" s="533">
        <v>2014</v>
      </c>
      <c r="D49" s="190">
        <f t="shared" ref="D49:Q49" si="7">IF(ISBLANK($C$49),0,IF($C$49=$D$9,HLOOKUP(D43,D14:D18,5,FALSE),HLOOKUP(D43,D29:D33,5,FALSE)))</f>
        <v>8730096.5944305435</v>
      </c>
      <c r="E49" s="190">
        <f t="shared" si="7"/>
        <v>7519432.0553718666</v>
      </c>
      <c r="F49" s="190">
        <f t="shared" si="7"/>
        <v>19267</v>
      </c>
      <c r="G49" s="190">
        <f t="shared" si="7"/>
        <v>54</v>
      </c>
      <c r="H49" s="190">
        <f t="shared" si="7"/>
        <v>450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6">
      <c r="B50" s="171">
        <v>2017</v>
      </c>
      <c r="C50" s="533">
        <v>2014</v>
      </c>
      <c r="D50" s="190">
        <f t="shared" ref="D50:I50" si="8">IF(ISBLANK($C$50),0,IF($C$50=$D$9,HLOOKUP(D43,D14:D18,5,FALSE),HLOOKUP(D43,D29:D33,5,FALSE)))</f>
        <v>8730096.5944305435</v>
      </c>
      <c r="E50" s="190">
        <f t="shared" si="8"/>
        <v>7519432.0553718666</v>
      </c>
      <c r="F50" s="190">
        <f t="shared" si="8"/>
        <v>19267</v>
      </c>
      <c r="G50" s="190">
        <f t="shared" si="8"/>
        <v>54</v>
      </c>
      <c r="H50" s="190">
        <f t="shared" si="8"/>
        <v>450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6">
      <c r="B51" s="171">
        <v>2018</v>
      </c>
      <c r="C51" s="533">
        <v>2014</v>
      </c>
      <c r="D51" s="190">
        <f t="shared" ref="D51:Q51" si="10">IF(ISBLANK($C$51),0,IF($C$51=$D$9,HLOOKUP(D43,D14:D18,5,FALSE),HLOOKUP(D43,D29:D33,5,FALSE)))</f>
        <v>8730096.5944305435</v>
      </c>
      <c r="E51" s="190">
        <f t="shared" si="10"/>
        <v>7519432.0553718666</v>
      </c>
      <c r="F51" s="190">
        <f t="shared" si="10"/>
        <v>19267</v>
      </c>
      <c r="G51" s="190">
        <f t="shared" si="10"/>
        <v>54</v>
      </c>
      <c r="H51" s="190">
        <f t="shared" si="10"/>
        <v>450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6">
      <c r="B52" s="171">
        <v>2019</v>
      </c>
      <c r="C52" s="533">
        <v>2014</v>
      </c>
      <c r="D52" s="190">
        <f t="shared" ref="D52:Q52" si="11">IF(ISBLANK($C$52),0,IF($C$52=$D$9,HLOOKUP(D43,D14:D18,5,FALSE),HLOOKUP(D43,D29:D33,5,FALSE)))</f>
        <v>8730096.5944305435</v>
      </c>
      <c r="E52" s="190">
        <f t="shared" si="11"/>
        <v>7519432.0553718666</v>
      </c>
      <c r="F52" s="190">
        <f t="shared" si="11"/>
        <v>19267</v>
      </c>
      <c r="G52" s="190">
        <f t="shared" si="11"/>
        <v>54</v>
      </c>
      <c r="H52" s="190">
        <f t="shared" si="11"/>
        <v>450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6" hidden="1">
      <c r="B53" s="171">
        <v>2020</v>
      </c>
      <c r="C53" s="533"/>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20" activePane="bottomLeft" state="frozen"/>
      <selection pane="bottomLeft" activeCell="D140" sqref="D140"/>
    </sheetView>
  </sheetViews>
  <sheetFormatPr baseColWidth="10" defaultColWidth="9.1640625" defaultRowHeight="15" outlineLevelRow="1"/>
  <cols>
    <col min="1" max="1" width="6.5" style="4" customWidth="1"/>
    <col min="2" max="2" width="36.5" style="5" customWidth="1"/>
    <col min="3" max="3" width="16.83203125" style="78" customWidth="1"/>
    <col min="4" max="5" width="17.83203125" style="5" customWidth="1"/>
    <col min="6" max="6" width="18.6640625" style="5" customWidth="1"/>
    <col min="7" max="8" width="15.5" style="5" customWidth="1"/>
    <col min="9" max="9" width="17.33203125" style="5" customWidth="1"/>
    <col min="10" max="13" width="15.83203125" style="5" customWidth="1"/>
    <col min="14" max="14" width="18.83203125" style="5" customWidth="1"/>
    <col min="15" max="15" width="16.5" style="5" customWidth="1"/>
    <col min="16" max="16" width="17.1640625" style="5" customWidth="1"/>
    <col min="17" max="16384" width="9.1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43" t="s">
        <v>171</v>
      </c>
      <c r="C4" s="85" t="s">
        <v>175</v>
      </c>
      <c r="D4" s="85"/>
      <c r="E4" s="49"/>
    </row>
    <row r="5" spans="1:26" s="18" customFormat="1" ht="26.25" hidden="1" customHeight="1" outlineLevel="1" thickBot="1">
      <c r="A5" s="4"/>
      <c r="B5" s="943"/>
      <c r="C5" s="86" t="s">
        <v>172</v>
      </c>
      <c r="D5" s="86"/>
      <c r="E5" s="49"/>
    </row>
    <row r="6" spans="1:26" ht="26.25" hidden="1" customHeight="1" outlineLevel="1" thickBot="1">
      <c r="B6" s="943"/>
      <c r="C6" s="949" t="s">
        <v>550</v>
      </c>
      <c r="D6" s="950"/>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526</v>
      </c>
      <c r="C8" s="593" t="s">
        <v>481</v>
      </c>
      <c r="D8" s="592"/>
      <c r="M8" s="6"/>
      <c r="N8" s="6"/>
      <c r="O8" s="6"/>
      <c r="P8" s="6"/>
      <c r="Q8" s="6"/>
      <c r="R8" s="6"/>
      <c r="S8" s="6"/>
      <c r="T8" s="6"/>
      <c r="U8" s="6"/>
      <c r="V8" s="6"/>
      <c r="W8" s="6"/>
      <c r="X8" s="6"/>
      <c r="Y8" s="6"/>
      <c r="Z8" s="6"/>
    </row>
    <row r="9" spans="1:26" s="18" customFormat="1" ht="19.5" hidden="1" customHeight="1" outlineLevel="1">
      <c r="A9" s="4"/>
      <c r="B9" s="539"/>
      <c r="C9" s="593" t="s">
        <v>527</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1"/>
    </row>
    <row r="12" spans="1:26" ht="58.5" customHeight="1">
      <c r="B12" s="951" t="s">
        <v>620</v>
      </c>
      <c r="C12" s="951"/>
      <c r="D12" s="951"/>
      <c r="E12" s="951"/>
      <c r="F12" s="951"/>
      <c r="G12" s="951"/>
      <c r="H12" s="951"/>
      <c r="I12" s="951"/>
      <c r="J12" s="951"/>
      <c r="K12" s="951"/>
      <c r="L12" s="951"/>
      <c r="M12" s="951"/>
      <c r="N12" s="951"/>
      <c r="O12" s="95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562</v>
      </c>
      <c r="E14" s="471" t="s">
        <v>563</v>
      </c>
      <c r="F14" s="471" t="s">
        <v>564</v>
      </c>
      <c r="G14" s="471" t="s">
        <v>565</v>
      </c>
      <c r="H14" s="471" t="s">
        <v>566</v>
      </c>
      <c r="I14" s="471" t="s">
        <v>567</v>
      </c>
      <c r="J14" s="471" t="s">
        <v>568</v>
      </c>
      <c r="K14" s="471" t="s">
        <v>746</v>
      </c>
      <c r="L14" s="471" t="s">
        <v>747</v>
      </c>
      <c r="M14" s="471" t="s">
        <v>862</v>
      </c>
      <c r="N14" s="471" t="s">
        <v>569</v>
      </c>
      <c r="O14" s="471" t="s">
        <v>570</v>
      </c>
      <c r="P14" s="7"/>
    </row>
    <row r="15" spans="1:26" s="7" customFormat="1" ht="18.75" customHeight="1">
      <c r="B15" s="472" t="s">
        <v>188</v>
      </c>
      <c r="C15" s="944"/>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558</v>
      </c>
      <c r="C16" s="945"/>
      <c r="D16" s="476"/>
      <c r="E16" s="476"/>
      <c r="F16" s="476"/>
      <c r="G16" s="476"/>
      <c r="H16" s="476"/>
      <c r="I16" s="476"/>
      <c r="J16" s="476"/>
      <c r="K16" s="476">
        <v>4</v>
      </c>
      <c r="L16" s="476">
        <v>4</v>
      </c>
      <c r="M16" s="476">
        <v>4</v>
      </c>
      <c r="N16" s="476"/>
      <c r="O16" s="477"/>
    </row>
    <row r="17" spans="1:15" s="111" customFormat="1" ht="17.25" customHeight="1">
      <c r="B17" s="478" t="s">
        <v>559</v>
      </c>
      <c r="C17" s="946"/>
      <c r="D17" s="112">
        <f>12-D16</f>
        <v>12</v>
      </c>
      <c r="E17" s="112">
        <f>12-E16</f>
        <v>12</v>
      </c>
      <c r="F17" s="112">
        <f t="shared" ref="F17:K17" si="0">12-F16</f>
        <v>12</v>
      </c>
      <c r="G17" s="112">
        <f t="shared" si="0"/>
        <v>12</v>
      </c>
      <c r="H17" s="112">
        <f t="shared" si="0"/>
        <v>12</v>
      </c>
      <c r="I17" s="112">
        <f t="shared" si="0"/>
        <v>12</v>
      </c>
      <c r="J17" s="112">
        <f t="shared" si="0"/>
        <v>12</v>
      </c>
      <c r="K17" s="112">
        <f t="shared" si="0"/>
        <v>8</v>
      </c>
      <c r="L17" s="112">
        <f>12-L16</f>
        <v>8</v>
      </c>
      <c r="M17" s="112">
        <f>12-M16</f>
        <v>8</v>
      </c>
      <c r="N17" s="112">
        <f>12-N16</f>
        <v>12</v>
      </c>
      <c r="O17" s="113">
        <f>12-O16</f>
        <v>12</v>
      </c>
    </row>
    <row r="18" spans="1:15" s="7" customFormat="1" ht="17.25" customHeight="1">
      <c r="B18" s="479" t="str">
        <f>'1.  LRAMVA Summary'!B29</f>
        <v>Residential</v>
      </c>
      <c r="C18" s="944" t="str">
        <f>'2. LRAMVA Threshold'!D43</f>
        <v>kWh</v>
      </c>
      <c r="D18" s="46"/>
      <c r="E18" s="46"/>
      <c r="F18" s="46"/>
      <c r="G18" s="46"/>
      <c r="H18" s="46"/>
      <c r="I18" s="46"/>
      <c r="J18" s="46"/>
      <c r="K18" s="46">
        <v>8.3000000000000001E-3</v>
      </c>
      <c r="L18" s="46">
        <v>4.1999999999999997E-3</v>
      </c>
      <c r="M18" s="46">
        <v>0</v>
      </c>
      <c r="N18" s="46"/>
      <c r="O18" s="69"/>
    </row>
    <row r="19" spans="1:15" s="7" customFormat="1" ht="15" customHeight="1" outlineLevel="1">
      <c r="B19" s="535" t="s">
        <v>510</v>
      </c>
      <c r="C19" s="945"/>
      <c r="D19" s="46"/>
      <c r="E19" s="46"/>
      <c r="F19" s="46"/>
      <c r="G19" s="46"/>
      <c r="H19" s="46"/>
      <c r="I19" s="46"/>
      <c r="J19" s="46"/>
      <c r="K19" s="46"/>
      <c r="L19" s="46"/>
      <c r="M19" s="46"/>
      <c r="N19" s="46"/>
      <c r="O19" s="69"/>
    </row>
    <row r="20" spans="1:15" s="7" customFormat="1" ht="15" customHeight="1" outlineLevel="1">
      <c r="B20" s="535" t="s">
        <v>511</v>
      </c>
      <c r="C20" s="945"/>
      <c r="D20" s="46"/>
      <c r="E20" s="46"/>
      <c r="F20" s="46"/>
      <c r="G20" s="46"/>
      <c r="H20" s="46"/>
      <c r="I20" s="46"/>
      <c r="J20" s="46"/>
      <c r="K20" s="46"/>
      <c r="L20" s="46"/>
      <c r="M20" s="46"/>
      <c r="N20" s="46"/>
      <c r="O20" s="69"/>
    </row>
    <row r="21" spans="1:15" s="7" customFormat="1" ht="15" customHeight="1" outlineLevel="1">
      <c r="B21" s="535" t="s">
        <v>489</v>
      </c>
      <c r="C21" s="945"/>
      <c r="D21" s="46"/>
      <c r="E21" s="46"/>
      <c r="F21" s="46"/>
      <c r="G21" s="46"/>
      <c r="H21" s="46"/>
      <c r="I21" s="46"/>
      <c r="J21" s="46"/>
      <c r="K21" s="46"/>
      <c r="L21" s="46"/>
      <c r="M21" s="46"/>
      <c r="N21" s="46"/>
      <c r="O21" s="69"/>
    </row>
    <row r="22" spans="1:15" s="7" customFormat="1" ht="14.25" customHeight="1">
      <c r="B22" s="535" t="s">
        <v>512</v>
      </c>
      <c r="C22" s="948"/>
      <c r="D22" s="65">
        <f>SUM(D18:D21)</f>
        <v>0</v>
      </c>
      <c r="E22" s="65">
        <f>SUM(E18:E21)</f>
        <v>0</v>
      </c>
      <c r="F22" s="65">
        <f>SUM(F18:F21)</f>
        <v>0</v>
      </c>
      <c r="G22" s="65">
        <f t="shared" ref="G22:N22" si="1">SUM(G18:G21)</f>
        <v>0</v>
      </c>
      <c r="H22" s="65">
        <f t="shared" si="1"/>
        <v>0</v>
      </c>
      <c r="I22" s="65">
        <f t="shared" si="1"/>
        <v>0</v>
      </c>
      <c r="J22" s="65">
        <f t="shared" si="1"/>
        <v>0</v>
      </c>
      <c r="K22" s="65">
        <f t="shared" si="1"/>
        <v>8.3000000000000001E-3</v>
      </c>
      <c r="L22" s="65">
        <f t="shared" si="1"/>
        <v>4.1999999999999997E-3</v>
      </c>
      <c r="M22" s="65">
        <f t="shared" si="1"/>
        <v>0</v>
      </c>
      <c r="N22" s="65">
        <f t="shared" si="1"/>
        <v>0</v>
      </c>
      <c r="O22" s="76"/>
    </row>
    <row r="23" spans="1:15" s="63" customFormat="1">
      <c r="A23" s="62"/>
      <c r="B23" s="491" t="s">
        <v>513</v>
      </c>
      <c r="C23" s="481"/>
      <c r="D23" s="482"/>
      <c r="E23" s="483">
        <f t="shared" ref="E23:N23" si="2">ROUND(SUM(D22*E16+E22*E17)/12,4)</f>
        <v>0</v>
      </c>
      <c r="F23" s="483">
        <f t="shared" si="2"/>
        <v>0</v>
      </c>
      <c r="G23" s="483">
        <f t="shared" si="2"/>
        <v>0</v>
      </c>
      <c r="H23" s="483">
        <f t="shared" si="2"/>
        <v>0</v>
      </c>
      <c r="I23" s="483">
        <f t="shared" si="2"/>
        <v>0</v>
      </c>
      <c r="J23" s="483">
        <f t="shared" si="2"/>
        <v>0</v>
      </c>
      <c r="K23" s="483">
        <f t="shared" si="2"/>
        <v>5.4999999999999997E-3</v>
      </c>
      <c r="L23" s="483">
        <f t="shared" si="2"/>
        <v>5.5999999999999999E-3</v>
      </c>
      <c r="M23" s="483">
        <f t="shared" si="2"/>
        <v>1.4E-3</v>
      </c>
      <c r="N23" s="483">
        <f t="shared" si="2"/>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947" t="str">
        <f>'2. LRAMVA Threshold'!E43</f>
        <v>kWh</v>
      </c>
      <c r="D25" s="46"/>
      <c r="E25" s="46"/>
      <c r="F25" s="46"/>
      <c r="G25" s="46"/>
      <c r="H25" s="46"/>
      <c r="I25" s="46"/>
      <c r="J25" s="46"/>
      <c r="K25" s="46">
        <v>1.7000000000000001E-2</v>
      </c>
      <c r="L25" s="46">
        <v>1.72E-2</v>
      </c>
      <c r="M25" s="46">
        <v>1.7399999999999999E-2</v>
      </c>
      <c r="N25" s="46"/>
      <c r="O25" s="69"/>
    </row>
    <row r="26" spans="1:15" s="18" customFormat="1" outlineLevel="1">
      <c r="A26" s="4"/>
      <c r="B26" s="535" t="s">
        <v>510</v>
      </c>
      <c r="C26" s="945"/>
      <c r="D26" s="46"/>
      <c r="E26" s="46"/>
      <c r="F26" s="46"/>
      <c r="G26" s="46"/>
      <c r="H26" s="46"/>
      <c r="I26" s="46"/>
      <c r="J26" s="46"/>
      <c r="K26" s="46"/>
      <c r="L26" s="46"/>
      <c r="M26" s="46"/>
      <c r="N26" s="46"/>
      <c r="O26" s="69"/>
    </row>
    <row r="27" spans="1:15" s="18" customFormat="1" outlineLevel="1">
      <c r="A27" s="4"/>
      <c r="B27" s="535" t="s">
        <v>511</v>
      </c>
      <c r="C27" s="945"/>
      <c r="D27" s="46"/>
      <c r="E27" s="46"/>
      <c r="F27" s="46"/>
      <c r="G27" s="46"/>
      <c r="H27" s="46"/>
      <c r="I27" s="46"/>
      <c r="J27" s="46"/>
      <c r="K27" s="46"/>
      <c r="L27" s="46"/>
      <c r="M27" s="46"/>
      <c r="N27" s="46"/>
      <c r="O27" s="69"/>
    </row>
    <row r="28" spans="1:15" s="18" customFormat="1" outlineLevel="1">
      <c r="A28" s="4"/>
      <c r="B28" s="535" t="s">
        <v>489</v>
      </c>
      <c r="C28" s="945"/>
      <c r="D28" s="46"/>
      <c r="E28" s="46"/>
      <c r="F28" s="46"/>
      <c r="G28" s="46"/>
      <c r="H28" s="46"/>
      <c r="I28" s="46"/>
      <c r="J28" s="46"/>
      <c r="K28" s="46"/>
      <c r="L28" s="46"/>
      <c r="M28" s="46"/>
      <c r="N28" s="46"/>
      <c r="O28" s="69"/>
    </row>
    <row r="29" spans="1:15" s="18" customFormat="1">
      <c r="A29" s="4"/>
      <c r="B29" s="535" t="s">
        <v>512</v>
      </c>
      <c r="C29" s="948"/>
      <c r="D29" s="65">
        <f>SUM(D25:D28)</f>
        <v>0</v>
      </c>
      <c r="E29" s="65">
        <f t="shared" ref="E29:N29" si="3">SUM(E25:E28)</f>
        <v>0</v>
      </c>
      <c r="F29" s="65">
        <f t="shared" si="3"/>
        <v>0</v>
      </c>
      <c r="G29" s="65">
        <f t="shared" si="3"/>
        <v>0</v>
      </c>
      <c r="H29" s="65">
        <f t="shared" si="3"/>
        <v>0</v>
      </c>
      <c r="I29" s="65">
        <f t="shared" si="3"/>
        <v>0</v>
      </c>
      <c r="J29" s="65">
        <f t="shared" si="3"/>
        <v>0</v>
      </c>
      <c r="K29" s="65">
        <f t="shared" si="3"/>
        <v>1.7000000000000001E-2</v>
      </c>
      <c r="L29" s="65">
        <f t="shared" si="3"/>
        <v>1.72E-2</v>
      </c>
      <c r="M29" s="65">
        <f t="shared" si="3"/>
        <v>1.7399999999999999E-2</v>
      </c>
      <c r="N29" s="65">
        <f t="shared" si="3"/>
        <v>0</v>
      </c>
      <c r="O29" s="76"/>
    </row>
    <row r="30" spans="1:15" s="18" customFormat="1">
      <c r="A30" s="4"/>
      <c r="B30" s="491" t="s">
        <v>513</v>
      </c>
      <c r="C30" s="487"/>
      <c r="D30" s="71"/>
      <c r="E30" s="483">
        <f>ROUND(SUM(D29*E16+E29*E17)/12,4)</f>
        <v>0</v>
      </c>
      <c r="F30" s="483">
        <f t="shared" ref="F30:N30" si="4">ROUND(SUM(E29*F16+F29*F17)/12,4)</f>
        <v>0</v>
      </c>
      <c r="G30" s="483">
        <f t="shared" si="4"/>
        <v>0</v>
      </c>
      <c r="H30" s="483">
        <f t="shared" si="4"/>
        <v>0</v>
      </c>
      <c r="I30" s="483">
        <f t="shared" si="4"/>
        <v>0</v>
      </c>
      <c r="J30" s="483">
        <f>ROUND(SUM(I29*J16+J29*J17)/12,4)</f>
        <v>0</v>
      </c>
      <c r="K30" s="483">
        <f t="shared" si="4"/>
        <v>1.1299999999999999E-2</v>
      </c>
      <c r="L30" s="483">
        <f t="shared" si="4"/>
        <v>1.7100000000000001E-2</v>
      </c>
      <c r="M30" s="483">
        <f t="shared" si="4"/>
        <v>1.7299999999999999E-2</v>
      </c>
      <c r="N30" s="483">
        <f t="shared" si="4"/>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 to 2,999 kW</v>
      </c>
      <c r="C32" s="947" t="str">
        <f>'2. LRAMVA Threshold'!F43</f>
        <v>kW</v>
      </c>
      <c r="D32" s="46"/>
      <c r="E32" s="46"/>
      <c r="F32" s="46"/>
      <c r="G32" s="46"/>
      <c r="H32" s="46"/>
      <c r="I32" s="46"/>
      <c r="J32" s="46"/>
      <c r="K32" s="46">
        <v>3.3313999999999999</v>
      </c>
      <c r="L32" s="46">
        <v>3.3614000000000002</v>
      </c>
      <c r="M32" s="46">
        <v>3.4016999999999999</v>
      </c>
      <c r="N32" s="46"/>
      <c r="O32" s="69"/>
    </row>
    <row r="33" spans="1:15" s="18" customFormat="1" outlineLevel="1">
      <c r="A33" s="4"/>
      <c r="B33" s="535" t="s">
        <v>510</v>
      </c>
      <c r="C33" s="945"/>
      <c r="D33" s="46"/>
      <c r="E33" s="46"/>
      <c r="F33" s="46"/>
      <c r="G33" s="46"/>
      <c r="H33" s="46"/>
      <c r="I33" s="46"/>
      <c r="J33" s="46"/>
      <c r="K33" s="46"/>
      <c r="L33" s="46"/>
      <c r="M33" s="46"/>
      <c r="N33" s="46"/>
      <c r="O33" s="69"/>
    </row>
    <row r="34" spans="1:15" s="18" customFormat="1" outlineLevel="1">
      <c r="A34" s="4"/>
      <c r="B34" s="535" t="s">
        <v>511</v>
      </c>
      <c r="C34" s="945"/>
      <c r="D34" s="46"/>
      <c r="E34" s="46"/>
      <c r="F34" s="46"/>
      <c r="G34" s="46"/>
      <c r="H34" s="46"/>
      <c r="I34" s="46"/>
      <c r="J34" s="46"/>
      <c r="K34" s="46"/>
      <c r="L34" s="46"/>
      <c r="M34" s="46"/>
      <c r="N34" s="46"/>
      <c r="O34" s="69"/>
    </row>
    <row r="35" spans="1:15" s="18" customFormat="1" outlineLevel="1">
      <c r="A35" s="4"/>
      <c r="B35" s="535" t="s">
        <v>489</v>
      </c>
      <c r="C35" s="945"/>
      <c r="D35" s="46"/>
      <c r="E35" s="46"/>
      <c r="F35" s="46"/>
      <c r="G35" s="46"/>
      <c r="H35" s="46"/>
      <c r="I35" s="46"/>
      <c r="J35" s="46"/>
      <c r="K35" s="46"/>
      <c r="L35" s="46"/>
      <c r="M35" s="46"/>
      <c r="N35" s="46"/>
      <c r="O35" s="69"/>
    </row>
    <row r="36" spans="1:15" s="18" customFormat="1">
      <c r="A36" s="4"/>
      <c r="B36" s="535" t="s">
        <v>512</v>
      </c>
      <c r="C36" s="948"/>
      <c r="D36" s="65">
        <f>SUM(D32:D35)</f>
        <v>0</v>
      </c>
      <c r="E36" s="65">
        <f>SUM(E32:E35)</f>
        <v>0</v>
      </c>
      <c r="F36" s="65">
        <f t="shared" ref="F36:M36" si="5">SUM(F32:F35)</f>
        <v>0</v>
      </c>
      <c r="G36" s="65">
        <f t="shared" si="5"/>
        <v>0</v>
      </c>
      <c r="H36" s="65">
        <f t="shared" si="5"/>
        <v>0</v>
      </c>
      <c r="I36" s="65">
        <f t="shared" si="5"/>
        <v>0</v>
      </c>
      <c r="J36" s="65">
        <f t="shared" si="5"/>
        <v>0</v>
      </c>
      <c r="K36" s="65">
        <f t="shared" si="5"/>
        <v>3.3313999999999999</v>
      </c>
      <c r="L36" s="65">
        <f t="shared" si="5"/>
        <v>3.3614000000000002</v>
      </c>
      <c r="M36" s="65">
        <f t="shared" si="5"/>
        <v>3.4016999999999999</v>
      </c>
      <c r="N36" s="65">
        <f>SUM(N32:N35)</f>
        <v>0</v>
      </c>
      <c r="O36" s="76"/>
    </row>
    <row r="37" spans="1:15" s="18" customFormat="1">
      <c r="A37" s="4"/>
      <c r="B37" s="491" t="s">
        <v>513</v>
      </c>
      <c r="C37" s="487"/>
      <c r="D37" s="71"/>
      <c r="E37" s="483">
        <f t="shared" ref="E37:N37" si="6">ROUND(SUM(D36*E16+E36*E17)/12,4)</f>
        <v>0</v>
      </c>
      <c r="F37" s="483">
        <f t="shared" si="6"/>
        <v>0</v>
      </c>
      <c r="G37" s="483">
        <f t="shared" si="6"/>
        <v>0</v>
      </c>
      <c r="H37" s="483">
        <f t="shared" si="6"/>
        <v>0</v>
      </c>
      <c r="I37" s="483">
        <f t="shared" si="6"/>
        <v>0</v>
      </c>
      <c r="J37" s="483">
        <f t="shared" si="6"/>
        <v>0</v>
      </c>
      <c r="K37" s="483">
        <f t="shared" si="6"/>
        <v>2.2208999999999999</v>
      </c>
      <c r="L37" s="483">
        <f t="shared" si="6"/>
        <v>3.3513999999999999</v>
      </c>
      <c r="M37" s="483">
        <f t="shared" si="6"/>
        <v>3.3883000000000001</v>
      </c>
      <c r="N37" s="483">
        <f t="shared" si="6"/>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GS 3,000 to 4,999 kW</v>
      </c>
      <c r="C39" s="947" t="str">
        <f>'2. LRAMVA Threshold'!G43</f>
        <v>kW</v>
      </c>
      <c r="D39" s="46"/>
      <c r="E39" s="46"/>
      <c r="F39" s="46"/>
      <c r="G39" s="46"/>
      <c r="H39" s="46"/>
      <c r="I39" s="46"/>
      <c r="J39" s="46"/>
      <c r="K39" s="46">
        <v>2.1105999999999998</v>
      </c>
      <c r="L39" s="46">
        <v>2.1295999999999999</v>
      </c>
      <c r="M39" s="46">
        <v>2.1551999999999998</v>
      </c>
      <c r="N39" s="46"/>
      <c r="O39" s="69"/>
    </row>
    <row r="40" spans="1:15" s="18" customFormat="1" outlineLevel="1">
      <c r="A40" s="4"/>
      <c r="B40" s="535" t="s">
        <v>510</v>
      </c>
      <c r="C40" s="945"/>
      <c r="D40" s="46"/>
      <c r="E40" s="46"/>
      <c r="F40" s="46"/>
      <c r="G40" s="46"/>
      <c r="H40" s="46"/>
      <c r="I40" s="46"/>
      <c r="J40" s="46"/>
      <c r="K40" s="46"/>
      <c r="L40" s="46"/>
      <c r="M40" s="46"/>
      <c r="N40" s="46"/>
      <c r="O40" s="69"/>
    </row>
    <row r="41" spans="1:15" s="18" customFormat="1" outlineLevel="1">
      <c r="A41" s="4"/>
      <c r="B41" s="535" t="s">
        <v>511</v>
      </c>
      <c r="C41" s="945"/>
      <c r="D41" s="46"/>
      <c r="E41" s="46"/>
      <c r="F41" s="46"/>
      <c r="G41" s="46"/>
      <c r="H41" s="46"/>
      <c r="I41" s="46"/>
      <c r="J41" s="46"/>
      <c r="K41" s="46"/>
      <c r="L41" s="46"/>
      <c r="M41" s="46"/>
      <c r="N41" s="46"/>
      <c r="O41" s="69"/>
    </row>
    <row r="42" spans="1:15" s="18" customFormat="1" outlineLevel="1">
      <c r="A42" s="4"/>
      <c r="B42" s="535" t="s">
        <v>489</v>
      </c>
      <c r="C42" s="945"/>
      <c r="D42" s="46"/>
      <c r="E42" s="46"/>
      <c r="F42" s="46"/>
      <c r="G42" s="46"/>
      <c r="H42" s="46"/>
      <c r="I42" s="46"/>
      <c r="J42" s="46"/>
      <c r="K42" s="46"/>
      <c r="L42" s="46"/>
      <c r="M42" s="46"/>
      <c r="N42" s="46"/>
      <c r="O42" s="69"/>
    </row>
    <row r="43" spans="1:15" s="18" customFormat="1">
      <c r="A43" s="4"/>
      <c r="B43" s="535" t="s">
        <v>512</v>
      </c>
      <c r="C43" s="948"/>
      <c r="D43" s="65">
        <f>SUM(D39:D42)</f>
        <v>0</v>
      </c>
      <c r="E43" s="65">
        <f t="shared" ref="E43:N43" si="7">SUM(E39:E42)</f>
        <v>0</v>
      </c>
      <c r="F43" s="65">
        <f t="shared" si="7"/>
        <v>0</v>
      </c>
      <c r="G43" s="65">
        <f t="shared" si="7"/>
        <v>0</v>
      </c>
      <c r="H43" s="65">
        <f t="shared" si="7"/>
        <v>0</v>
      </c>
      <c r="I43" s="65">
        <f t="shared" si="7"/>
        <v>0</v>
      </c>
      <c r="J43" s="65">
        <f t="shared" si="7"/>
        <v>0</v>
      </c>
      <c r="K43" s="65">
        <f t="shared" si="7"/>
        <v>2.1105999999999998</v>
      </c>
      <c r="L43" s="65">
        <f t="shared" si="7"/>
        <v>2.1295999999999999</v>
      </c>
      <c r="M43" s="65">
        <f t="shared" si="7"/>
        <v>2.1551999999999998</v>
      </c>
      <c r="N43" s="65">
        <f t="shared" si="7"/>
        <v>0</v>
      </c>
      <c r="O43" s="76"/>
    </row>
    <row r="44" spans="1:15" s="14" customFormat="1">
      <c r="A44" s="72"/>
      <c r="B44" s="491" t="s">
        <v>513</v>
      </c>
      <c r="C44" s="487"/>
      <c r="D44" s="71"/>
      <c r="E44" s="483">
        <f t="shared" ref="E44:N44" si="8">ROUND(SUM(D43*E16+E43*E17)/12,4)</f>
        <v>0</v>
      </c>
      <c r="F44" s="483">
        <f t="shared" si="8"/>
        <v>0</v>
      </c>
      <c r="G44" s="483">
        <f t="shared" si="8"/>
        <v>0</v>
      </c>
      <c r="H44" s="483">
        <f t="shared" si="8"/>
        <v>0</v>
      </c>
      <c r="I44" s="483">
        <f t="shared" si="8"/>
        <v>0</v>
      </c>
      <c r="J44" s="483">
        <f t="shared" si="8"/>
        <v>0</v>
      </c>
      <c r="K44" s="483">
        <f t="shared" si="8"/>
        <v>1.4071</v>
      </c>
      <c r="L44" s="483">
        <f t="shared" si="8"/>
        <v>2.1233</v>
      </c>
      <c r="M44" s="483">
        <f t="shared" si="8"/>
        <v>2.1467000000000001</v>
      </c>
      <c r="N44" s="483">
        <f t="shared" si="8"/>
        <v>0</v>
      </c>
      <c r="O44" s="488"/>
    </row>
    <row r="45" spans="1:15" s="70" customFormat="1">
      <c r="A45" s="72"/>
      <c r="B45" s="491"/>
      <c r="C45" s="487"/>
      <c r="D45" s="71"/>
      <c r="E45" s="71"/>
      <c r="F45" s="71"/>
      <c r="G45" s="71"/>
      <c r="H45" s="71"/>
      <c r="I45" s="71"/>
      <c r="J45" s="71"/>
      <c r="K45" s="71"/>
      <c r="L45" s="486"/>
      <c r="M45" s="486"/>
      <c r="N45" s="486"/>
      <c r="O45" s="492"/>
    </row>
    <row r="46" spans="1:15" s="64" customFormat="1">
      <c r="A46" s="62"/>
      <c r="B46" s="603" t="str">
        <f>'1.  LRAMVA Summary'!B33</f>
        <v>Large Use</v>
      </c>
      <c r="C46" s="947" t="str">
        <f>'2. LRAMVA Threshold'!H43</f>
        <v>kW</v>
      </c>
      <c r="D46" s="46"/>
      <c r="E46" s="46"/>
      <c r="F46" s="46"/>
      <c r="G46" s="46"/>
      <c r="H46" s="46"/>
      <c r="I46" s="46"/>
      <c r="J46" s="46"/>
      <c r="K46" s="46">
        <v>2.9723999999999999</v>
      </c>
      <c r="L46" s="46">
        <v>2.9992000000000001</v>
      </c>
      <c r="M46" s="46">
        <v>3.0352000000000001</v>
      </c>
      <c r="N46" s="46"/>
      <c r="O46" s="69"/>
    </row>
    <row r="47" spans="1:15" s="18" customFormat="1" outlineLevel="1">
      <c r="A47" s="4"/>
      <c r="B47" s="535" t="s">
        <v>510</v>
      </c>
      <c r="C47" s="945"/>
      <c r="D47" s="46"/>
      <c r="E47" s="46"/>
      <c r="F47" s="46"/>
      <c r="G47" s="46"/>
      <c r="H47" s="46"/>
      <c r="I47" s="46"/>
      <c r="J47" s="46"/>
      <c r="K47" s="46"/>
      <c r="L47" s="46"/>
      <c r="M47" s="46"/>
      <c r="N47" s="46"/>
      <c r="O47" s="69"/>
    </row>
    <row r="48" spans="1:15" s="18" customFormat="1" outlineLevel="1">
      <c r="A48" s="4"/>
      <c r="B48" s="535" t="s">
        <v>511</v>
      </c>
      <c r="C48" s="945"/>
      <c r="D48" s="46"/>
      <c r="E48" s="46"/>
      <c r="F48" s="46"/>
      <c r="G48" s="46"/>
      <c r="H48" s="46"/>
      <c r="I48" s="46"/>
      <c r="J48" s="46"/>
      <c r="K48" s="46"/>
      <c r="L48" s="46"/>
      <c r="M48" s="46"/>
      <c r="N48" s="46"/>
      <c r="O48" s="69"/>
    </row>
    <row r="49" spans="1:15" s="18" customFormat="1" outlineLevel="1">
      <c r="A49" s="4"/>
      <c r="B49" s="535" t="s">
        <v>489</v>
      </c>
      <c r="C49" s="945"/>
      <c r="D49" s="46"/>
      <c r="E49" s="46"/>
      <c r="F49" s="46"/>
      <c r="G49" s="46"/>
      <c r="H49" s="46"/>
      <c r="I49" s="46"/>
      <c r="J49" s="46"/>
      <c r="K49" s="46"/>
      <c r="L49" s="46"/>
      <c r="M49" s="46"/>
      <c r="N49" s="46"/>
      <c r="O49" s="69"/>
    </row>
    <row r="50" spans="1:15" s="18" customFormat="1">
      <c r="A50" s="4"/>
      <c r="B50" s="535" t="s">
        <v>512</v>
      </c>
      <c r="C50" s="948"/>
      <c r="D50" s="65">
        <f>SUM(D46:D49)</f>
        <v>0</v>
      </c>
      <c r="E50" s="65">
        <f t="shared" ref="E50:N50" si="9">SUM(E46:E49)</f>
        <v>0</v>
      </c>
      <c r="F50" s="65">
        <f t="shared" si="9"/>
        <v>0</v>
      </c>
      <c r="G50" s="65">
        <f t="shared" si="9"/>
        <v>0</v>
      </c>
      <c r="H50" s="65">
        <f t="shared" si="9"/>
        <v>0</v>
      </c>
      <c r="I50" s="65">
        <f t="shared" si="9"/>
        <v>0</v>
      </c>
      <c r="J50" s="65">
        <f t="shared" si="9"/>
        <v>0</v>
      </c>
      <c r="K50" s="65">
        <f t="shared" si="9"/>
        <v>2.9723999999999999</v>
      </c>
      <c r="L50" s="65">
        <f t="shared" si="9"/>
        <v>2.9992000000000001</v>
      </c>
      <c r="M50" s="65">
        <f t="shared" si="9"/>
        <v>3.0352000000000001</v>
      </c>
      <c r="N50" s="65">
        <f t="shared" si="9"/>
        <v>0</v>
      </c>
      <c r="O50" s="76"/>
    </row>
    <row r="51" spans="1:15" s="14" customFormat="1">
      <c r="A51" s="72"/>
      <c r="B51" s="491" t="s">
        <v>513</v>
      </c>
      <c r="C51" s="487"/>
      <c r="D51" s="71"/>
      <c r="E51" s="483">
        <f t="shared" ref="E51:N51" si="10">ROUND(SUM(D50*E16+E50*E17)/12,4)</f>
        <v>0</v>
      </c>
      <c r="F51" s="483">
        <f t="shared" si="10"/>
        <v>0</v>
      </c>
      <c r="G51" s="483">
        <f t="shared" si="10"/>
        <v>0</v>
      </c>
      <c r="H51" s="483">
        <f t="shared" si="10"/>
        <v>0</v>
      </c>
      <c r="I51" s="483">
        <f t="shared" si="10"/>
        <v>0</v>
      </c>
      <c r="J51" s="483">
        <f t="shared" si="10"/>
        <v>0</v>
      </c>
      <c r="K51" s="483">
        <f t="shared" si="10"/>
        <v>1.9816</v>
      </c>
      <c r="L51" s="483">
        <f t="shared" si="10"/>
        <v>2.9903</v>
      </c>
      <c r="M51" s="483">
        <f t="shared" si="10"/>
        <v>3.0232000000000001</v>
      </c>
      <c r="N51" s="483">
        <f t="shared" si="10"/>
        <v>0</v>
      </c>
      <c r="O51" s="488"/>
    </row>
    <row r="52" spans="1:15" s="70" customFormat="1">
      <c r="A52" s="72"/>
      <c r="B52" s="491"/>
      <c r="C52" s="487"/>
      <c r="D52" s="71"/>
      <c r="E52" s="71"/>
      <c r="F52" s="71"/>
      <c r="G52" s="71"/>
      <c r="H52" s="71"/>
      <c r="I52" s="71"/>
      <c r="J52" s="71"/>
      <c r="K52" s="71"/>
      <c r="L52" s="493"/>
      <c r="M52" s="493"/>
      <c r="N52" s="493"/>
      <c r="O52" s="492"/>
    </row>
    <row r="53" spans="1:15" s="64" customFormat="1">
      <c r="A53" s="62"/>
      <c r="B53" s="603" t="str">
        <f>'1.  LRAMVA Summary'!B34</f>
        <v>Unmetered Scattered Load</v>
      </c>
      <c r="C53" s="947" t="str">
        <f>'2. LRAMVA Threshold'!I43</f>
        <v>kWh</v>
      </c>
      <c r="D53" s="46"/>
      <c r="E53" s="46"/>
      <c r="F53" s="46"/>
      <c r="G53" s="46"/>
      <c r="H53" s="46"/>
      <c r="I53" s="46"/>
      <c r="J53" s="46"/>
      <c r="K53" s="46">
        <v>1.6899999999999998E-2</v>
      </c>
      <c r="L53" s="46">
        <v>1.7100000000000001E-2</v>
      </c>
      <c r="M53" s="46">
        <v>1.7299999999999999E-2</v>
      </c>
      <c r="N53" s="46"/>
      <c r="O53" s="69"/>
    </row>
    <row r="54" spans="1:15" s="18" customFormat="1" outlineLevel="1">
      <c r="A54" s="4"/>
      <c r="B54" s="535" t="s">
        <v>510</v>
      </c>
      <c r="C54" s="945"/>
      <c r="D54" s="46"/>
      <c r="E54" s="46"/>
      <c r="F54" s="46"/>
      <c r="G54" s="46"/>
      <c r="H54" s="46"/>
      <c r="I54" s="46"/>
      <c r="J54" s="46"/>
      <c r="K54" s="46"/>
      <c r="L54" s="46"/>
      <c r="M54" s="46"/>
      <c r="N54" s="46"/>
      <c r="O54" s="69"/>
    </row>
    <row r="55" spans="1:15" s="18" customFormat="1" outlineLevel="1">
      <c r="A55" s="4"/>
      <c r="B55" s="535" t="s">
        <v>511</v>
      </c>
      <c r="C55" s="945"/>
      <c r="D55" s="46"/>
      <c r="E55" s="46"/>
      <c r="F55" s="46"/>
      <c r="G55" s="46"/>
      <c r="H55" s="46"/>
      <c r="I55" s="46"/>
      <c r="J55" s="46"/>
      <c r="K55" s="46"/>
      <c r="L55" s="46"/>
      <c r="M55" s="46"/>
      <c r="N55" s="46"/>
      <c r="O55" s="69"/>
    </row>
    <row r="56" spans="1:15" s="18" customFormat="1" outlineLevel="1">
      <c r="A56" s="4"/>
      <c r="B56" s="535" t="s">
        <v>489</v>
      </c>
      <c r="C56" s="945"/>
      <c r="D56" s="46"/>
      <c r="E56" s="46"/>
      <c r="F56" s="46"/>
      <c r="G56" s="46"/>
      <c r="H56" s="46"/>
      <c r="I56" s="46"/>
      <c r="J56" s="46"/>
      <c r="K56" s="46"/>
      <c r="L56" s="46"/>
      <c r="M56" s="46"/>
      <c r="N56" s="46"/>
      <c r="O56" s="69"/>
    </row>
    <row r="57" spans="1:15" s="18" customFormat="1">
      <c r="A57" s="4"/>
      <c r="B57" s="535" t="s">
        <v>512</v>
      </c>
      <c r="C57" s="948"/>
      <c r="D57" s="65">
        <f>SUM(D53:D56)</f>
        <v>0</v>
      </c>
      <c r="E57" s="65">
        <f t="shared" ref="E57:N57" si="11">SUM(E53:E56)</f>
        <v>0</v>
      </c>
      <c r="F57" s="65">
        <f t="shared" si="11"/>
        <v>0</v>
      </c>
      <c r="G57" s="65">
        <f t="shared" si="11"/>
        <v>0</v>
      </c>
      <c r="H57" s="65">
        <f t="shared" si="11"/>
        <v>0</v>
      </c>
      <c r="I57" s="65">
        <f t="shared" si="11"/>
        <v>0</v>
      </c>
      <c r="J57" s="65">
        <f t="shared" si="11"/>
        <v>0</v>
      </c>
      <c r="K57" s="65">
        <f t="shared" si="11"/>
        <v>1.6899999999999998E-2</v>
      </c>
      <c r="L57" s="65">
        <f t="shared" si="11"/>
        <v>1.7100000000000001E-2</v>
      </c>
      <c r="M57" s="65">
        <f t="shared" si="11"/>
        <v>1.7299999999999999E-2</v>
      </c>
      <c r="N57" s="65">
        <f t="shared" si="11"/>
        <v>0</v>
      </c>
      <c r="O57" s="77"/>
    </row>
    <row r="58" spans="1:15" s="14" customFormat="1">
      <c r="A58" s="72"/>
      <c r="B58" s="491" t="s">
        <v>513</v>
      </c>
      <c r="C58" s="487"/>
      <c r="D58" s="71"/>
      <c r="E58" s="483">
        <f t="shared" ref="E58:N58" si="12">ROUND(SUM(D57*E16+E57*E17)/12,4)</f>
        <v>0</v>
      </c>
      <c r="F58" s="483">
        <f t="shared" si="12"/>
        <v>0</v>
      </c>
      <c r="G58" s="483">
        <f t="shared" si="12"/>
        <v>0</v>
      </c>
      <c r="H58" s="483">
        <f t="shared" si="12"/>
        <v>0</v>
      </c>
      <c r="I58" s="483">
        <f t="shared" si="12"/>
        <v>0</v>
      </c>
      <c r="J58" s="483">
        <f t="shared" si="12"/>
        <v>0</v>
      </c>
      <c r="K58" s="483">
        <f t="shared" si="12"/>
        <v>1.1299999999999999E-2</v>
      </c>
      <c r="L58" s="483">
        <f t="shared" si="12"/>
        <v>1.7000000000000001E-2</v>
      </c>
      <c r="M58" s="483">
        <f t="shared" si="12"/>
        <v>1.72E-2</v>
      </c>
      <c r="N58" s="483">
        <f t="shared" si="12"/>
        <v>0</v>
      </c>
      <c r="O58" s="488"/>
    </row>
    <row r="59" spans="1:15" s="70" customFormat="1">
      <c r="A59" s="72"/>
      <c r="B59" s="491"/>
      <c r="C59" s="487"/>
      <c r="D59" s="71"/>
      <c r="E59" s="71"/>
      <c r="F59" s="71"/>
      <c r="G59" s="71"/>
      <c r="H59" s="71"/>
      <c r="I59" s="71"/>
      <c r="J59" s="71"/>
      <c r="K59" s="71"/>
      <c r="L59" s="493"/>
      <c r="M59" s="493"/>
      <c r="N59" s="493"/>
      <c r="O59" s="492"/>
    </row>
    <row r="60" spans="1:15" s="64" customFormat="1">
      <c r="A60" s="62"/>
      <c r="B60" s="603" t="str">
        <f>'1.  LRAMVA Summary'!B35</f>
        <v>Sentinel Lighting</v>
      </c>
      <c r="C60" s="947" t="str">
        <f>'2. LRAMVA Threshold'!J43</f>
        <v>kW</v>
      </c>
      <c r="D60" s="46"/>
      <c r="E60" s="46"/>
      <c r="F60" s="46"/>
      <c r="G60" s="46"/>
      <c r="H60" s="46"/>
      <c r="I60" s="46"/>
      <c r="J60" s="46"/>
      <c r="K60" s="46">
        <v>13.722899999999999</v>
      </c>
      <c r="L60" s="46">
        <v>13.846399999999999</v>
      </c>
      <c r="M60" s="46">
        <v>14.012600000000001</v>
      </c>
      <c r="N60" s="46"/>
      <c r="O60" s="69"/>
    </row>
    <row r="61" spans="1:15" s="18" customFormat="1" outlineLevel="1">
      <c r="A61" s="4"/>
      <c r="B61" s="535" t="s">
        <v>510</v>
      </c>
      <c r="C61" s="945"/>
      <c r="D61" s="46"/>
      <c r="E61" s="46"/>
      <c r="F61" s="46"/>
      <c r="G61" s="46"/>
      <c r="H61" s="46"/>
      <c r="I61" s="46"/>
      <c r="J61" s="46"/>
      <c r="K61" s="46"/>
      <c r="L61" s="46"/>
      <c r="M61" s="46"/>
      <c r="N61" s="46"/>
      <c r="O61" s="69"/>
    </row>
    <row r="62" spans="1:15" s="18" customFormat="1" outlineLevel="1">
      <c r="A62" s="4"/>
      <c r="B62" s="535" t="s">
        <v>511</v>
      </c>
      <c r="C62" s="945"/>
      <c r="D62" s="46"/>
      <c r="E62" s="46"/>
      <c r="F62" s="46"/>
      <c r="G62" s="46"/>
      <c r="H62" s="46"/>
      <c r="I62" s="46"/>
      <c r="J62" s="46"/>
      <c r="K62" s="46"/>
      <c r="L62" s="46"/>
      <c r="M62" s="46"/>
      <c r="N62" s="46"/>
      <c r="O62" s="69"/>
    </row>
    <row r="63" spans="1:15" s="18" customFormat="1" outlineLevel="1">
      <c r="A63" s="4"/>
      <c r="B63" s="535" t="s">
        <v>489</v>
      </c>
      <c r="C63" s="945"/>
      <c r="D63" s="46"/>
      <c r="E63" s="46"/>
      <c r="F63" s="46"/>
      <c r="G63" s="46"/>
      <c r="H63" s="46"/>
      <c r="I63" s="46"/>
      <c r="J63" s="46"/>
      <c r="K63" s="46"/>
      <c r="L63" s="46"/>
      <c r="M63" s="46"/>
      <c r="N63" s="46"/>
      <c r="O63" s="69"/>
    </row>
    <row r="64" spans="1:15" s="18" customFormat="1">
      <c r="A64" s="4"/>
      <c r="B64" s="535" t="s">
        <v>512</v>
      </c>
      <c r="C64" s="948"/>
      <c r="D64" s="65">
        <f>SUM(D60:D63)</f>
        <v>0</v>
      </c>
      <c r="E64" s="65">
        <f t="shared" ref="E64:N64" si="13">SUM(E60:E63)</f>
        <v>0</v>
      </c>
      <c r="F64" s="65">
        <f t="shared" si="13"/>
        <v>0</v>
      </c>
      <c r="G64" s="65">
        <f t="shared" si="13"/>
        <v>0</v>
      </c>
      <c r="H64" s="65">
        <f t="shared" si="13"/>
        <v>0</v>
      </c>
      <c r="I64" s="65">
        <f t="shared" si="13"/>
        <v>0</v>
      </c>
      <c r="J64" s="65">
        <f t="shared" si="13"/>
        <v>0</v>
      </c>
      <c r="K64" s="65">
        <f t="shared" si="13"/>
        <v>13.722899999999999</v>
      </c>
      <c r="L64" s="65">
        <f t="shared" si="13"/>
        <v>13.846399999999999</v>
      </c>
      <c r="M64" s="65">
        <f t="shared" si="13"/>
        <v>14.012600000000001</v>
      </c>
      <c r="N64" s="65">
        <f t="shared" si="13"/>
        <v>0</v>
      </c>
      <c r="O64" s="77"/>
    </row>
    <row r="65" spans="1:15" s="14" customFormat="1">
      <c r="A65" s="72"/>
      <c r="B65" s="491" t="s">
        <v>513</v>
      </c>
      <c r="C65" s="487"/>
      <c r="D65" s="71"/>
      <c r="E65" s="483">
        <f t="shared" ref="E65:N65" si="14">ROUND(SUM(D64*E16+E64*E17)/12,4)</f>
        <v>0</v>
      </c>
      <c r="F65" s="483">
        <f t="shared" si="14"/>
        <v>0</v>
      </c>
      <c r="G65" s="483">
        <f t="shared" si="14"/>
        <v>0</v>
      </c>
      <c r="H65" s="483">
        <f t="shared" si="14"/>
        <v>0</v>
      </c>
      <c r="I65" s="483">
        <f>ROUND(SUM(H64*I16+I64*I17)/12,4)</f>
        <v>0</v>
      </c>
      <c r="J65" s="483">
        <f t="shared" si="14"/>
        <v>0</v>
      </c>
      <c r="K65" s="483">
        <f t="shared" si="14"/>
        <v>9.1486000000000001</v>
      </c>
      <c r="L65" s="483">
        <f t="shared" si="14"/>
        <v>13.805199999999999</v>
      </c>
      <c r="M65" s="483">
        <f t="shared" si="14"/>
        <v>13.9572</v>
      </c>
      <c r="N65" s="483">
        <f t="shared" si="14"/>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t="str">
        <f>'1.  LRAMVA Summary'!B36</f>
        <v>Street Lighting</v>
      </c>
      <c r="C67" s="947" t="str">
        <f>'2. LRAMVA Threshold'!K43</f>
        <v>kW</v>
      </c>
      <c r="D67" s="46"/>
      <c r="E67" s="46"/>
      <c r="F67" s="46"/>
      <c r="G67" s="46"/>
      <c r="H67" s="46"/>
      <c r="I67" s="46"/>
      <c r="J67" s="46"/>
      <c r="K67" s="46">
        <v>3.7524000000000002</v>
      </c>
      <c r="L67" s="46">
        <v>3.7862</v>
      </c>
      <c r="M67" s="46">
        <v>3.8315999999999999</v>
      </c>
      <c r="N67" s="46"/>
      <c r="O67" s="69"/>
    </row>
    <row r="68" spans="1:15" s="18" customFormat="1" outlineLevel="1">
      <c r="A68" s="4"/>
      <c r="B68" s="535" t="s">
        <v>510</v>
      </c>
      <c r="C68" s="945"/>
      <c r="D68" s="46"/>
      <c r="E68" s="46"/>
      <c r="F68" s="46"/>
      <c r="G68" s="46"/>
      <c r="H68" s="46"/>
      <c r="I68" s="46"/>
      <c r="J68" s="46"/>
      <c r="K68" s="46"/>
      <c r="L68" s="46"/>
      <c r="M68" s="46"/>
      <c r="N68" s="46"/>
      <c r="O68" s="69"/>
    </row>
    <row r="69" spans="1:15" s="18" customFormat="1" outlineLevel="1">
      <c r="A69" s="4"/>
      <c r="B69" s="535" t="s">
        <v>511</v>
      </c>
      <c r="C69" s="945"/>
      <c r="D69" s="46"/>
      <c r="E69" s="46"/>
      <c r="F69" s="46"/>
      <c r="G69" s="46"/>
      <c r="H69" s="46"/>
      <c r="I69" s="46"/>
      <c r="J69" s="46"/>
      <c r="K69" s="46"/>
      <c r="L69" s="46"/>
      <c r="M69" s="46"/>
      <c r="N69" s="46"/>
      <c r="O69" s="69"/>
    </row>
    <row r="70" spans="1:15" s="18" customFormat="1" outlineLevel="1">
      <c r="A70" s="4"/>
      <c r="B70" s="535" t="s">
        <v>489</v>
      </c>
      <c r="C70" s="945"/>
      <c r="D70" s="46"/>
      <c r="E70" s="46"/>
      <c r="F70" s="46"/>
      <c r="G70" s="46"/>
      <c r="H70" s="46"/>
      <c r="I70" s="46"/>
      <c r="J70" s="46"/>
      <c r="K70" s="46"/>
      <c r="L70" s="46"/>
      <c r="M70" s="46"/>
      <c r="N70" s="46"/>
      <c r="O70" s="69"/>
    </row>
    <row r="71" spans="1:15" s="18" customFormat="1">
      <c r="A71" s="4"/>
      <c r="B71" s="535" t="s">
        <v>512</v>
      </c>
      <c r="C71" s="948"/>
      <c r="D71" s="65">
        <f>SUM(D67:D70)</f>
        <v>0</v>
      </c>
      <c r="E71" s="65">
        <f t="shared" ref="E71:N71" si="15">SUM(E67:E70)</f>
        <v>0</v>
      </c>
      <c r="F71" s="65">
        <f>SUM(F67:F70)</f>
        <v>0</v>
      </c>
      <c r="G71" s="65">
        <f t="shared" si="15"/>
        <v>0</v>
      </c>
      <c r="H71" s="65">
        <f t="shared" si="15"/>
        <v>0</v>
      </c>
      <c r="I71" s="65">
        <f t="shared" si="15"/>
        <v>0</v>
      </c>
      <c r="J71" s="65">
        <f t="shared" si="15"/>
        <v>0</v>
      </c>
      <c r="K71" s="65">
        <f t="shared" si="15"/>
        <v>3.7524000000000002</v>
      </c>
      <c r="L71" s="65">
        <f t="shared" si="15"/>
        <v>3.7862</v>
      </c>
      <c r="M71" s="65">
        <f t="shared" si="15"/>
        <v>3.8315999999999999</v>
      </c>
      <c r="N71" s="65">
        <f t="shared" si="15"/>
        <v>0</v>
      </c>
      <c r="O71" s="77"/>
    </row>
    <row r="72" spans="1:15" s="14" customFormat="1">
      <c r="A72" s="72"/>
      <c r="B72" s="491" t="s">
        <v>513</v>
      </c>
      <c r="C72" s="487"/>
      <c r="D72" s="71"/>
      <c r="E72" s="483">
        <f t="shared" ref="E72:N72" si="16">ROUND(SUM(D71*E16+E71*E17)/12,4)</f>
        <v>0</v>
      </c>
      <c r="F72" s="483">
        <f t="shared" si="16"/>
        <v>0</v>
      </c>
      <c r="G72" s="483">
        <f t="shared" si="16"/>
        <v>0</v>
      </c>
      <c r="H72" s="483">
        <f t="shared" si="16"/>
        <v>0</v>
      </c>
      <c r="I72" s="483">
        <f t="shared" si="16"/>
        <v>0</v>
      </c>
      <c r="J72" s="483">
        <f t="shared" si="16"/>
        <v>0</v>
      </c>
      <c r="K72" s="483">
        <f t="shared" si="16"/>
        <v>2.5015999999999998</v>
      </c>
      <c r="L72" s="483">
        <f t="shared" si="16"/>
        <v>3.7749000000000001</v>
      </c>
      <c r="M72" s="483">
        <f t="shared" si="16"/>
        <v>3.8165</v>
      </c>
      <c r="N72" s="483">
        <f t="shared" si="16"/>
        <v>0</v>
      </c>
      <c r="O72" s="488"/>
    </row>
    <row r="73" spans="1:15" s="14" customFormat="1">
      <c r="A73" s="72"/>
      <c r="B73" s="480"/>
      <c r="C73" s="487"/>
      <c r="D73" s="71"/>
      <c r="E73" s="483"/>
      <c r="F73" s="483"/>
      <c r="G73" s="483"/>
      <c r="H73" s="483"/>
      <c r="I73" s="483"/>
      <c r="J73" s="483"/>
      <c r="K73" s="483"/>
      <c r="L73" s="483"/>
      <c r="M73" s="483"/>
      <c r="N73" s="483"/>
      <c r="O73" s="488"/>
    </row>
    <row r="74" spans="1:15" s="64" customFormat="1" hidden="1">
      <c r="A74" s="62"/>
      <c r="B74" s="603">
        <f>'1.  LRAMVA Summary'!B37</f>
        <v>0</v>
      </c>
      <c r="C74" s="947">
        <f>'2. LRAMVA Threshold'!L43</f>
        <v>0</v>
      </c>
      <c r="D74" s="46"/>
      <c r="E74" s="46"/>
      <c r="F74" s="46"/>
      <c r="G74" s="46"/>
      <c r="H74" s="46"/>
      <c r="I74" s="46"/>
      <c r="J74" s="46"/>
      <c r="K74" s="46"/>
      <c r="L74" s="46"/>
      <c r="M74" s="46"/>
      <c r="N74" s="46"/>
      <c r="O74" s="69"/>
    </row>
    <row r="75" spans="1:15" s="18" customFormat="1" hidden="1" outlineLevel="1">
      <c r="A75" s="4"/>
      <c r="B75" s="535" t="s">
        <v>510</v>
      </c>
      <c r="C75" s="945"/>
      <c r="D75" s="46"/>
      <c r="E75" s="46"/>
      <c r="F75" s="46"/>
      <c r="G75" s="46"/>
      <c r="H75" s="46"/>
      <c r="I75" s="46"/>
      <c r="J75" s="46"/>
      <c r="K75" s="46"/>
      <c r="L75" s="46"/>
      <c r="M75" s="46"/>
      <c r="N75" s="46"/>
      <c r="O75" s="69"/>
    </row>
    <row r="76" spans="1:15" s="18" customFormat="1" hidden="1" outlineLevel="1">
      <c r="A76" s="4"/>
      <c r="B76" s="535" t="s">
        <v>511</v>
      </c>
      <c r="C76" s="945"/>
      <c r="D76" s="46"/>
      <c r="E76" s="46"/>
      <c r="F76" s="46"/>
      <c r="G76" s="46"/>
      <c r="H76" s="46"/>
      <c r="I76" s="46"/>
      <c r="J76" s="46"/>
      <c r="K76" s="46"/>
      <c r="L76" s="46"/>
      <c r="M76" s="46"/>
      <c r="N76" s="46"/>
      <c r="O76" s="69"/>
    </row>
    <row r="77" spans="1:15" s="18" customFormat="1" hidden="1" outlineLevel="1">
      <c r="A77" s="4"/>
      <c r="B77" s="535" t="s">
        <v>489</v>
      </c>
      <c r="C77" s="945"/>
      <c r="D77" s="46"/>
      <c r="E77" s="46"/>
      <c r="F77" s="46"/>
      <c r="G77" s="46"/>
      <c r="H77" s="46"/>
      <c r="I77" s="46"/>
      <c r="J77" s="46"/>
      <c r="K77" s="46"/>
      <c r="L77" s="46"/>
      <c r="M77" s="46"/>
      <c r="N77" s="46"/>
      <c r="O77" s="69"/>
    </row>
    <row r="78" spans="1:15" s="18" customFormat="1" hidden="1" collapsed="1">
      <c r="A78" s="4"/>
      <c r="B78" s="535" t="s">
        <v>512</v>
      </c>
      <c r="C78" s="948"/>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hidden="1">
      <c r="A79" s="72"/>
      <c r="B79" s="491" t="s">
        <v>513</v>
      </c>
      <c r="C79" s="487"/>
      <c r="D79" s="71"/>
      <c r="E79" s="483">
        <f t="shared" ref="E79:N79" si="18">ROUND(SUM(D78*E16+E78*E17)/12,4)</f>
        <v>0</v>
      </c>
      <c r="F79" s="483">
        <f t="shared" si="18"/>
        <v>0</v>
      </c>
      <c r="G79" s="483">
        <f t="shared" si="18"/>
        <v>0</v>
      </c>
      <c r="H79" s="483">
        <f t="shared" si="18"/>
        <v>0</v>
      </c>
      <c r="I79" s="483">
        <f t="shared" si="18"/>
        <v>0</v>
      </c>
      <c r="J79" s="483">
        <f t="shared" si="18"/>
        <v>0</v>
      </c>
      <c r="K79" s="483">
        <f t="shared" si="18"/>
        <v>0</v>
      </c>
      <c r="L79" s="483">
        <f t="shared" si="18"/>
        <v>0</v>
      </c>
      <c r="M79" s="483">
        <f t="shared" si="18"/>
        <v>0</v>
      </c>
      <c r="N79" s="483">
        <f t="shared" si="18"/>
        <v>0</v>
      </c>
      <c r="O79" s="488"/>
    </row>
    <row r="80" spans="1:15" s="14" customFormat="1" hidden="1">
      <c r="A80" s="72"/>
      <c r="B80" s="480"/>
      <c r="C80" s="487"/>
      <c r="D80" s="71"/>
      <c r="E80" s="483"/>
      <c r="F80" s="483"/>
      <c r="G80" s="483"/>
      <c r="H80" s="483"/>
      <c r="I80" s="483"/>
      <c r="J80" s="483"/>
      <c r="K80" s="483"/>
      <c r="L80" s="483"/>
      <c r="M80" s="483"/>
      <c r="N80" s="483"/>
      <c r="O80" s="488"/>
    </row>
    <row r="81" spans="1:15" s="64" customFormat="1" hidden="1">
      <c r="A81" s="62"/>
      <c r="B81" s="603">
        <f>'1.  LRAMVA Summary'!B38</f>
        <v>0</v>
      </c>
      <c r="C81" s="947">
        <f>'2. LRAMVA Threshold'!M43</f>
        <v>0</v>
      </c>
      <c r="D81" s="46"/>
      <c r="E81" s="46"/>
      <c r="F81" s="46"/>
      <c r="G81" s="46"/>
      <c r="H81" s="46"/>
      <c r="I81" s="46"/>
      <c r="J81" s="46"/>
      <c r="K81" s="46"/>
      <c r="L81" s="46"/>
      <c r="M81" s="46"/>
      <c r="N81" s="46"/>
      <c r="O81" s="69"/>
    </row>
    <row r="82" spans="1:15" s="18" customFormat="1" hidden="1" outlineLevel="1">
      <c r="A82" s="4"/>
      <c r="B82" s="535" t="s">
        <v>510</v>
      </c>
      <c r="C82" s="945"/>
      <c r="D82" s="46"/>
      <c r="E82" s="46"/>
      <c r="F82" s="46"/>
      <c r="G82" s="46"/>
      <c r="H82" s="46"/>
      <c r="I82" s="46"/>
      <c r="J82" s="46"/>
      <c r="K82" s="46"/>
      <c r="L82" s="46"/>
      <c r="M82" s="46"/>
      <c r="N82" s="46"/>
      <c r="O82" s="69"/>
    </row>
    <row r="83" spans="1:15" s="18" customFormat="1" hidden="1" outlineLevel="1">
      <c r="A83" s="4"/>
      <c r="B83" s="535" t="s">
        <v>511</v>
      </c>
      <c r="C83" s="945"/>
      <c r="D83" s="46"/>
      <c r="E83" s="46"/>
      <c r="F83" s="46"/>
      <c r="G83" s="46"/>
      <c r="H83" s="46"/>
      <c r="I83" s="46"/>
      <c r="J83" s="46"/>
      <c r="K83" s="46"/>
      <c r="L83" s="46"/>
      <c r="M83" s="46"/>
      <c r="N83" s="46"/>
      <c r="O83" s="69"/>
    </row>
    <row r="84" spans="1:15" s="18" customFormat="1" hidden="1" outlineLevel="1">
      <c r="A84" s="4"/>
      <c r="B84" s="535" t="s">
        <v>489</v>
      </c>
      <c r="C84" s="945"/>
      <c r="D84" s="46"/>
      <c r="E84" s="46"/>
      <c r="F84" s="46"/>
      <c r="G84" s="46"/>
      <c r="H84" s="46"/>
      <c r="I84" s="46"/>
      <c r="J84" s="46"/>
      <c r="K84" s="46"/>
      <c r="L84" s="46"/>
      <c r="M84" s="46"/>
      <c r="N84" s="46"/>
      <c r="O84" s="69"/>
    </row>
    <row r="85" spans="1:15" s="18" customFormat="1" hidden="1" collapsed="1">
      <c r="A85" s="4"/>
      <c r="B85" s="535" t="s">
        <v>512</v>
      </c>
      <c r="C85" s="948"/>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hidden="1">
      <c r="A86" s="72"/>
      <c r="B86" s="491" t="s">
        <v>513</v>
      </c>
      <c r="C86" s="487"/>
      <c r="D86" s="71"/>
      <c r="E86" s="483">
        <f t="shared" ref="E86:N86" si="20">ROUND(SUM(D85*E16+E85*E17)/12,4)</f>
        <v>0</v>
      </c>
      <c r="F86" s="483">
        <f t="shared" si="20"/>
        <v>0</v>
      </c>
      <c r="G86" s="483">
        <f t="shared" si="20"/>
        <v>0</v>
      </c>
      <c r="H86" s="483">
        <f t="shared" si="20"/>
        <v>0</v>
      </c>
      <c r="I86" s="483">
        <f t="shared" si="20"/>
        <v>0</v>
      </c>
      <c r="J86" s="483">
        <f t="shared" si="20"/>
        <v>0</v>
      </c>
      <c r="K86" s="483">
        <f t="shared" si="20"/>
        <v>0</v>
      </c>
      <c r="L86" s="483">
        <f t="shared" si="20"/>
        <v>0</v>
      </c>
      <c r="M86" s="483">
        <f t="shared" si="20"/>
        <v>0</v>
      </c>
      <c r="N86" s="483">
        <f t="shared" si="20"/>
        <v>0</v>
      </c>
      <c r="O86" s="488"/>
    </row>
    <row r="87" spans="1:15" s="14" customFormat="1" hidden="1">
      <c r="A87" s="72"/>
      <c r="B87" s="480"/>
      <c r="C87" s="487"/>
      <c r="D87" s="71"/>
      <c r="E87" s="483"/>
      <c r="F87" s="483"/>
      <c r="G87" s="483"/>
      <c r="H87" s="483"/>
      <c r="I87" s="483"/>
      <c r="J87" s="483"/>
      <c r="K87" s="483"/>
      <c r="L87" s="483"/>
      <c r="M87" s="483"/>
      <c r="N87" s="483"/>
      <c r="O87" s="488"/>
    </row>
    <row r="88" spans="1:15" s="64" customFormat="1" hidden="1">
      <c r="A88" s="62"/>
      <c r="B88" s="603">
        <f>'1.  LRAMVA Summary'!B39</f>
        <v>0</v>
      </c>
      <c r="C88" s="947">
        <f>'2. LRAMVA Threshold'!N43</f>
        <v>0</v>
      </c>
      <c r="D88" s="46"/>
      <c r="E88" s="46"/>
      <c r="F88" s="46"/>
      <c r="G88" s="46"/>
      <c r="H88" s="46"/>
      <c r="I88" s="46"/>
      <c r="J88" s="46"/>
      <c r="K88" s="46"/>
      <c r="L88" s="46"/>
      <c r="M88" s="46"/>
      <c r="N88" s="46"/>
      <c r="O88" s="69"/>
    </row>
    <row r="89" spans="1:15" s="18" customFormat="1" hidden="1" outlineLevel="1">
      <c r="A89" s="4"/>
      <c r="B89" s="535" t="s">
        <v>510</v>
      </c>
      <c r="C89" s="945"/>
      <c r="D89" s="46"/>
      <c r="E89" s="46"/>
      <c r="F89" s="46"/>
      <c r="G89" s="46"/>
      <c r="H89" s="46"/>
      <c r="I89" s="46"/>
      <c r="J89" s="46"/>
      <c r="K89" s="46"/>
      <c r="L89" s="46"/>
      <c r="M89" s="46"/>
      <c r="N89" s="46"/>
      <c r="O89" s="69"/>
    </row>
    <row r="90" spans="1:15" s="18" customFormat="1" hidden="1" outlineLevel="1">
      <c r="A90" s="4"/>
      <c r="B90" s="535" t="s">
        <v>511</v>
      </c>
      <c r="C90" s="945"/>
      <c r="D90" s="46"/>
      <c r="E90" s="46"/>
      <c r="F90" s="46"/>
      <c r="G90" s="46"/>
      <c r="H90" s="46"/>
      <c r="I90" s="46"/>
      <c r="J90" s="46"/>
      <c r="K90" s="46"/>
      <c r="L90" s="46"/>
      <c r="M90" s="46"/>
      <c r="N90" s="46"/>
      <c r="O90" s="69"/>
    </row>
    <row r="91" spans="1:15" s="18" customFormat="1" hidden="1" outlineLevel="1">
      <c r="A91" s="4"/>
      <c r="B91" s="535" t="s">
        <v>489</v>
      </c>
      <c r="C91" s="945"/>
      <c r="D91" s="46"/>
      <c r="E91" s="46"/>
      <c r="F91" s="46"/>
      <c r="G91" s="46"/>
      <c r="H91" s="46"/>
      <c r="I91" s="46"/>
      <c r="J91" s="46"/>
      <c r="K91" s="46"/>
      <c r="L91" s="46"/>
      <c r="M91" s="46"/>
      <c r="N91" s="46"/>
      <c r="O91" s="69"/>
    </row>
    <row r="92" spans="1:15" s="18" customFormat="1" hidden="1" collapsed="1">
      <c r="A92" s="4"/>
      <c r="B92" s="535" t="s">
        <v>512</v>
      </c>
      <c r="C92" s="948"/>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hidden="1">
      <c r="A93" s="72"/>
      <c r="B93" s="491" t="s">
        <v>513</v>
      </c>
      <c r="C93" s="487"/>
      <c r="D93" s="71"/>
      <c r="E93" s="483">
        <f t="shared" ref="E93:N93" si="22">ROUND(SUM(D92*E16+E92*E17)/12,4)</f>
        <v>0</v>
      </c>
      <c r="F93" s="483">
        <f t="shared" si="22"/>
        <v>0</v>
      </c>
      <c r="G93" s="483">
        <f t="shared" si="22"/>
        <v>0</v>
      </c>
      <c r="H93" s="483">
        <f t="shared" si="22"/>
        <v>0</v>
      </c>
      <c r="I93" s="483">
        <f t="shared" si="22"/>
        <v>0</v>
      </c>
      <c r="J93" s="483">
        <f t="shared" si="22"/>
        <v>0</v>
      </c>
      <c r="K93" s="483">
        <f t="shared" si="22"/>
        <v>0</v>
      </c>
      <c r="L93" s="483">
        <f t="shared" si="22"/>
        <v>0</v>
      </c>
      <c r="M93" s="483">
        <f t="shared" si="22"/>
        <v>0</v>
      </c>
      <c r="N93" s="483">
        <f t="shared" si="22"/>
        <v>0</v>
      </c>
      <c r="O93" s="488"/>
    </row>
    <row r="94" spans="1:15" s="14" customFormat="1" hidden="1">
      <c r="A94" s="72"/>
      <c r="B94" s="480"/>
      <c r="C94" s="487"/>
      <c r="D94" s="71"/>
      <c r="E94" s="483"/>
      <c r="F94" s="483"/>
      <c r="G94" s="483"/>
      <c r="H94" s="483"/>
      <c r="I94" s="483"/>
      <c r="J94" s="483"/>
      <c r="K94" s="483"/>
      <c r="L94" s="483"/>
      <c r="M94" s="483"/>
      <c r="N94" s="483"/>
      <c r="O94" s="488"/>
    </row>
    <row r="95" spans="1:15" s="64" customFormat="1" hidden="1">
      <c r="A95" s="62"/>
      <c r="B95" s="603">
        <f>'1.  LRAMVA Summary'!B40</f>
        <v>0</v>
      </c>
      <c r="C95" s="947">
        <f>'2. LRAMVA Threshold'!O43</f>
        <v>0</v>
      </c>
      <c r="D95" s="46"/>
      <c r="E95" s="46"/>
      <c r="F95" s="46"/>
      <c r="G95" s="46"/>
      <c r="H95" s="46"/>
      <c r="I95" s="46"/>
      <c r="J95" s="46"/>
      <c r="K95" s="46"/>
      <c r="L95" s="46"/>
      <c r="M95" s="46"/>
      <c r="N95" s="46"/>
      <c r="O95" s="69"/>
    </row>
    <row r="96" spans="1:15" s="18" customFormat="1" hidden="1" outlineLevel="1">
      <c r="A96" s="4"/>
      <c r="B96" s="535" t="s">
        <v>510</v>
      </c>
      <c r="C96" s="945"/>
      <c r="D96" s="46"/>
      <c r="E96" s="46"/>
      <c r="F96" s="46"/>
      <c r="G96" s="46"/>
      <c r="H96" s="46"/>
      <c r="I96" s="46"/>
      <c r="J96" s="46"/>
      <c r="K96" s="46"/>
      <c r="L96" s="46"/>
      <c r="M96" s="46"/>
      <c r="N96" s="46"/>
      <c r="O96" s="69"/>
    </row>
    <row r="97" spans="1:15" s="18" customFormat="1" hidden="1" outlineLevel="1">
      <c r="A97" s="4"/>
      <c r="B97" s="535" t="s">
        <v>511</v>
      </c>
      <c r="C97" s="945"/>
      <c r="D97" s="46"/>
      <c r="E97" s="46"/>
      <c r="F97" s="46"/>
      <c r="G97" s="46"/>
      <c r="H97" s="46"/>
      <c r="I97" s="46"/>
      <c r="J97" s="46"/>
      <c r="K97" s="46"/>
      <c r="L97" s="46"/>
      <c r="M97" s="46"/>
      <c r="N97" s="46"/>
      <c r="O97" s="69"/>
    </row>
    <row r="98" spans="1:15" s="18" customFormat="1" hidden="1" outlineLevel="1">
      <c r="A98" s="4"/>
      <c r="B98" s="535" t="s">
        <v>489</v>
      </c>
      <c r="C98" s="945"/>
      <c r="D98" s="46"/>
      <c r="E98" s="46"/>
      <c r="F98" s="46"/>
      <c r="G98" s="46"/>
      <c r="H98" s="46"/>
      <c r="I98" s="46"/>
      <c r="J98" s="46"/>
      <c r="K98" s="46"/>
      <c r="L98" s="46"/>
      <c r="M98" s="46"/>
      <c r="N98" s="46"/>
      <c r="O98" s="69"/>
    </row>
    <row r="99" spans="1:15" s="18" customFormat="1" hidden="1" collapsed="1">
      <c r="A99" s="4"/>
      <c r="B99" s="535" t="s">
        <v>512</v>
      </c>
      <c r="C99" s="948"/>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hidden="1">
      <c r="A100" s="72"/>
      <c r="B100" s="491" t="s">
        <v>513</v>
      </c>
      <c r="C100" s="487"/>
      <c r="D100" s="71"/>
      <c r="E100" s="483">
        <f t="shared" ref="E100:N100" si="24">ROUND(SUM(D99*E16+E99*E17)/12,4)</f>
        <v>0</v>
      </c>
      <c r="F100" s="483">
        <f t="shared" si="24"/>
        <v>0</v>
      </c>
      <c r="G100" s="483">
        <f t="shared" si="24"/>
        <v>0</v>
      </c>
      <c r="H100" s="483">
        <f t="shared" si="24"/>
        <v>0</v>
      </c>
      <c r="I100" s="483">
        <f t="shared" si="24"/>
        <v>0</v>
      </c>
      <c r="J100" s="483">
        <f t="shared" si="24"/>
        <v>0</v>
      </c>
      <c r="K100" s="483">
        <f t="shared" si="24"/>
        <v>0</v>
      </c>
      <c r="L100" s="483">
        <f t="shared" si="24"/>
        <v>0</v>
      </c>
      <c r="M100" s="483">
        <f t="shared" si="24"/>
        <v>0</v>
      </c>
      <c r="N100" s="483">
        <f t="shared" si="24"/>
        <v>0</v>
      </c>
      <c r="O100" s="488"/>
    </row>
    <row r="101" spans="1:15" s="14" customFormat="1" hidden="1">
      <c r="A101" s="72"/>
      <c r="B101" s="480"/>
      <c r="C101" s="487"/>
      <c r="D101" s="71"/>
      <c r="E101" s="483"/>
      <c r="F101" s="483"/>
      <c r="G101" s="483"/>
      <c r="H101" s="483"/>
      <c r="I101" s="483"/>
      <c r="J101" s="483"/>
      <c r="K101" s="483"/>
      <c r="L101" s="483"/>
      <c r="M101" s="483"/>
      <c r="N101" s="483"/>
      <c r="O101" s="488"/>
    </row>
    <row r="102" spans="1:15" s="64" customFormat="1" hidden="1">
      <c r="A102" s="62"/>
      <c r="B102" s="603">
        <f>'1.  LRAMVA Summary'!B41</f>
        <v>0</v>
      </c>
      <c r="C102" s="947">
        <f>'2. LRAMVA Threshold'!P43</f>
        <v>0</v>
      </c>
      <c r="D102" s="46"/>
      <c r="E102" s="46"/>
      <c r="F102" s="46"/>
      <c r="G102" s="46"/>
      <c r="H102" s="46"/>
      <c r="I102" s="46"/>
      <c r="J102" s="46"/>
      <c r="K102" s="46"/>
      <c r="L102" s="46"/>
      <c r="M102" s="46"/>
      <c r="N102" s="46"/>
      <c r="O102" s="69"/>
    </row>
    <row r="103" spans="1:15" s="18" customFormat="1" hidden="1" outlineLevel="1">
      <c r="A103" s="4"/>
      <c r="B103" s="535" t="s">
        <v>510</v>
      </c>
      <c r="C103" s="945"/>
      <c r="D103" s="46"/>
      <c r="E103" s="46"/>
      <c r="F103" s="46"/>
      <c r="G103" s="46"/>
      <c r="H103" s="46"/>
      <c r="I103" s="46"/>
      <c r="J103" s="46"/>
      <c r="K103" s="46"/>
      <c r="L103" s="46"/>
      <c r="M103" s="46"/>
      <c r="N103" s="46"/>
      <c r="O103" s="69"/>
    </row>
    <row r="104" spans="1:15" s="18" customFormat="1" hidden="1" outlineLevel="1">
      <c r="A104" s="4"/>
      <c r="B104" s="535" t="s">
        <v>511</v>
      </c>
      <c r="C104" s="945"/>
      <c r="D104" s="46"/>
      <c r="E104" s="46"/>
      <c r="F104" s="46"/>
      <c r="G104" s="46"/>
      <c r="H104" s="46"/>
      <c r="I104" s="46"/>
      <c r="J104" s="46"/>
      <c r="K104" s="46"/>
      <c r="L104" s="46"/>
      <c r="M104" s="46"/>
      <c r="N104" s="46"/>
      <c r="O104" s="69"/>
    </row>
    <row r="105" spans="1:15" s="18" customFormat="1" hidden="1" outlineLevel="1">
      <c r="A105" s="4"/>
      <c r="B105" s="535" t="s">
        <v>489</v>
      </c>
      <c r="C105" s="945"/>
      <c r="D105" s="46"/>
      <c r="E105" s="46"/>
      <c r="F105" s="46"/>
      <c r="G105" s="46"/>
      <c r="H105" s="46"/>
      <c r="I105" s="46"/>
      <c r="J105" s="46"/>
      <c r="K105" s="46"/>
      <c r="L105" s="46"/>
      <c r="M105" s="46"/>
      <c r="N105" s="46"/>
      <c r="O105" s="69"/>
    </row>
    <row r="106" spans="1:15" s="18" customFormat="1" hidden="1" collapsed="1">
      <c r="A106" s="4"/>
      <c r="B106" s="535" t="s">
        <v>512</v>
      </c>
      <c r="C106" s="948"/>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hidden="1">
      <c r="A107" s="72"/>
      <c r="B107" s="491" t="s">
        <v>513</v>
      </c>
      <c r="C107" s="487"/>
      <c r="D107" s="71"/>
      <c r="E107" s="483">
        <f t="shared" ref="E107:N107" si="26">ROUND(SUM(D106*E16+E106*E17)/12,4)</f>
        <v>0</v>
      </c>
      <c r="F107" s="483">
        <f t="shared" si="26"/>
        <v>0</v>
      </c>
      <c r="G107" s="483">
        <f t="shared" si="26"/>
        <v>0</v>
      </c>
      <c r="H107" s="483">
        <f t="shared" si="26"/>
        <v>0</v>
      </c>
      <c r="I107" s="483">
        <f t="shared" si="26"/>
        <v>0</v>
      </c>
      <c r="J107" s="483">
        <f t="shared" si="26"/>
        <v>0</v>
      </c>
      <c r="K107" s="483">
        <f t="shared" si="26"/>
        <v>0</v>
      </c>
      <c r="L107" s="483">
        <f t="shared" si="26"/>
        <v>0</v>
      </c>
      <c r="M107" s="483">
        <f t="shared" si="26"/>
        <v>0</v>
      </c>
      <c r="N107" s="483">
        <f t="shared" si="26"/>
        <v>0</v>
      </c>
      <c r="O107" s="488"/>
    </row>
    <row r="108" spans="1:15" s="14" customFormat="1" hidden="1">
      <c r="A108" s="72"/>
      <c r="B108" s="480"/>
      <c r="C108" s="487"/>
      <c r="D108" s="71"/>
      <c r="E108" s="483"/>
      <c r="F108" s="483"/>
      <c r="G108" s="483"/>
      <c r="H108" s="483"/>
      <c r="I108" s="483"/>
      <c r="J108" s="483"/>
      <c r="K108" s="483"/>
      <c r="L108" s="483"/>
      <c r="M108" s="483"/>
      <c r="N108" s="483"/>
      <c r="O108" s="488"/>
    </row>
    <row r="109" spans="1:15" s="64" customFormat="1" hidden="1">
      <c r="A109" s="62"/>
      <c r="B109" s="603">
        <f>'1.  LRAMVA Summary'!B42</f>
        <v>0</v>
      </c>
      <c r="C109" s="947">
        <f>'2. LRAMVA Threshold'!Q43</f>
        <v>0</v>
      </c>
      <c r="D109" s="46"/>
      <c r="E109" s="46"/>
      <c r="F109" s="46"/>
      <c r="G109" s="46"/>
      <c r="H109" s="46"/>
      <c r="I109" s="46"/>
      <c r="J109" s="46"/>
      <c r="K109" s="46"/>
      <c r="L109" s="46"/>
      <c r="M109" s="46"/>
      <c r="N109" s="46"/>
      <c r="O109" s="69"/>
    </row>
    <row r="110" spans="1:15" s="18" customFormat="1" hidden="1" outlineLevel="1">
      <c r="A110" s="4"/>
      <c r="B110" s="535" t="s">
        <v>510</v>
      </c>
      <c r="C110" s="945"/>
      <c r="D110" s="46"/>
      <c r="E110" s="46"/>
      <c r="F110" s="46"/>
      <c r="G110" s="46"/>
      <c r="H110" s="46"/>
      <c r="I110" s="46"/>
      <c r="J110" s="46"/>
      <c r="K110" s="46"/>
      <c r="L110" s="46"/>
      <c r="M110" s="46"/>
      <c r="N110" s="46"/>
      <c r="O110" s="69"/>
    </row>
    <row r="111" spans="1:15" s="18" customFormat="1" hidden="1" outlineLevel="1">
      <c r="A111" s="4"/>
      <c r="B111" s="535" t="s">
        <v>511</v>
      </c>
      <c r="C111" s="945"/>
      <c r="D111" s="46"/>
      <c r="E111" s="46"/>
      <c r="F111" s="46"/>
      <c r="G111" s="46"/>
      <c r="H111" s="46"/>
      <c r="I111" s="46"/>
      <c r="J111" s="46"/>
      <c r="K111" s="46"/>
      <c r="L111" s="46"/>
      <c r="M111" s="46"/>
      <c r="N111" s="46"/>
      <c r="O111" s="69"/>
    </row>
    <row r="112" spans="1:15" s="18" customFormat="1" hidden="1" outlineLevel="1">
      <c r="A112" s="4"/>
      <c r="B112" s="535" t="s">
        <v>489</v>
      </c>
      <c r="C112" s="945"/>
      <c r="D112" s="46"/>
      <c r="E112" s="46"/>
      <c r="F112" s="46"/>
      <c r="G112" s="46"/>
      <c r="H112" s="46"/>
      <c r="I112" s="46"/>
      <c r="J112" s="46"/>
      <c r="K112" s="46"/>
      <c r="L112" s="46"/>
      <c r="M112" s="46"/>
      <c r="N112" s="46"/>
      <c r="O112" s="69"/>
    </row>
    <row r="113" spans="1:17" s="18" customFormat="1" hidden="1" collapsed="1">
      <c r="A113" s="4"/>
      <c r="B113" s="535" t="s">
        <v>512</v>
      </c>
      <c r="C113" s="948"/>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hidden="1">
      <c r="A114" s="72"/>
      <c r="B114" s="491" t="s">
        <v>513</v>
      </c>
      <c r="C114" s="487"/>
      <c r="D114" s="71"/>
      <c r="E114" s="483">
        <f t="shared" ref="E114:N114" si="28">ROUND(SUM(D113*E16+E113*E17)/12,4)</f>
        <v>0</v>
      </c>
      <c r="F114" s="483">
        <f t="shared" si="28"/>
        <v>0</v>
      </c>
      <c r="G114" s="483">
        <f t="shared" si="28"/>
        <v>0</v>
      </c>
      <c r="H114" s="483">
        <f t="shared" si="28"/>
        <v>0</v>
      </c>
      <c r="I114" s="483">
        <f t="shared" si="28"/>
        <v>0</v>
      </c>
      <c r="J114" s="483">
        <f t="shared" si="28"/>
        <v>0</v>
      </c>
      <c r="K114" s="483">
        <f t="shared" si="28"/>
        <v>0</v>
      </c>
      <c r="L114" s="483">
        <f t="shared" si="28"/>
        <v>0</v>
      </c>
      <c r="M114" s="483">
        <f t="shared" si="28"/>
        <v>0</v>
      </c>
      <c r="N114" s="483">
        <f t="shared" si="28"/>
        <v>0</v>
      </c>
      <c r="O114" s="488"/>
    </row>
    <row r="115" spans="1:17" s="70" customFormat="1">
      <c r="A115" s="72"/>
      <c r="B115" s="74"/>
      <c r="C115" s="81"/>
      <c r="D115" s="75"/>
      <c r="E115" s="75"/>
      <c r="F115" s="75"/>
      <c r="G115" s="75"/>
      <c r="H115" s="75"/>
      <c r="I115" s="75"/>
      <c r="J115" s="75"/>
      <c r="K115" s="494"/>
      <c r="L115" s="495"/>
      <c r="M115" s="495"/>
      <c r="N115" s="495"/>
      <c r="O115" s="496"/>
    </row>
    <row r="116" spans="1:17" s="3" customFormat="1" ht="21" customHeight="1">
      <c r="A116" s="4"/>
      <c r="B116" s="497" t="s">
        <v>616</v>
      </c>
      <c r="C116" s="98"/>
      <c r="D116" s="498"/>
      <c r="E116" s="498"/>
      <c r="F116" s="498"/>
      <c r="G116" s="498"/>
      <c r="H116" s="498"/>
      <c r="I116" s="498"/>
      <c r="J116" s="498"/>
      <c r="K116" s="498"/>
      <c r="L116" s="498"/>
      <c r="M116" s="498"/>
      <c r="N116" s="498"/>
      <c r="O116" s="498"/>
    </row>
    <row r="119" spans="1:17" ht="16">
      <c r="B119" s="118" t="s">
        <v>483</v>
      </c>
      <c r="J119" s="18"/>
    </row>
    <row r="120" spans="1:17" s="14" customFormat="1" ht="75.75" customHeight="1">
      <c r="A120" s="72"/>
      <c r="B120" s="952" t="s">
        <v>676</v>
      </c>
      <c r="C120" s="952"/>
      <c r="D120" s="952"/>
      <c r="E120" s="952"/>
      <c r="F120" s="952"/>
      <c r="G120" s="952"/>
      <c r="H120" s="952"/>
      <c r="I120" s="952"/>
      <c r="J120" s="952"/>
      <c r="K120" s="952"/>
      <c r="L120" s="952"/>
      <c r="M120" s="952"/>
      <c r="N120" s="952"/>
      <c r="O120" s="952"/>
      <c r="P120" s="95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2,999 kW</v>
      </c>
      <c r="F122" s="244" t="str">
        <f>'1.  LRAMVA Summary'!G52</f>
        <v>GS 3,000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kWh</v>
      </c>
      <c r="I123" s="585" t="str">
        <f>'1.  LRAMVA Summary'!J53</f>
        <v>kW</v>
      </c>
      <c r="J123" s="585" t="str">
        <f>'1.  LRAMVA Summary'!K53</f>
        <v>kW</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c r="D124" s="681"/>
      <c r="E124" s="682"/>
      <c r="F124" s="681"/>
      <c r="G124" s="682"/>
      <c r="H124" s="681"/>
      <c r="I124" s="682"/>
      <c r="J124" s="682"/>
      <c r="K124" s="682"/>
      <c r="L124" s="682"/>
      <c r="M124" s="682"/>
      <c r="N124" s="682"/>
      <c r="O124" s="682"/>
      <c r="P124" s="682"/>
    </row>
    <row r="125" spans="1:17">
      <c r="B125" s="500">
        <v>2012</v>
      </c>
      <c r="C125" s="683"/>
      <c r="D125" s="684"/>
      <c r="E125" s="685"/>
      <c r="F125" s="684"/>
      <c r="G125" s="685"/>
      <c r="H125" s="684"/>
      <c r="I125" s="685"/>
      <c r="J125" s="685"/>
      <c r="K125" s="685"/>
      <c r="L125" s="685"/>
      <c r="M125" s="685"/>
      <c r="N125" s="685"/>
      <c r="O125" s="685"/>
      <c r="P125" s="685"/>
    </row>
    <row r="126" spans="1:17">
      <c r="B126" s="500">
        <v>2013</v>
      </c>
      <c r="C126" s="683"/>
      <c r="D126" s="684"/>
      <c r="E126" s="685"/>
      <c r="F126" s="684"/>
      <c r="G126" s="685"/>
      <c r="H126" s="684"/>
      <c r="I126" s="685"/>
      <c r="J126" s="685"/>
      <c r="K126" s="685"/>
      <c r="L126" s="685"/>
      <c r="M126" s="685"/>
      <c r="N126" s="685"/>
      <c r="O126" s="685"/>
      <c r="P126" s="685"/>
    </row>
    <row r="127" spans="1:17">
      <c r="B127" s="500">
        <v>2014</v>
      </c>
      <c r="C127" s="683"/>
      <c r="D127" s="684"/>
      <c r="E127" s="685"/>
      <c r="F127" s="684"/>
      <c r="G127" s="685"/>
      <c r="H127" s="684"/>
      <c r="I127" s="685"/>
      <c r="J127" s="685"/>
      <c r="K127" s="685"/>
      <c r="L127" s="685"/>
      <c r="M127" s="685"/>
      <c r="N127" s="685"/>
      <c r="O127" s="685"/>
      <c r="P127" s="685"/>
    </row>
    <row r="128" spans="1:17">
      <c r="B128" s="500">
        <v>2015</v>
      </c>
      <c r="C128" s="683"/>
      <c r="D128" s="684"/>
      <c r="E128" s="685"/>
      <c r="F128" s="684"/>
      <c r="G128" s="685"/>
      <c r="H128" s="684"/>
      <c r="I128" s="685"/>
      <c r="J128" s="685"/>
      <c r="K128" s="685"/>
      <c r="L128" s="685"/>
      <c r="M128" s="685"/>
      <c r="N128" s="685"/>
      <c r="O128" s="685"/>
      <c r="P128" s="685"/>
    </row>
    <row r="129" spans="2:16">
      <c r="B129" s="500">
        <v>2016</v>
      </c>
      <c r="C129" s="683"/>
      <c r="D129" s="684"/>
      <c r="E129" s="685"/>
      <c r="F129" s="684"/>
      <c r="G129" s="685"/>
      <c r="H129" s="684"/>
      <c r="I129" s="685"/>
      <c r="J129" s="685"/>
      <c r="K129" s="685"/>
      <c r="L129" s="685"/>
      <c r="M129" s="685"/>
      <c r="N129" s="685"/>
      <c r="O129" s="685"/>
      <c r="P129" s="685"/>
    </row>
    <row r="130" spans="2:16">
      <c r="B130" s="500">
        <v>2017</v>
      </c>
      <c r="C130" s="683"/>
      <c r="D130" s="684"/>
      <c r="E130" s="685"/>
      <c r="F130" s="684"/>
      <c r="G130" s="685"/>
      <c r="H130" s="684"/>
      <c r="I130" s="685"/>
      <c r="J130" s="685"/>
      <c r="K130" s="685"/>
      <c r="L130" s="685"/>
      <c r="M130" s="685"/>
      <c r="N130" s="685"/>
      <c r="O130" s="685"/>
      <c r="P130" s="685"/>
    </row>
    <row r="131" spans="2:16">
      <c r="B131" s="500">
        <v>2018</v>
      </c>
      <c r="C131" s="683"/>
      <c r="D131" s="684"/>
      <c r="E131" s="685"/>
      <c r="F131" s="684"/>
      <c r="G131" s="685"/>
      <c r="H131" s="684"/>
      <c r="I131" s="685"/>
      <c r="J131" s="685"/>
      <c r="K131" s="685"/>
      <c r="L131" s="685"/>
      <c r="M131" s="685"/>
      <c r="N131" s="685"/>
      <c r="O131" s="685"/>
      <c r="P131" s="685">
        <f>HLOOKUP(B131,$E$15:$O$114,100,FALSE)</f>
        <v>0</v>
      </c>
    </row>
    <row r="132" spans="2:16">
      <c r="B132" s="500">
        <v>2019</v>
      </c>
      <c r="C132" s="683">
        <f>HLOOKUP(B132,$E$15:$P$114,9,FALSE)</f>
        <v>1.4E-3</v>
      </c>
      <c r="D132" s="684">
        <f>HLOOKUP(B132,$E$15:$P$114,16,FALSE)</f>
        <v>1.7299999999999999E-2</v>
      </c>
      <c r="E132" s="685">
        <f>HLOOKUP(B132,$E$15:$P$114,23,FALSE)</f>
        <v>3.3883000000000001</v>
      </c>
      <c r="F132" s="684">
        <f>HLOOKUP(B132,$E$15:$P$114,30,FALSE)</f>
        <v>2.1467000000000001</v>
      </c>
      <c r="G132" s="685">
        <f>HLOOKUP(B132,$E$15:$P$114,37,FALSE)</f>
        <v>3.0232000000000001</v>
      </c>
      <c r="H132" s="684">
        <f>HLOOKUP(B132,$E$15:$P$114,44,FALSE)</f>
        <v>1.72E-2</v>
      </c>
      <c r="I132" s="685">
        <f>HLOOKUP(B132,$E$15:$P$114,51,FALSE)</f>
        <v>13.9572</v>
      </c>
      <c r="J132" s="685">
        <f>HLOOKUP(B132,$E$15:$P$114,58,FALSE)</f>
        <v>3.8165</v>
      </c>
      <c r="K132" s="685">
        <f t="shared" ref="K132" si="29">HLOOKUP(B132,$E$15:$P$114,65,FALSE)</f>
        <v>0</v>
      </c>
      <c r="L132" s="685">
        <f t="shared" ref="L132" si="30">HLOOKUP(B132,$E$15:$P$114,72,FALSE)</f>
        <v>0</v>
      </c>
      <c r="M132" s="685">
        <f t="shared" ref="M132" si="31">HLOOKUP(B132,$E$15:$P$114,79,FALSE)</f>
        <v>0</v>
      </c>
      <c r="N132" s="685">
        <f t="shared" ref="N132" si="32">HLOOKUP(B132,$E$15:$P$114,86,FALSE)</f>
        <v>0</v>
      </c>
      <c r="O132" s="685">
        <f t="shared" ref="O132" si="33">HLOOKUP(B132,$E$15:$P$114,93,FALSE)</f>
        <v>0</v>
      </c>
      <c r="P132" s="685">
        <f t="shared" ref="P132" si="34">HLOOKUP(B132,$E$15:$P$114,100,FALSE)</f>
        <v>0</v>
      </c>
    </row>
    <row r="133" spans="2:16" hidden="1">
      <c r="B133" s="501">
        <v>2020</v>
      </c>
      <c r="C133" s="686">
        <f>HLOOKUP(B133,$E$15:$O$114,9,FALSE)</f>
        <v>0</v>
      </c>
      <c r="D133" s="687">
        <f>HLOOKUP(B133,$E$15:$O$114,16,FALSE)</f>
        <v>0</v>
      </c>
      <c r="E133" s="688">
        <f>HLOOKUP(B133,$E$15:$O$114,23,FALSE)</f>
        <v>0</v>
      </c>
      <c r="F133" s="687">
        <f>HLOOKUP(B133,$E$15:$O$114,30,FALSE)</f>
        <v>0</v>
      </c>
      <c r="G133" s="688">
        <f>HLOOKUP(B133,$E$15:$O$114,37,FALSE)</f>
        <v>0</v>
      </c>
      <c r="H133" s="687">
        <f>HLOOKUP(B133,$E$15:$O$114,44,FALSE)</f>
        <v>0</v>
      </c>
      <c r="I133" s="688">
        <f>HLOOKUP(B133,$E$15:$O$114,51,FALSE)</f>
        <v>0</v>
      </c>
      <c r="J133" s="688">
        <f>HLOOKUP(B133,$E$15:$O$114,58,FALSE)</f>
        <v>0</v>
      </c>
      <c r="K133" s="688">
        <f>HLOOKUP(B133,$E$15:$O$114,65,FALSE)</f>
        <v>0</v>
      </c>
      <c r="L133" s="688">
        <f>HLOOKUP(B133,$E$15:$O$114,72,FALSE)</f>
        <v>0</v>
      </c>
      <c r="M133" s="688">
        <f>HLOOKUP(B133,$E$15:$O$114,79,FALSE)</f>
        <v>0</v>
      </c>
      <c r="N133" s="688">
        <f>HLOOKUP(B133,$E$15:$O$114,86,FALSE)</f>
        <v>0</v>
      </c>
      <c r="O133" s="688">
        <f>HLOOKUP(B133,$E$15:$O$114,93,FALSE)</f>
        <v>0</v>
      </c>
      <c r="P133" s="688">
        <f>HLOOKUP(B133,$E$15:$O$114,100,FALSE)</f>
        <v>0</v>
      </c>
    </row>
    <row r="134" spans="2:16" ht="18.75" customHeight="1">
      <c r="B134" s="497" t="s">
        <v>2326</v>
      </c>
      <c r="C134" s="597"/>
      <c r="D134" s="598"/>
      <c r="E134" s="599"/>
      <c r="F134" s="598"/>
      <c r="G134" s="598"/>
      <c r="H134" s="598"/>
      <c r="I134" s="598"/>
      <c r="J134" s="598"/>
      <c r="K134" s="598"/>
      <c r="L134" s="598"/>
      <c r="M134" s="598"/>
      <c r="N134" s="598"/>
      <c r="O134" s="598"/>
      <c r="P134" s="598"/>
    </row>
    <row r="136" spans="2:16">
      <c r="B136" s="591"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3122"/>
  <sheetViews>
    <sheetView showZeros="0" topLeftCell="E40" zoomScale="90" zoomScaleNormal="90" workbookViewId="0">
      <selection activeCell="P268" sqref="P268"/>
    </sheetView>
  </sheetViews>
  <sheetFormatPr baseColWidth="10" defaultColWidth="9.1640625" defaultRowHeight="15"/>
  <cols>
    <col min="1" max="1" width="9.1640625" style="12"/>
    <col min="2" max="2" width="24.6640625" style="12" customWidth="1"/>
    <col min="3" max="3" width="15.6640625" style="12" bestFit="1" customWidth="1"/>
    <col min="4" max="4" width="9.6640625" style="12" customWidth="1"/>
    <col min="5" max="5" width="12.6640625" style="850" bestFit="1" customWidth="1"/>
    <col min="6" max="6" width="12.1640625" style="848" bestFit="1" customWidth="1"/>
    <col min="7" max="7" width="7.33203125" style="12" bestFit="1" customWidth="1"/>
    <col min="8" max="8" width="11.1640625" style="12" customWidth="1"/>
    <col min="9" max="14" width="9.1640625" style="12"/>
    <col min="15" max="15" width="34.1640625" style="12" customWidth="1"/>
    <col min="16" max="16" width="14.5" style="12" customWidth="1"/>
    <col min="17" max="18" width="9.1640625" style="12"/>
    <col min="19" max="19" width="13.1640625" style="12" customWidth="1"/>
    <col min="20" max="20" width="9.1640625" style="12"/>
    <col min="21" max="21" width="12.5" style="12" customWidth="1"/>
    <col min="22" max="22" width="14.6640625" style="12" bestFit="1" customWidth="1"/>
    <col min="23" max="23" width="12.6640625" style="12" bestFit="1" customWidth="1"/>
    <col min="24" max="16384" width="9.1640625" style="12"/>
  </cols>
  <sheetData>
    <row r="14" spans="2:24" ht="16">
      <c r="B14" s="587" t="s">
        <v>504</v>
      </c>
    </row>
    <row r="15" spans="2:24" ht="16">
      <c r="B15" s="587"/>
    </row>
    <row r="16" spans="2:24" s="667" customFormat="1" ht="28.5" customHeight="1">
      <c r="B16" s="953" t="s">
        <v>635</v>
      </c>
      <c r="C16" s="953"/>
      <c r="D16" s="953"/>
      <c r="E16" s="953"/>
      <c r="F16" s="953"/>
      <c r="G16" s="953"/>
      <c r="H16" s="953"/>
      <c r="I16" s="953"/>
      <c r="J16" s="953"/>
      <c r="K16" s="953"/>
      <c r="L16" s="953"/>
      <c r="M16" s="953"/>
      <c r="N16" s="953"/>
      <c r="O16" s="953"/>
      <c r="P16" s="953"/>
      <c r="Q16" s="953"/>
      <c r="R16" s="953"/>
      <c r="S16" s="953"/>
      <c r="T16" s="953"/>
      <c r="U16" s="953"/>
      <c r="V16" s="953"/>
      <c r="W16" s="953"/>
      <c r="X16" s="953"/>
    </row>
    <row r="18" spans="2:24">
      <c r="B18" s="12" t="s">
        <v>838</v>
      </c>
    </row>
    <row r="19" spans="2:24">
      <c r="B19" s="12" t="s">
        <v>839</v>
      </c>
    </row>
    <row r="20" spans="2:24">
      <c r="B20" s="12" t="s">
        <v>840</v>
      </c>
    </row>
    <row r="21" spans="2:24">
      <c r="B21" s="12" t="s">
        <v>841</v>
      </c>
    </row>
    <row r="22" spans="2:24">
      <c r="B22" s="12" t="s">
        <v>842</v>
      </c>
    </row>
    <row r="24" spans="2:24" ht="20">
      <c r="B24" s="954" t="s">
        <v>881</v>
      </c>
      <c r="C24" s="954"/>
      <c r="D24" s="954"/>
      <c r="E24" s="954"/>
      <c r="F24" s="954"/>
      <c r="G24" s="954"/>
      <c r="H24" s="954"/>
      <c r="I24" s="954"/>
      <c r="N24" s="954" t="s">
        <v>882</v>
      </c>
      <c r="O24" s="954"/>
      <c r="P24" s="954"/>
      <c r="Q24" s="954"/>
      <c r="R24" s="954"/>
      <c r="S24" s="954"/>
      <c r="T24" s="954"/>
      <c r="U24" s="954"/>
    </row>
    <row r="25" spans="2:24" ht="64">
      <c r="B25" s="833" t="s">
        <v>211</v>
      </c>
      <c r="C25" s="833" t="s">
        <v>901</v>
      </c>
      <c r="D25" s="833" t="s">
        <v>902</v>
      </c>
      <c r="E25" s="851" t="s">
        <v>903</v>
      </c>
      <c r="F25" s="849" t="s">
        <v>904</v>
      </c>
      <c r="G25" s="833" t="s">
        <v>887</v>
      </c>
      <c r="H25" s="833" t="s">
        <v>888</v>
      </c>
      <c r="I25" s="834"/>
      <c r="J25" s="703"/>
      <c r="K25" s="703"/>
      <c r="L25" s="703"/>
      <c r="M25" s="703"/>
      <c r="N25" s="835" t="s">
        <v>234</v>
      </c>
      <c r="O25" s="835" t="s">
        <v>211</v>
      </c>
      <c r="P25" s="823" t="s">
        <v>918</v>
      </c>
      <c r="Q25" s="823" t="s">
        <v>915</v>
      </c>
      <c r="R25" s="823" t="s">
        <v>935</v>
      </c>
      <c r="S25" s="823" t="s">
        <v>1083</v>
      </c>
      <c r="T25" s="823" t="s">
        <v>938</v>
      </c>
      <c r="U25" s="823" t="s">
        <v>942</v>
      </c>
      <c r="V25" s="823" t="s">
        <v>883</v>
      </c>
      <c r="W25" s="833" t="s">
        <v>889</v>
      </c>
      <c r="X25" s="833" t="s">
        <v>890</v>
      </c>
    </row>
    <row r="26" spans="2:24">
      <c r="B26" s="12" t="s">
        <v>22</v>
      </c>
      <c r="C26" s="9">
        <v>135510</v>
      </c>
      <c r="D26" s="9">
        <v>2019</v>
      </c>
      <c r="E26" s="850">
        <v>1000.1570819604234</v>
      </c>
      <c r="F26" s="848">
        <v>0.20643224699828477</v>
      </c>
      <c r="G26" s="9" t="s">
        <v>918</v>
      </c>
      <c r="H26" s="9" t="s">
        <v>934</v>
      </c>
      <c r="N26" s="824">
        <v>2015</v>
      </c>
      <c r="O26" s="825" t="s">
        <v>22</v>
      </c>
      <c r="P26" s="826">
        <f t="shared" ref="P26:Q32" si="0">SUMIFS($E$26:$E$249,$D$26:$D$249,$N26,$B$26:$B$249,$O26,$G$26:$G$249,P$25)/SUMIFS($E$26:$E$249,$D$26:$D$249,$N26,$B$26:$B$249,$O26)</f>
        <v>0</v>
      </c>
      <c r="Q26" s="826">
        <f t="shared" si="0"/>
        <v>0.52650036392509758</v>
      </c>
      <c r="R26" s="826">
        <f t="shared" ref="R26:T32" si="1">IFERROR(SUMIFS($F$26:$F$249,$D$26:$D$249,$N26,$B$26:$B$249,$O26,$G$26:$G$249,R$25)/SUMIFS($F$26:$F$249,$D$26:$D$249,$N26,$B$26:$B$249,$O26),0)</f>
        <v>0</v>
      </c>
      <c r="S26" s="826">
        <f t="shared" si="1"/>
        <v>0</v>
      </c>
      <c r="T26" s="826">
        <f t="shared" si="1"/>
        <v>0</v>
      </c>
      <c r="U26" s="826">
        <f t="shared" ref="U26:U32" si="2">SUMIFS($E$26:$E$249,$D$26:$D$249,$N26,$B$26:$B$249,$O26,$G$26:$G$249,U$25)/SUMIFS($E$26:$E$249,$D$26:$D$249,$N26,$B$26:$B$249,$O26)</f>
        <v>0</v>
      </c>
      <c r="V26" s="836">
        <f>SUM(P26:U26)</f>
        <v>0.52650036392509758</v>
      </c>
      <c r="W26" s="844">
        <f>SUMIFS($E$26:$E$249,$B$26:$B$249,$O26,$D$26:$D$249,$N26,$H$26:$H$249,"Post P&amp;C")</f>
        <v>35027.417722965496</v>
      </c>
      <c r="X26" s="847">
        <f>SUMIFS($F$26:$F$249,$B$26:$B$249,$O26,$D$26:$D$249,$N26,$H$26:$H$249,"Post P&amp;C")</f>
        <v>0</v>
      </c>
    </row>
    <row r="27" spans="2:24">
      <c r="B27" s="12" t="s">
        <v>22</v>
      </c>
      <c r="C27" s="9">
        <v>150400</v>
      </c>
      <c r="D27" s="9">
        <v>2015</v>
      </c>
      <c r="E27" s="850">
        <v>16585.469544467749</v>
      </c>
      <c r="F27" s="848">
        <v>0</v>
      </c>
      <c r="G27" s="9" t="s">
        <v>935</v>
      </c>
      <c r="H27" s="9" t="s">
        <v>934</v>
      </c>
      <c r="N27" s="827">
        <v>2016</v>
      </c>
      <c r="O27" s="828" t="s">
        <v>22</v>
      </c>
      <c r="P27" s="829">
        <f t="shared" si="0"/>
        <v>0</v>
      </c>
      <c r="Q27" s="829">
        <f t="shared" si="0"/>
        <v>1</v>
      </c>
      <c r="R27" s="829">
        <f t="shared" si="1"/>
        <v>0</v>
      </c>
      <c r="S27" s="829">
        <f t="shared" si="1"/>
        <v>0</v>
      </c>
      <c r="T27" s="829">
        <f t="shared" si="1"/>
        <v>0</v>
      </c>
      <c r="U27" s="829">
        <f t="shared" si="2"/>
        <v>0</v>
      </c>
      <c r="V27" s="837">
        <f t="shared" ref="V27:V31" si="3">SUM(P27:U27)</f>
        <v>1</v>
      </c>
      <c r="W27" s="842">
        <f t="shared" ref="W27:W32" si="4">SUMIFS($E$26:$E$249,$B$26:$B$249,$O27,$D$26:$D$249,$N27,$H$26:$H$249,"Post P&amp;C")</f>
        <v>22877.63780239601</v>
      </c>
      <c r="X27" s="845">
        <f t="shared" ref="X27:X32" si="5">SUMIFS($F$26:$F$249,$B$26:$B$249,$O27,$D$26:$D$249,$N27,$H$26:$H$249,"Post P&amp;C")</f>
        <v>10.913155896807218</v>
      </c>
    </row>
    <row r="28" spans="2:24">
      <c r="B28" s="12" t="s">
        <v>22</v>
      </c>
      <c r="C28" s="9" t="s">
        <v>936</v>
      </c>
      <c r="D28" s="9">
        <v>2015</v>
      </c>
      <c r="E28" s="850">
        <v>18441.948178497747</v>
      </c>
      <c r="F28" s="848">
        <v>0</v>
      </c>
      <c r="G28" s="9" t="s">
        <v>915</v>
      </c>
      <c r="H28" s="9" t="s">
        <v>934</v>
      </c>
      <c r="N28" s="827">
        <v>2017</v>
      </c>
      <c r="O28" s="828" t="s">
        <v>22</v>
      </c>
      <c r="P28" s="829">
        <f t="shared" si="0"/>
        <v>0</v>
      </c>
      <c r="Q28" s="829">
        <f t="shared" si="0"/>
        <v>0.71452306971451773</v>
      </c>
      <c r="R28" s="829">
        <f t="shared" si="1"/>
        <v>0.60397117528124833</v>
      </c>
      <c r="S28" s="829">
        <f t="shared" si="1"/>
        <v>0</v>
      </c>
      <c r="T28" s="829">
        <f t="shared" si="1"/>
        <v>0</v>
      </c>
      <c r="U28" s="829">
        <f t="shared" si="2"/>
        <v>0</v>
      </c>
      <c r="V28" s="837">
        <f t="shared" si="3"/>
        <v>1.3184942449957662</v>
      </c>
      <c r="W28" s="842">
        <f t="shared" si="4"/>
        <v>256708.75769800149</v>
      </c>
      <c r="X28" s="845">
        <f t="shared" si="5"/>
        <v>36.59011578044597</v>
      </c>
    </row>
    <row r="29" spans="2:24">
      <c r="B29" s="12" t="s">
        <v>22</v>
      </c>
      <c r="C29" s="9" t="s">
        <v>937</v>
      </c>
      <c r="D29" s="9">
        <v>2019</v>
      </c>
      <c r="E29" s="850">
        <v>31318.748625005388</v>
      </c>
      <c r="F29" s="848">
        <v>0</v>
      </c>
      <c r="G29" s="9" t="s">
        <v>938</v>
      </c>
      <c r="H29" s="9" t="s">
        <v>934</v>
      </c>
      <c r="N29" s="827">
        <v>2018</v>
      </c>
      <c r="O29" s="828" t="s">
        <v>22</v>
      </c>
      <c r="P29" s="829">
        <f t="shared" si="0"/>
        <v>0.12033978322003278</v>
      </c>
      <c r="Q29" s="829">
        <f t="shared" si="0"/>
        <v>0.1486079299451743</v>
      </c>
      <c r="R29" s="829">
        <f t="shared" si="1"/>
        <v>0.67927656756208543</v>
      </c>
      <c r="S29" s="829">
        <f t="shared" si="1"/>
        <v>0</v>
      </c>
      <c r="T29" s="829">
        <f t="shared" si="1"/>
        <v>1.0357289739420435E-2</v>
      </c>
      <c r="U29" s="829">
        <f t="shared" si="2"/>
        <v>0</v>
      </c>
      <c r="V29" s="837">
        <f t="shared" si="3"/>
        <v>0.95858157046671288</v>
      </c>
      <c r="W29" s="842">
        <f t="shared" si="4"/>
        <v>4648608.4781669397</v>
      </c>
      <c r="X29" s="845">
        <f t="shared" si="5"/>
        <v>718.77540866209279</v>
      </c>
    </row>
    <row r="30" spans="2:24">
      <c r="B30" s="12" t="s">
        <v>22</v>
      </c>
      <c r="C30" s="9" t="s">
        <v>939</v>
      </c>
      <c r="D30" s="9">
        <v>2019</v>
      </c>
      <c r="E30" s="850">
        <v>11628.599405949426</v>
      </c>
      <c r="F30" s="848">
        <v>5.8833190394511155</v>
      </c>
      <c r="G30" s="9" t="s">
        <v>915</v>
      </c>
      <c r="H30" s="9" t="s">
        <v>934</v>
      </c>
      <c r="N30" s="827">
        <v>2019</v>
      </c>
      <c r="O30" s="828" t="s">
        <v>22</v>
      </c>
      <c r="P30" s="829">
        <f t="shared" si="0"/>
        <v>1.3804640568331923E-2</v>
      </c>
      <c r="Q30" s="829">
        <f t="shared" si="0"/>
        <v>0.10667071195522795</v>
      </c>
      <c r="R30" s="829">
        <f t="shared" si="1"/>
        <v>0.63419589253389208</v>
      </c>
      <c r="S30" s="829">
        <f t="shared" si="1"/>
        <v>0</v>
      </c>
      <c r="T30" s="829">
        <f t="shared" si="1"/>
        <v>0.1937828017763423</v>
      </c>
      <c r="U30" s="829">
        <f t="shared" si="2"/>
        <v>0</v>
      </c>
      <c r="V30" s="837">
        <f t="shared" si="3"/>
        <v>0.94845404683379431</v>
      </c>
      <c r="W30" s="842">
        <f t="shared" si="4"/>
        <v>4589258.0104667526</v>
      </c>
      <c r="X30" s="845">
        <f t="shared" si="5"/>
        <v>765.05855060034332</v>
      </c>
    </row>
    <row r="31" spans="2:24">
      <c r="B31" s="12" t="s">
        <v>22</v>
      </c>
      <c r="C31" s="9" t="s">
        <v>940</v>
      </c>
      <c r="D31" s="9">
        <v>2017</v>
      </c>
      <c r="E31" s="850">
        <v>132433.92027994039</v>
      </c>
      <c r="F31" s="848">
        <v>0</v>
      </c>
      <c r="G31" s="9" t="s">
        <v>915</v>
      </c>
      <c r="H31" s="9" t="s">
        <v>934</v>
      </c>
      <c r="N31" s="827">
        <v>2019</v>
      </c>
      <c r="O31" s="828" t="s">
        <v>885</v>
      </c>
      <c r="P31" s="829">
        <f t="shared" si="0"/>
        <v>0</v>
      </c>
      <c r="Q31" s="829">
        <f t="shared" si="0"/>
        <v>0.97366694690876254</v>
      </c>
      <c r="R31" s="829">
        <f t="shared" si="1"/>
        <v>2.6114588808716015E-2</v>
      </c>
      <c r="S31" s="829">
        <f t="shared" si="1"/>
        <v>0</v>
      </c>
      <c r="T31" s="829">
        <f t="shared" si="1"/>
        <v>0</v>
      </c>
      <c r="U31" s="829">
        <f t="shared" si="2"/>
        <v>0</v>
      </c>
      <c r="V31" s="837">
        <f t="shared" si="3"/>
        <v>0.99978153571747852</v>
      </c>
      <c r="W31" s="842">
        <f t="shared" si="4"/>
        <v>180110.16872498774</v>
      </c>
      <c r="X31" s="845">
        <f t="shared" si="5"/>
        <v>33.087099173553717</v>
      </c>
    </row>
    <row r="32" spans="2:24">
      <c r="B32" s="12" t="s">
        <v>886</v>
      </c>
      <c r="C32" s="9" t="s">
        <v>941</v>
      </c>
      <c r="D32" s="9">
        <v>2019</v>
      </c>
      <c r="E32" s="850">
        <v>3647200</v>
      </c>
      <c r="F32" s="848">
        <v>0</v>
      </c>
      <c r="G32" s="9" t="s">
        <v>942</v>
      </c>
      <c r="H32" s="9" t="s">
        <v>934</v>
      </c>
      <c r="N32" s="830">
        <v>2019</v>
      </c>
      <c r="O32" s="831" t="s">
        <v>886</v>
      </c>
      <c r="P32" s="832">
        <f t="shared" si="0"/>
        <v>0</v>
      </c>
      <c r="Q32" s="832">
        <f t="shared" si="0"/>
        <v>0</v>
      </c>
      <c r="R32" s="832">
        <f t="shared" si="1"/>
        <v>0</v>
      </c>
      <c r="S32" s="832">
        <f t="shared" si="1"/>
        <v>0</v>
      </c>
      <c r="T32" s="832">
        <f t="shared" si="1"/>
        <v>0</v>
      </c>
      <c r="U32" s="832">
        <f t="shared" si="2"/>
        <v>1</v>
      </c>
      <c r="V32" s="838">
        <f t="shared" ref="V32" si="6">SUM(P32:U32)</f>
        <v>1</v>
      </c>
      <c r="W32" s="843">
        <f t="shared" si="4"/>
        <v>3647200</v>
      </c>
      <c r="X32" s="846">
        <f t="shared" si="5"/>
        <v>0</v>
      </c>
    </row>
    <row r="33" spans="2:15">
      <c r="B33" s="12" t="s">
        <v>22</v>
      </c>
      <c r="C33" s="9" t="s">
        <v>943</v>
      </c>
      <c r="D33" s="9">
        <v>2016</v>
      </c>
      <c r="E33" s="850">
        <v>20310.196490437735</v>
      </c>
      <c r="F33" s="848">
        <v>4.3058710341144124</v>
      </c>
      <c r="G33" s="9" t="s">
        <v>915</v>
      </c>
      <c r="H33" s="9" t="s">
        <v>934</v>
      </c>
    </row>
    <row r="34" spans="2:15">
      <c r="B34" s="12" t="s">
        <v>22</v>
      </c>
      <c r="C34" s="9" t="s">
        <v>944</v>
      </c>
      <c r="D34" s="9">
        <v>2018</v>
      </c>
      <c r="E34" s="850">
        <v>136346.76886388662</v>
      </c>
      <c r="F34" s="848">
        <v>19.961998284734136</v>
      </c>
      <c r="G34" s="9" t="s">
        <v>918</v>
      </c>
      <c r="H34" s="9" t="s">
        <v>934</v>
      </c>
    </row>
    <row r="35" spans="2:15">
      <c r="B35" s="12" t="s">
        <v>22</v>
      </c>
      <c r="C35" s="9">
        <v>166725</v>
      </c>
      <c r="D35" s="9">
        <v>2017</v>
      </c>
      <c r="E35" s="850">
        <v>33241.036349908049</v>
      </c>
      <c r="F35" s="848">
        <v>19.611063464837052</v>
      </c>
      <c r="G35" s="9" t="s">
        <v>935</v>
      </c>
      <c r="H35" s="9" t="s">
        <v>934</v>
      </c>
      <c r="N35" s="12" t="s">
        <v>891</v>
      </c>
      <c r="O35" s="12" t="s">
        <v>893</v>
      </c>
    </row>
    <row r="36" spans="2:15">
      <c r="B36" s="12" t="s">
        <v>22</v>
      </c>
      <c r="C36" s="9">
        <v>171304</v>
      </c>
      <c r="D36" s="9">
        <v>2018</v>
      </c>
      <c r="E36" s="850">
        <v>102359.16135882727</v>
      </c>
      <c r="F36" s="848">
        <v>26.939408233276161</v>
      </c>
      <c r="G36" s="9" t="s">
        <v>915</v>
      </c>
      <c r="H36" s="9" t="s">
        <v>863</v>
      </c>
      <c r="O36" s="12" t="s">
        <v>892</v>
      </c>
    </row>
    <row r="37" spans="2:15">
      <c r="B37" s="12" t="s">
        <v>22</v>
      </c>
      <c r="C37" s="9" t="s">
        <v>945</v>
      </c>
      <c r="D37" s="9">
        <v>2017</v>
      </c>
      <c r="E37" s="850">
        <v>40143.716210778519</v>
      </c>
      <c r="F37" s="848">
        <v>7.6999228130360216</v>
      </c>
      <c r="G37" s="9" t="s">
        <v>935</v>
      </c>
      <c r="H37" s="9" t="s">
        <v>934</v>
      </c>
    </row>
    <row r="38" spans="2:15">
      <c r="B38" s="12" t="s">
        <v>22</v>
      </c>
      <c r="C38" s="9">
        <v>174582</v>
      </c>
      <c r="D38" s="9">
        <v>2017</v>
      </c>
      <c r="E38" s="850">
        <v>16797.336903071013</v>
      </c>
      <c r="F38" s="848">
        <v>4.7310142367066907</v>
      </c>
      <c r="G38" s="9" t="s">
        <v>915</v>
      </c>
      <c r="H38" s="9" t="s">
        <v>863</v>
      </c>
    </row>
    <row r="39" spans="2:15">
      <c r="B39" s="12" t="s">
        <v>22</v>
      </c>
      <c r="C39" s="9">
        <v>175363</v>
      </c>
      <c r="D39" s="9">
        <v>2018</v>
      </c>
      <c r="E39" s="850">
        <v>11771.352322789522</v>
      </c>
      <c r="F39" s="848">
        <v>2.9829459691252147</v>
      </c>
      <c r="G39" s="9" t="s">
        <v>915</v>
      </c>
      <c r="H39" s="9" t="s">
        <v>934</v>
      </c>
    </row>
    <row r="40" spans="2:15">
      <c r="B40" s="12" t="s">
        <v>22</v>
      </c>
      <c r="C40" s="9">
        <v>175911</v>
      </c>
      <c r="D40" s="9">
        <v>2018</v>
      </c>
      <c r="E40" s="850">
        <v>8553.6483773689761</v>
      </c>
      <c r="F40" s="848">
        <v>2.1675385934819902</v>
      </c>
      <c r="G40" s="9" t="s">
        <v>915</v>
      </c>
      <c r="H40" s="9" t="s">
        <v>934</v>
      </c>
    </row>
    <row r="41" spans="2:15">
      <c r="B41" s="12" t="s">
        <v>22</v>
      </c>
      <c r="C41" s="9">
        <v>175923</v>
      </c>
      <c r="D41" s="9">
        <v>2018</v>
      </c>
      <c r="E41" s="850">
        <v>22718.993715489301</v>
      </c>
      <c r="F41" s="848">
        <v>5.8213893653516298</v>
      </c>
      <c r="G41" s="9" t="s">
        <v>915</v>
      </c>
      <c r="H41" s="9" t="s">
        <v>934</v>
      </c>
    </row>
    <row r="42" spans="2:15">
      <c r="B42" s="12" t="s">
        <v>22</v>
      </c>
      <c r="C42" s="9">
        <v>176226</v>
      </c>
      <c r="D42" s="9">
        <v>2018</v>
      </c>
      <c r="E42" s="850">
        <v>2647.4806997598785</v>
      </c>
      <c r="F42" s="848">
        <v>0.64427504288164683</v>
      </c>
      <c r="G42" s="9" t="s">
        <v>915</v>
      </c>
      <c r="H42" s="9" t="s">
        <v>863</v>
      </c>
    </row>
    <row r="43" spans="2:15">
      <c r="B43" s="12" t="s">
        <v>22</v>
      </c>
      <c r="C43" s="9">
        <v>176465</v>
      </c>
      <c r="D43" s="9">
        <v>2018</v>
      </c>
      <c r="E43" s="850">
        <v>2272.5200364047564</v>
      </c>
      <c r="F43" s="848">
        <v>0.73283447684391079</v>
      </c>
      <c r="G43" s="9" t="s">
        <v>915</v>
      </c>
      <c r="H43" s="9" t="s">
        <v>934</v>
      </c>
    </row>
    <row r="44" spans="2:15">
      <c r="B44" s="12" t="s">
        <v>22</v>
      </c>
      <c r="C44" s="9" t="s">
        <v>946</v>
      </c>
      <c r="D44" s="9">
        <v>2019</v>
      </c>
      <c r="E44" s="850">
        <v>19416.170018412548</v>
      </c>
      <c r="F44" s="848">
        <v>5.0575900514579768</v>
      </c>
      <c r="G44" s="9" t="s">
        <v>915</v>
      </c>
      <c r="H44" s="9" t="s">
        <v>934</v>
      </c>
    </row>
    <row r="45" spans="2:15">
      <c r="B45" s="12" t="s">
        <v>22</v>
      </c>
      <c r="C45" s="9" t="s">
        <v>947</v>
      </c>
      <c r="D45" s="9">
        <v>2017</v>
      </c>
      <c r="E45" s="850">
        <v>508.05851769798107</v>
      </c>
      <c r="F45" s="848">
        <v>0.12385934819897085</v>
      </c>
      <c r="G45" s="9" t="s">
        <v>915</v>
      </c>
      <c r="H45" s="9" t="s">
        <v>934</v>
      </c>
    </row>
    <row r="46" spans="2:15">
      <c r="B46" s="12" t="s">
        <v>22</v>
      </c>
      <c r="C46" s="9" t="s">
        <v>948</v>
      </c>
      <c r="D46" s="9">
        <v>2017</v>
      </c>
      <c r="E46" s="850">
        <v>1034.7369810707573</v>
      </c>
      <c r="F46" s="848">
        <v>0</v>
      </c>
      <c r="G46" s="9" t="s">
        <v>915</v>
      </c>
      <c r="H46" s="9" t="s">
        <v>934</v>
      </c>
    </row>
    <row r="47" spans="2:15">
      <c r="B47" s="12" t="s">
        <v>22</v>
      </c>
      <c r="C47" s="9" t="s">
        <v>949</v>
      </c>
      <c r="D47" s="9">
        <v>2018</v>
      </c>
      <c r="E47" s="850">
        <v>11195.020670950626</v>
      </c>
      <c r="F47" s="848">
        <v>2.4978301886792456</v>
      </c>
      <c r="G47" s="9" t="s">
        <v>915</v>
      </c>
      <c r="H47" s="9" t="s">
        <v>934</v>
      </c>
    </row>
    <row r="48" spans="2:15">
      <c r="B48" s="12" t="s">
        <v>22</v>
      </c>
      <c r="C48" s="9">
        <v>176860</v>
      </c>
      <c r="D48" s="9">
        <v>2019</v>
      </c>
      <c r="E48" s="850">
        <v>8838.267546969415</v>
      </c>
      <c r="F48" s="848">
        <v>2.2397898799313896</v>
      </c>
      <c r="G48" s="9" t="s">
        <v>915</v>
      </c>
      <c r="H48" s="9" t="s">
        <v>934</v>
      </c>
    </row>
    <row r="49" spans="2:8">
      <c r="B49" s="12" t="s">
        <v>22</v>
      </c>
      <c r="C49" s="9" t="s">
        <v>950</v>
      </c>
      <c r="D49" s="9">
        <v>2019</v>
      </c>
      <c r="E49" s="850">
        <v>683699.57858424366</v>
      </c>
      <c r="F49" s="848">
        <v>109.07879931389367</v>
      </c>
      <c r="G49" s="9" t="s">
        <v>935</v>
      </c>
      <c r="H49" s="9" t="s">
        <v>934</v>
      </c>
    </row>
    <row r="50" spans="2:8">
      <c r="B50" s="12" t="s">
        <v>22</v>
      </c>
      <c r="C50" s="9">
        <v>178758</v>
      </c>
      <c r="D50" s="9">
        <v>2018</v>
      </c>
      <c r="E50" s="850">
        <v>54334.774807211659</v>
      </c>
      <c r="F50" s="848">
        <v>17.133876500857635</v>
      </c>
      <c r="G50" s="9" t="s">
        <v>935</v>
      </c>
      <c r="H50" s="9" t="s">
        <v>863</v>
      </c>
    </row>
    <row r="51" spans="2:8">
      <c r="B51" s="12" t="s">
        <v>22</v>
      </c>
      <c r="C51" s="9" t="s">
        <v>951</v>
      </c>
      <c r="D51" s="9">
        <v>2017</v>
      </c>
      <c r="E51" s="850">
        <v>9378.2459715384739</v>
      </c>
      <c r="F51" s="848">
        <v>2.7042624356775304</v>
      </c>
      <c r="G51" s="9" t="s">
        <v>915</v>
      </c>
      <c r="H51" s="9" t="s">
        <v>934</v>
      </c>
    </row>
    <row r="52" spans="2:8">
      <c r="B52" s="12" t="s">
        <v>22</v>
      </c>
      <c r="C52" s="9">
        <v>178831</v>
      </c>
      <c r="D52" s="9">
        <v>2018</v>
      </c>
      <c r="E52" s="850">
        <v>32847.357498498088</v>
      </c>
      <c r="F52" s="848">
        <v>3.870604631217839</v>
      </c>
      <c r="G52" s="9" t="s">
        <v>935</v>
      </c>
      <c r="H52" s="9" t="s">
        <v>863</v>
      </c>
    </row>
    <row r="53" spans="2:8">
      <c r="B53" s="12" t="s">
        <v>22</v>
      </c>
      <c r="C53" s="9">
        <v>179067</v>
      </c>
      <c r="D53" s="9">
        <v>2018</v>
      </c>
      <c r="E53" s="850">
        <v>5102.7517789736139</v>
      </c>
      <c r="F53" s="848">
        <v>1.3418096054888509</v>
      </c>
      <c r="G53" s="9" t="s">
        <v>915</v>
      </c>
      <c r="H53" s="9" t="s">
        <v>934</v>
      </c>
    </row>
    <row r="54" spans="2:8">
      <c r="B54" s="12" t="s">
        <v>22</v>
      </c>
      <c r="C54" s="9">
        <v>179068</v>
      </c>
      <c r="D54" s="9">
        <v>2018</v>
      </c>
      <c r="E54" s="850">
        <v>12953.941248490215</v>
      </c>
      <c r="F54" s="848">
        <v>2.5062939108061753</v>
      </c>
      <c r="G54" s="9" t="s">
        <v>915</v>
      </c>
      <c r="H54" s="9" t="s">
        <v>863</v>
      </c>
    </row>
    <row r="55" spans="2:8">
      <c r="B55" s="12" t="s">
        <v>22</v>
      </c>
      <c r="C55" s="9" t="s">
        <v>952</v>
      </c>
      <c r="D55" s="9">
        <v>2019</v>
      </c>
      <c r="E55" s="850">
        <v>210291.89312297656</v>
      </c>
      <c r="F55" s="848">
        <v>45.342843053173247</v>
      </c>
      <c r="G55" s="9" t="s">
        <v>935</v>
      </c>
      <c r="H55" s="9" t="s">
        <v>934</v>
      </c>
    </row>
    <row r="56" spans="2:8">
      <c r="B56" s="12" t="s">
        <v>22</v>
      </c>
      <c r="C56" s="9">
        <v>180217</v>
      </c>
      <c r="D56" s="9">
        <v>2018</v>
      </c>
      <c r="E56" s="850">
        <v>37204.424786400152</v>
      </c>
      <c r="F56" s="848">
        <v>3.612564322469983</v>
      </c>
      <c r="G56" s="9" t="s">
        <v>935</v>
      </c>
      <c r="H56" s="9" t="s">
        <v>863</v>
      </c>
    </row>
    <row r="57" spans="2:8">
      <c r="B57" s="12" t="s">
        <v>22</v>
      </c>
      <c r="C57" s="9" t="s">
        <v>953</v>
      </c>
      <c r="D57" s="9">
        <v>2018</v>
      </c>
      <c r="E57" s="850">
        <v>4376.5738976566045</v>
      </c>
      <c r="F57" s="848">
        <v>9.2894511149228129E-2</v>
      </c>
      <c r="G57" s="9" t="s">
        <v>935</v>
      </c>
      <c r="H57" s="9" t="s">
        <v>934</v>
      </c>
    </row>
    <row r="58" spans="2:8">
      <c r="B58" s="12" t="s">
        <v>22</v>
      </c>
      <c r="C58" s="9">
        <v>181567</v>
      </c>
      <c r="D58" s="9">
        <v>2017</v>
      </c>
      <c r="E58" s="850">
        <v>12039.124874874671</v>
      </c>
      <c r="F58" s="848">
        <v>1.5482418524871355</v>
      </c>
      <c r="G58" s="9" t="s">
        <v>935</v>
      </c>
      <c r="H58" s="9" t="s">
        <v>934</v>
      </c>
    </row>
    <row r="59" spans="2:8">
      <c r="B59" s="12" t="s">
        <v>22</v>
      </c>
      <c r="C59" s="9" t="s">
        <v>954</v>
      </c>
      <c r="D59" s="9">
        <v>2018</v>
      </c>
      <c r="E59" s="850">
        <v>27389.940087623618</v>
      </c>
      <c r="F59" s="848">
        <v>9.1965566037735851</v>
      </c>
      <c r="G59" s="9" t="s">
        <v>935</v>
      </c>
      <c r="H59" s="9" t="s">
        <v>934</v>
      </c>
    </row>
    <row r="60" spans="2:8">
      <c r="B60" s="12" t="s">
        <v>22</v>
      </c>
      <c r="C60" s="9">
        <v>182018</v>
      </c>
      <c r="D60" s="9">
        <v>2017</v>
      </c>
      <c r="E60" s="850">
        <v>11943.365154261439</v>
      </c>
      <c r="F60" s="848">
        <v>3.777710120068611</v>
      </c>
      <c r="G60" s="9" t="s">
        <v>915</v>
      </c>
      <c r="H60" s="9" t="s">
        <v>934</v>
      </c>
    </row>
    <row r="61" spans="2:8">
      <c r="B61" s="12" t="s">
        <v>22</v>
      </c>
      <c r="C61" s="9">
        <v>182480</v>
      </c>
      <c r="D61" s="9">
        <v>2018</v>
      </c>
      <c r="E61" s="850">
        <v>43794.112227118116</v>
      </c>
      <c r="F61" s="848">
        <v>7.3180231560891942</v>
      </c>
      <c r="G61" s="9" t="s">
        <v>935</v>
      </c>
      <c r="H61" s="9" t="s">
        <v>934</v>
      </c>
    </row>
    <row r="62" spans="2:8">
      <c r="B62" s="12" t="s">
        <v>22</v>
      </c>
      <c r="C62" s="9">
        <v>182647</v>
      </c>
      <c r="D62" s="9">
        <v>2018</v>
      </c>
      <c r="E62" s="850">
        <v>187472.70636647526</v>
      </c>
      <c r="F62" s="848">
        <v>25.0815180102916</v>
      </c>
      <c r="G62" s="9" t="s">
        <v>935</v>
      </c>
      <c r="H62" s="9" t="s">
        <v>934</v>
      </c>
    </row>
    <row r="63" spans="2:8">
      <c r="B63" s="12" t="s">
        <v>22</v>
      </c>
      <c r="C63" s="9">
        <v>184429</v>
      </c>
      <c r="D63" s="9">
        <v>2017</v>
      </c>
      <c r="E63" s="850">
        <v>7969.3367488123104</v>
      </c>
      <c r="F63" s="848">
        <v>0</v>
      </c>
      <c r="G63" s="9" t="s">
        <v>915</v>
      </c>
      <c r="H63" s="9" t="s">
        <v>934</v>
      </c>
    </row>
    <row r="64" spans="2:8">
      <c r="B64" s="12" t="s">
        <v>22</v>
      </c>
      <c r="C64" s="9">
        <v>185113</v>
      </c>
      <c r="D64" s="9">
        <v>2018</v>
      </c>
      <c r="E64" s="850">
        <v>41385.32965493705</v>
      </c>
      <c r="F64" s="848">
        <v>8.1334305317324187</v>
      </c>
      <c r="G64" s="9" t="s">
        <v>915</v>
      </c>
      <c r="H64" s="9" t="s">
        <v>863</v>
      </c>
    </row>
    <row r="65" spans="2:8">
      <c r="B65" s="12" t="s">
        <v>22</v>
      </c>
      <c r="C65" s="9">
        <v>185152</v>
      </c>
      <c r="D65" s="9">
        <v>2017</v>
      </c>
      <c r="E65" s="850">
        <v>25726.061742123926</v>
      </c>
      <c r="F65" s="848">
        <v>6.4613293310463122</v>
      </c>
      <c r="G65" s="9" t="s">
        <v>915</v>
      </c>
      <c r="H65" s="9" t="s">
        <v>863</v>
      </c>
    </row>
    <row r="66" spans="2:8">
      <c r="B66" s="12" t="s">
        <v>22</v>
      </c>
      <c r="C66" s="9">
        <v>185528</v>
      </c>
      <c r="D66" s="9">
        <v>2018</v>
      </c>
      <c r="E66" s="850">
        <v>103907.27684207453</v>
      </c>
      <c r="F66" s="848">
        <v>23.533276157804462</v>
      </c>
      <c r="G66" s="9" t="s">
        <v>915</v>
      </c>
      <c r="H66" s="9" t="s">
        <v>863</v>
      </c>
    </row>
    <row r="67" spans="2:8">
      <c r="B67" s="12" t="s">
        <v>22</v>
      </c>
      <c r="C67" s="9">
        <v>185958</v>
      </c>
      <c r="D67" s="9">
        <v>2018</v>
      </c>
      <c r="E67" s="850">
        <v>46461.197779012582</v>
      </c>
      <c r="F67" s="848">
        <v>6.3271483704974276</v>
      </c>
      <c r="G67" s="9" t="s">
        <v>935</v>
      </c>
      <c r="H67" s="9" t="s">
        <v>934</v>
      </c>
    </row>
    <row r="68" spans="2:8">
      <c r="B68" s="12" t="s">
        <v>22</v>
      </c>
      <c r="C68" s="9" t="s">
        <v>955</v>
      </c>
      <c r="D68" s="9">
        <v>2017</v>
      </c>
      <c r="E68" s="850">
        <v>1649.1951883389961</v>
      </c>
      <c r="F68" s="848">
        <v>1.1250557461406521</v>
      </c>
      <c r="G68" s="9" t="s">
        <v>915</v>
      </c>
      <c r="H68" s="9" t="s">
        <v>934</v>
      </c>
    </row>
    <row r="69" spans="2:8">
      <c r="B69" s="12" t="s">
        <v>22</v>
      </c>
      <c r="C69" s="9">
        <v>187864</v>
      </c>
      <c r="D69" s="9">
        <v>2018</v>
      </c>
      <c r="E69" s="850">
        <v>63691.672567701935</v>
      </c>
      <c r="F69" s="848">
        <v>19.682282590051457</v>
      </c>
      <c r="G69" s="9" t="s">
        <v>935</v>
      </c>
      <c r="H69" s="9" t="s">
        <v>934</v>
      </c>
    </row>
    <row r="70" spans="2:8">
      <c r="B70" s="12" t="s">
        <v>22</v>
      </c>
      <c r="C70" s="9" t="s">
        <v>956</v>
      </c>
      <c r="D70" s="9">
        <v>2018</v>
      </c>
      <c r="E70" s="850">
        <v>8560.7416900069929</v>
      </c>
      <c r="F70" s="848">
        <v>1.6101715265866212</v>
      </c>
      <c r="G70" s="9" t="s">
        <v>915</v>
      </c>
      <c r="H70" s="9" t="s">
        <v>934</v>
      </c>
    </row>
    <row r="71" spans="2:8">
      <c r="B71" s="12" t="s">
        <v>22</v>
      </c>
      <c r="C71" s="9">
        <v>189137</v>
      </c>
      <c r="D71" s="9">
        <v>2018</v>
      </c>
      <c r="E71" s="850">
        <v>7901.9502787511474</v>
      </c>
      <c r="F71" s="848">
        <v>2.0023927958833618</v>
      </c>
      <c r="G71" s="9" t="s">
        <v>935</v>
      </c>
      <c r="H71" s="9" t="s">
        <v>934</v>
      </c>
    </row>
    <row r="72" spans="2:8">
      <c r="B72" s="12" t="s">
        <v>22</v>
      </c>
      <c r="C72" s="9" t="s">
        <v>957</v>
      </c>
      <c r="D72" s="9">
        <v>2018</v>
      </c>
      <c r="E72" s="850">
        <v>108571.12990157082</v>
      </c>
      <c r="F72" s="848">
        <v>16.060428816466555</v>
      </c>
      <c r="G72" s="9" t="s">
        <v>918</v>
      </c>
      <c r="H72" s="9" t="s">
        <v>934</v>
      </c>
    </row>
    <row r="73" spans="2:8">
      <c r="B73" s="12" t="s">
        <v>22</v>
      </c>
      <c r="C73" s="9" t="s">
        <v>958</v>
      </c>
      <c r="D73" s="9">
        <v>2018</v>
      </c>
      <c r="E73" s="850">
        <v>34130.262888850681</v>
      </c>
      <c r="F73" s="848">
        <v>8.6495111492281325</v>
      </c>
      <c r="G73" s="9" t="s">
        <v>935</v>
      </c>
      <c r="H73" s="9" t="s">
        <v>934</v>
      </c>
    </row>
    <row r="74" spans="2:8">
      <c r="B74" s="12" t="s">
        <v>22</v>
      </c>
      <c r="C74" s="9" t="s">
        <v>959</v>
      </c>
      <c r="D74" s="9">
        <v>2018</v>
      </c>
      <c r="E74" s="850">
        <v>16227.72598762382</v>
      </c>
      <c r="F74" s="848">
        <v>2.1675385934819902</v>
      </c>
      <c r="G74" s="9" t="s">
        <v>935</v>
      </c>
      <c r="H74" s="9" t="s">
        <v>934</v>
      </c>
    </row>
    <row r="75" spans="2:8">
      <c r="B75" s="12" t="s">
        <v>22</v>
      </c>
      <c r="C75" s="9" t="s">
        <v>960</v>
      </c>
      <c r="D75" s="9">
        <v>2018</v>
      </c>
      <c r="E75" s="850">
        <v>127250.48206970934</v>
      </c>
      <c r="F75" s="848">
        <v>20.333576329331049</v>
      </c>
      <c r="G75" s="9" t="s">
        <v>935</v>
      </c>
      <c r="H75" s="9" t="s">
        <v>934</v>
      </c>
    </row>
    <row r="76" spans="2:8">
      <c r="B76" s="12" t="s">
        <v>22</v>
      </c>
      <c r="C76" s="9" t="s">
        <v>961</v>
      </c>
      <c r="D76" s="9">
        <v>2018</v>
      </c>
      <c r="E76" s="850">
        <v>33545.16212926303</v>
      </c>
      <c r="F76" s="848">
        <v>0.41286449399656955</v>
      </c>
      <c r="G76" s="9" t="s">
        <v>915</v>
      </c>
      <c r="H76" s="9" t="s">
        <v>934</v>
      </c>
    </row>
    <row r="77" spans="2:8">
      <c r="B77" s="12" t="s">
        <v>22</v>
      </c>
      <c r="C77" s="9">
        <v>190356</v>
      </c>
      <c r="D77" s="9">
        <v>2018</v>
      </c>
      <c r="E77" s="850">
        <v>11216.300608864678</v>
      </c>
      <c r="F77" s="848">
        <v>0</v>
      </c>
      <c r="G77" s="9" t="s">
        <v>935</v>
      </c>
      <c r="H77" s="9" t="s">
        <v>863</v>
      </c>
    </row>
    <row r="78" spans="2:8">
      <c r="B78" s="12" t="s">
        <v>22</v>
      </c>
      <c r="C78" s="9">
        <v>190356</v>
      </c>
      <c r="D78" s="9">
        <v>2018</v>
      </c>
      <c r="E78" s="850">
        <v>11216.300608864678</v>
      </c>
      <c r="F78" s="848">
        <v>0</v>
      </c>
      <c r="G78" s="9" t="s">
        <v>935</v>
      </c>
      <c r="H78" s="9" t="s">
        <v>863</v>
      </c>
    </row>
    <row r="79" spans="2:8">
      <c r="B79" s="12" t="s">
        <v>22</v>
      </c>
      <c r="C79" s="9" t="s">
        <v>962</v>
      </c>
      <c r="D79" s="9">
        <v>2017</v>
      </c>
      <c r="E79" s="850">
        <v>6368.0214207799299</v>
      </c>
      <c r="F79" s="848">
        <v>0</v>
      </c>
      <c r="G79" s="9" t="s">
        <v>915</v>
      </c>
      <c r="H79" s="9" t="s">
        <v>934</v>
      </c>
    </row>
    <row r="80" spans="2:8">
      <c r="B80" s="12" t="s">
        <v>22</v>
      </c>
      <c r="C80" s="9" t="s">
        <v>963</v>
      </c>
      <c r="D80" s="9">
        <v>2018</v>
      </c>
      <c r="E80" s="850">
        <v>506574.24202847597</v>
      </c>
      <c r="F80" s="848">
        <v>87.754348198970845</v>
      </c>
      <c r="G80" s="9" t="s">
        <v>935</v>
      </c>
      <c r="H80" s="9" t="s">
        <v>934</v>
      </c>
    </row>
    <row r="81" spans="2:8">
      <c r="B81" s="12" t="s">
        <v>22</v>
      </c>
      <c r="C81" s="9">
        <v>191173</v>
      </c>
      <c r="D81" s="9">
        <v>2018</v>
      </c>
      <c r="E81" s="850">
        <v>121986.35246290198</v>
      </c>
      <c r="F81" s="848">
        <v>24.268897469982853</v>
      </c>
      <c r="G81" s="9" t="s">
        <v>918</v>
      </c>
      <c r="H81" s="9" t="s">
        <v>863</v>
      </c>
    </row>
    <row r="82" spans="2:8">
      <c r="B82" s="12" t="s">
        <v>22</v>
      </c>
      <c r="C82" s="9" t="s">
        <v>964</v>
      </c>
      <c r="D82" s="9">
        <v>2018</v>
      </c>
      <c r="E82" s="850">
        <v>73484.945601698564</v>
      </c>
      <c r="F82" s="848">
        <v>9.9293910806174956</v>
      </c>
      <c r="G82" s="9" t="s">
        <v>935</v>
      </c>
      <c r="H82" s="9" t="s">
        <v>934</v>
      </c>
    </row>
    <row r="83" spans="2:8">
      <c r="B83" s="12" t="s">
        <v>22</v>
      </c>
      <c r="C83" s="9" t="s">
        <v>965</v>
      </c>
      <c r="D83" s="9">
        <v>2018</v>
      </c>
      <c r="E83" s="850">
        <v>5213.5847889426332</v>
      </c>
      <c r="F83" s="848">
        <v>1.3211663807890224</v>
      </c>
      <c r="G83" s="9" t="s">
        <v>915</v>
      </c>
      <c r="H83" s="9" t="s">
        <v>934</v>
      </c>
    </row>
    <row r="84" spans="2:8">
      <c r="B84" s="12" t="s">
        <v>22</v>
      </c>
      <c r="C84" s="9" t="s">
        <v>965</v>
      </c>
      <c r="D84" s="9">
        <v>2018</v>
      </c>
      <c r="E84" s="850">
        <v>5812.969706855085</v>
      </c>
      <c r="F84" s="848">
        <v>2.1056089193825045</v>
      </c>
      <c r="G84" s="9" t="s">
        <v>915</v>
      </c>
      <c r="H84" s="9" t="s">
        <v>934</v>
      </c>
    </row>
    <row r="85" spans="2:8">
      <c r="B85" s="12" t="s">
        <v>22</v>
      </c>
      <c r="C85" s="9">
        <v>191630</v>
      </c>
      <c r="D85" s="9">
        <v>2018</v>
      </c>
      <c r="E85" s="850">
        <v>24096.869695424139</v>
      </c>
      <c r="F85" s="848">
        <v>5.7165217838765017</v>
      </c>
      <c r="G85" s="9" t="s">
        <v>938</v>
      </c>
      <c r="H85" s="9" t="s">
        <v>863</v>
      </c>
    </row>
    <row r="86" spans="2:8">
      <c r="B86" s="12" t="s">
        <v>22</v>
      </c>
      <c r="C86" s="9" t="s">
        <v>966</v>
      </c>
      <c r="D86" s="9">
        <v>2018</v>
      </c>
      <c r="E86" s="850">
        <v>7454.1849184763123</v>
      </c>
      <c r="F86" s="848">
        <v>1.8888550600343055</v>
      </c>
      <c r="G86" s="9" t="s">
        <v>915</v>
      </c>
      <c r="H86" s="9" t="s">
        <v>934</v>
      </c>
    </row>
    <row r="87" spans="2:8">
      <c r="B87" s="12" t="s">
        <v>22</v>
      </c>
      <c r="C87" s="9">
        <v>191988</v>
      </c>
      <c r="D87" s="9">
        <v>2018</v>
      </c>
      <c r="E87" s="850">
        <v>43876.571986535069</v>
      </c>
      <c r="F87" s="848">
        <v>8.2160034305317335</v>
      </c>
      <c r="G87" s="9" t="s">
        <v>915</v>
      </c>
      <c r="H87" s="9" t="s">
        <v>863</v>
      </c>
    </row>
    <row r="88" spans="2:8">
      <c r="B88" s="12" t="s">
        <v>22</v>
      </c>
      <c r="C88" s="9" t="s">
        <v>967</v>
      </c>
      <c r="D88" s="9">
        <v>2018</v>
      </c>
      <c r="E88" s="850">
        <v>51008.89784406135</v>
      </c>
      <c r="F88" s="848">
        <v>0</v>
      </c>
      <c r="G88" s="9" t="s">
        <v>935</v>
      </c>
      <c r="H88" s="9" t="s">
        <v>934</v>
      </c>
    </row>
    <row r="89" spans="2:8">
      <c r="B89" s="12" t="s">
        <v>22</v>
      </c>
      <c r="C89" s="9">
        <v>192458</v>
      </c>
      <c r="D89" s="9">
        <v>2018</v>
      </c>
      <c r="E89" s="850">
        <v>12460.290312756943</v>
      </c>
      <c r="F89" s="848">
        <v>0</v>
      </c>
      <c r="G89" s="9" t="s">
        <v>935</v>
      </c>
      <c r="H89" s="9" t="s">
        <v>863</v>
      </c>
    </row>
    <row r="90" spans="2:8">
      <c r="B90" s="12" t="s">
        <v>22</v>
      </c>
      <c r="C90" s="9">
        <v>192459</v>
      </c>
      <c r="D90" s="9">
        <v>2018</v>
      </c>
      <c r="E90" s="850">
        <v>45295.603366395677</v>
      </c>
      <c r="F90" s="848">
        <v>12.024265523156089</v>
      </c>
      <c r="G90" s="9" t="s">
        <v>935</v>
      </c>
      <c r="H90" s="9" t="s">
        <v>863</v>
      </c>
    </row>
    <row r="91" spans="2:8">
      <c r="B91" s="12" t="s">
        <v>22</v>
      </c>
      <c r="C91" s="9" t="s">
        <v>968</v>
      </c>
      <c r="D91" s="9">
        <v>2018</v>
      </c>
      <c r="E91" s="850">
        <v>9156.5799516004372</v>
      </c>
      <c r="F91" s="848">
        <v>0</v>
      </c>
      <c r="G91" s="9" t="s">
        <v>935</v>
      </c>
      <c r="H91" s="9" t="s">
        <v>934</v>
      </c>
    </row>
    <row r="92" spans="2:8">
      <c r="B92" s="12" t="s">
        <v>22</v>
      </c>
      <c r="C92" s="9" t="s">
        <v>969</v>
      </c>
      <c r="D92" s="9">
        <v>2019</v>
      </c>
      <c r="E92" s="850">
        <v>48870.264083699163</v>
      </c>
      <c r="F92" s="848">
        <v>5.5736706689536888</v>
      </c>
      <c r="G92" s="9" t="s">
        <v>938</v>
      </c>
      <c r="H92" s="9" t="s">
        <v>934</v>
      </c>
    </row>
    <row r="93" spans="2:8">
      <c r="B93" s="12" t="s">
        <v>22</v>
      </c>
      <c r="C93" s="9">
        <v>193661</v>
      </c>
      <c r="D93" s="9">
        <v>2018</v>
      </c>
      <c r="E93" s="850">
        <v>28247.344252743944</v>
      </c>
      <c r="F93" s="848">
        <v>3.8189965694682679</v>
      </c>
      <c r="G93" s="9" t="s">
        <v>918</v>
      </c>
      <c r="H93" s="9" t="s">
        <v>934</v>
      </c>
    </row>
    <row r="94" spans="2:8">
      <c r="B94" s="12" t="s">
        <v>22</v>
      </c>
      <c r="C94" s="9" t="s">
        <v>970</v>
      </c>
      <c r="D94" s="9">
        <v>2018</v>
      </c>
      <c r="E94" s="850">
        <v>2233811.8293390968</v>
      </c>
      <c r="F94" s="848">
        <v>296.8495711835335</v>
      </c>
      <c r="G94" s="9" t="s">
        <v>935</v>
      </c>
      <c r="H94" s="9" t="s">
        <v>934</v>
      </c>
    </row>
    <row r="95" spans="2:8">
      <c r="B95" s="12" t="s">
        <v>22</v>
      </c>
      <c r="C95" s="9" t="s">
        <v>971</v>
      </c>
      <c r="D95" s="9">
        <v>2018</v>
      </c>
      <c r="E95" s="850">
        <v>23266.952116776127</v>
      </c>
      <c r="F95" s="848">
        <v>5.9968567753001718</v>
      </c>
      <c r="G95" s="9" t="s">
        <v>935</v>
      </c>
      <c r="H95" s="9" t="s">
        <v>934</v>
      </c>
    </row>
    <row r="96" spans="2:8">
      <c r="B96" s="12" t="s">
        <v>22</v>
      </c>
      <c r="C96" s="9" t="s">
        <v>972</v>
      </c>
      <c r="D96" s="9">
        <v>2019</v>
      </c>
      <c r="E96" s="850">
        <v>46220.025149319998</v>
      </c>
      <c r="F96" s="848">
        <v>11.66342195540309</v>
      </c>
      <c r="G96" s="9" t="s">
        <v>935</v>
      </c>
      <c r="H96" s="9" t="s">
        <v>934</v>
      </c>
    </row>
    <row r="97" spans="2:8">
      <c r="B97" s="12" t="s">
        <v>22</v>
      </c>
      <c r="C97" s="9" t="s">
        <v>973</v>
      </c>
      <c r="D97" s="9">
        <v>2019</v>
      </c>
      <c r="E97" s="850">
        <v>15402.241729374571</v>
      </c>
      <c r="F97" s="848">
        <v>0</v>
      </c>
      <c r="G97" s="9" t="s">
        <v>915</v>
      </c>
      <c r="H97" s="9" t="s">
        <v>934</v>
      </c>
    </row>
    <row r="98" spans="2:8">
      <c r="B98" s="12" t="s">
        <v>22</v>
      </c>
      <c r="C98" s="9" t="s">
        <v>974</v>
      </c>
      <c r="D98" s="9">
        <v>2018</v>
      </c>
      <c r="E98" s="850">
        <v>13702.506688489702</v>
      </c>
      <c r="F98" s="848">
        <v>1.7546740994854204</v>
      </c>
      <c r="G98" s="9" t="s">
        <v>915</v>
      </c>
      <c r="H98" s="9" t="s">
        <v>934</v>
      </c>
    </row>
    <row r="99" spans="2:8">
      <c r="B99" s="12" t="s">
        <v>22</v>
      </c>
      <c r="C99" s="9" t="s">
        <v>975</v>
      </c>
      <c r="D99" s="9">
        <v>2018</v>
      </c>
      <c r="E99" s="850">
        <v>26883.65489808514</v>
      </c>
      <c r="F99" s="848">
        <v>6.8122641509433963</v>
      </c>
      <c r="G99" s="9" t="s">
        <v>935</v>
      </c>
      <c r="H99" s="9" t="s">
        <v>934</v>
      </c>
    </row>
    <row r="100" spans="2:8">
      <c r="B100" s="12" t="s">
        <v>22</v>
      </c>
      <c r="C100" s="9" t="s">
        <v>976</v>
      </c>
      <c r="D100" s="9">
        <v>2019</v>
      </c>
      <c r="E100" s="850">
        <v>25091.70679290605</v>
      </c>
      <c r="F100" s="848">
        <v>6.3581132075471709</v>
      </c>
      <c r="G100" s="9" t="s">
        <v>935</v>
      </c>
      <c r="H100" s="9" t="s">
        <v>934</v>
      </c>
    </row>
    <row r="101" spans="2:8">
      <c r="B101" s="12" t="s">
        <v>22</v>
      </c>
      <c r="C101" s="9" t="s">
        <v>976</v>
      </c>
      <c r="D101" s="9">
        <v>2018</v>
      </c>
      <c r="E101" s="850">
        <v>22647.173925029376</v>
      </c>
      <c r="F101" s="848">
        <v>5.7388164665523158</v>
      </c>
      <c r="G101" s="9" t="s">
        <v>935</v>
      </c>
      <c r="H101" s="9" t="s">
        <v>934</v>
      </c>
    </row>
    <row r="102" spans="2:8">
      <c r="B102" s="12" t="s">
        <v>22</v>
      </c>
      <c r="C102" s="9" t="s">
        <v>976</v>
      </c>
      <c r="D102" s="9">
        <v>2018</v>
      </c>
      <c r="E102" s="850">
        <v>26802.081802747944</v>
      </c>
      <c r="F102" s="848">
        <v>6.7916209262435681</v>
      </c>
      <c r="G102" s="9" t="s">
        <v>935</v>
      </c>
      <c r="H102" s="9" t="s">
        <v>934</v>
      </c>
    </row>
    <row r="103" spans="2:8">
      <c r="B103" s="12" t="s">
        <v>22</v>
      </c>
      <c r="C103" s="9" t="s">
        <v>976</v>
      </c>
      <c r="D103" s="9">
        <v>2018</v>
      </c>
      <c r="E103" s="850">
        <v>22403.341303097535</v>
      </c>
      <c r="F103" s="848">
        <v>5.676886792452831</v>
      </c>
      <c r="G103" s="9" t="s">
        <v>935</v>
      </c>
      <c r="H103" s="9" t="s">
        <v>934</v>
      </c>
    </row>
    <row r="104" spans="2:8">
      <c r="B104" s="12" t="s">
        <v>22</v>
      </c>
      <c r="C104" s="9" t="s">
        <v>976</v>
      </c>
      <c r="D104" s="9">
        <v>2018</v>
      </c>
      <c r="E104" s="850">
        <v>25172.393224163494</v>
      </c>
      <c r="F104" s="848">
        <v>6.3787564322469983</v>
      </c>
      <c r="G104" s="9" t="s">
        <v>935</v>
      </c>
      <c r="H104" s="9" t="s">
        <v>934</v>
      </c>
    </row>
    <row r="105" spans="2:8">
      <c r="B105" s="12" t="s">
        <v>22</v>
      </c>
      <c r="C105" s="9" t="s">
        <v>976</v>
      </c>
      <c r="D105" s="9">
        <v>2018</v>
      </c>
      <c r="E105" s="850">
        <v>25539.472153180883</v>
      </c>
      <c r="F105" s="848">
        <v>6.4716509433962264</v>
      </c>
      <c r="G105" s="9" t="s">
        <v>915</v>
      </c>
      <c r="H105" s="9" t="s">
        <v>934</v>
      </c>
    </row>
    <row r="106" spans="2:8">
      <c r="B106" s="12" t="s">
        <v>22</v>
      </c>
      <c r="C106" s="9" t="s">
        <v>976</v>
      </c>
      <c r="D106" s="9">
        <v>2018</v>
      </c>
      <c r="E106" s="850">
        <v>26476.676085478906</v>
      </c>
      <c r="F106" s="848">
        <v>6.7090480274442541</v>
      </c>
      <c r="G106" s="9" t="s">
        <v>915</v>
      </c>
      <c r="H106" s="9" t="s">
        <v>934</v>
      </c>
    </row>
    <row r="107" spans="2:8">
      <c r="B107" s="12" t="s">
        <v>22</v>
      </c>
      <c r="C107" s="9" t="s">
        <v>976</v>
      </c>
      <c r="D107" s="9">
        <v>2018</v>
      </c>
      <c r="E107" s="850">
        <v>29816.739673905249</v>
      </c>
      <c r="F107" s="848">
        <v>7.5554202401372219</v>
      </c>
      <c r="G107" s="9" t="s">
        <v>935</v>
      </c>
      <c r="H107" s="9" t="s">
        <v>934</v>
      </c>
    </row>
    <row r="108" spans="2:8">
      <c r="B108" s="12" t="s">
        <v>22</v>
      </c>
      <c r="C108" s="9" t="s">
        <v>976</v>
      </c>
      <c r="D108" s="9">
        <v>2018</v>
      </c>
      <c r="E108" s="850">
        <v>23828.210479259236</v>
      </c>
      <c r="F108" s="848">
        <v>6.0381432246998283</v>
      </c>
      <c r="G108" s="9" t="s">
        <v>935</v>
      </c>
      <c r="H108" s="9" t="s">
        <v>934</v>
      </c>
    </row>
    <row r="109" spans="2:8">
      <c r="B109" s="12" t="s">
        <v>22</v>
      </c>
      <c r="C109" s="9" t="s">
        <v>976</v>
      </c>
      <c r="D109" s="9">
        <v>2018</v>
      </c>
      <c r="E109" s="850">
        <v>30956.989680466511</v>
      </c>
      <c r="F109" s="848">
        <v>7.8444253859348203</v>
      </c>
      <c r="G109" s="9" t="s">
        <v>935</v>
      </c>
      <c r="H109" s="9" t="s">
        <v>934</v>
      </c>
    </row>
    <row r="110" spans="2:8">
      <c r="B110" s="12" t="s">
        <v>22</v>
      </c>
      <c r="C110" s="9" t="s">
        <v>976</v>
      </c>
      <c r="D110" s="9">
        <v>2018</v>
      </c>
      <c r="E110" s="850">
        <v>19184.750693597234</v>
      </c>
      <c r="F110" s="848">
        <v>4.8614794168096056</v>
      </c>
      <c r="G110" s="9" t="s">
        <v>935</v>
      </c>
      <c r="H110" s="9" t="s">
        <v>934</v>
      </c>
    </row>
    <row r="111" spans="2:8">
      <c r="B111" s="12" t="s">
        <v>22</v>
      </c>
      <c r="C111" s="9" t="s">
        <v>976</v>
      </c>
      <c r="D111" s="9">
        <v>2018</v>
      </c>
      <c r="E111" s="850">
        <v>22403.341303097535</v>
      </c>
      <c r="F111" s="848">
        <v>5.676886792452831</v>
      </c>
      <c r="G111" s="9" t="s">
        <v>935</v>
      </c>
      <c r="H111" s="9" t="s">
        <v>934</v>
      </c>
    </row>
    <row r="112" spans="2:8">
      <c r="B112" s="12" t="s">
        <v>22</v>
      </c>
      <c r="C112" s="9" t="s">
        <v>977</v>
      </c>
      <c r="D112" s="9">
        <v>2019</v>
      </c>
      <c r="E112" s="850">
        <v>22403.341303097535</v>
      </c>
      <c r="F112" s="848">
        <v>5.676886792452831</v>
      </c>
      <c r="G112" s="9" t="s">
        <v>935</v>
      </c>
      <c r="H112" s="9" t="s">
        <v>934</v>
      </c>
    </row>
    <row r="113" spans="2:8">
      <c r="B113" s="12" t="s">
        <v>22</v>
      </c>
      <c r="C113" s="9">
        <v>195668</v>
      </c>
      <c r="D113" s="9">
        <v>2018</v>
      </c>
      <c r="E113" s="850">
        <v>21689.576718897057</v>
      </c>
      <c r="F113" s="848">
        <v>4.9543739279588337</v>
      </c>
      <c r="G113" s="9" t="s">
        <v>935</v>
      </c>
      <c r="H113" s="9" t="s">
        <v>863</v>
      </c>
    </row>
    <row r="114" spans="2:8">
      <c r="B114" s="12" t="s">
        <v>22</v>
      </c>
      <c r="C114" s="9">
        <v>195997</v>
      </c>
      <c r="D114" s="9">
        <v>2018</v>
      </c>
      <c r="E114" s="850">
        <v>216335.3954905672</v>
      </c>
      <c r="F114" s="848">
        <v>27.249056603773585</v>
      </c>
      <c r="G114" s="9" t="s">
        <v>918</v>
      </c>
      <c r="H114" s="9" t="s">
        <v>934</v>
      </c>
    </row>
    <row r="115" spans="2:8">
      <c r="B115" s="12" t="s">
        <v>22</v>
      </c>
      <c r="C115" s="9">
        <v>196195</v>
      </c>
      <c r="D115" s="9">
        <v>2018</v>
      </c>
      <c r="E115" s="850">
        <v>18289.219973047566</v>
      </c>
      <c r="F115" s="848">
        <v>4.6344039451114929</v>
      </c>
      <c r="G115" s="9" t="s">
        <v>935</v>
      </c>
      <c r="H115" s="9" t="s">
        <v>863</v>
      </c>
    </row>
    <row r="116" spans="2:8">
      <c r="B116" s="12" t="s">
        <v>22</v>
      </c>
      <c r="C116" s="9" t="s">
        <v>978</v>
      </c>
      <c r="D116" s="9">
        <v>2019</v>
      </c>
      <c r="E116" s="850">
        <v>26892.521538882662</v>
      </c>
      <c r="F116" s="848">
        <v>5.676886792452831</v>
      </c>
      <c r="G116" s="9" t="s">
        <v>915</v>
      </c>
      <c r="H116" s="9" t="s">
        <v>934</v>
      </c>
    </row>
    <row r="117" spans="2:8">
      <c r="B117" s="12" t="s">
        <v>22</v>
      </c>
      <c r="C117" s="9" t="s">
        <v>979</v>
      </c>
      <c r="D117" s="9">
        <v>2016</v>
      </c>
      <c r="E117" s="850">
        <v>2567.4413119582737</v>
      </c>
      <c r="F117" s="848">
        <v>6.607284862692806</v>
      </c>
      <c r="G117" s="9" t="s">
        <v>915</v>
      </c>
      <c r="H117" s="9" t="s">
        <v>934</v>
      </c>
    </row>
    <row r="118" spans="2:8">
      <c r="B118" s="12" t="s">
        <v>22</v>
      </c>
      <c r="C118" s="9" t="s">
        <v>980</v>
      </c>
      <c r="D118" s="9">
        <v>2018</v>
      </c>
      <c r="E118" s="850">
        <v>10658.588902700576</v>
      </c>
      <c r="F118" s="848">
        <v>2.8487650085763292</v>
      </c>
      <c r="G118" s="9" t="s">
        <v>915</v>
      </c>
      <c r="H118" s="9" t="s">
        <v>934</v>
      </c>
    </row>
    <row r="119" spans="2:8">
      <c r="B119" s="12" t="s">
        <v>22</v>
      </c>
      <c r="C119" s="9" t="s">
        <v>981</v>
      </c>
      <c r="D119" s="9">
        <v>2019</v>
      </c>
      <c r="E119" s="850">
        <v>6810.4667965762519</v>
      </c>
      <c r="F119" s="848">
        <v>1.785638936535163</v>
      </c>
      <c r="G119" s="9" t="s">
        <v>935</v>
      </c>
      <c r="H119" s="9" t="s">
        <v>934</v>
      </c>
    </row>
    <row r="120" spans="2:8">
      <c r="B120" s="12" t="s">
        <v>22</v>
      </c>
      <c r="C120" s="9" t="s">
        <v>982</v>
      </c>
      <c r="D120" s="9">
        <v>2018</v>
      </c>
      <c r="E120" s="850">
        <v>3314.3503301135311</v>
      </c>
      <c r="F120" s="848">
        <v>0</v>
      </c>
      <c r="G120" s="9" t="s">
        <v>935</v>
      </c>
      <c r="H120" s="9" t="s">
        <v>934</v>
      </c>
    </row>
    <row r="121" spans="2:8">
      <c r="B121" s="12" t="s">
        <v>22</v>
      </c>
      <c r="C121" s="9" t="s">
        <v>983</v>
      </c>
      <c r="D121" s="9">
        <v>2018</v>
      </c>
      <c r="E121" s="850">
        <v>7843.430449487505</v>
      </c>
      <c r="F121" s="848">
        <v>2.3326843910806176</v>
      </c>
      <c r="G121" s="9" t="s">
        <v>915</v>
      </c>
      <c r="H121" s="9" t="s">
        <v>934</v>
      </c>
    </row>
    <row r="122" spans="2:8">
      <c r="B122" s="12" t="s">
        <v>22</v>
      </c>
      <c r="C122" s="9">
        <v>196924</v>
      </c>
      <c r="D122" s="9">
        <v>2018</v>
      </c>
      <c r="E122" s="850">
        <v>5485.3218821275777</v>
      </c>
      <c r="F122" s="848">
        <v>1.4114804888507722</v>
      </c>
      <c r="G122" s="9" t="s">
        <v>915</v>
      </c>
      <c r="H122" s="9" t="s">
        <v>863</v>
      </c>
    </row>
    <row r="123" spans="2:8">
      <c r="B123" s="12" t="s">
        <v>22</v>
      </c>
      <c r="C123" s="9">
        <v>196946</v>
      </c>
      <c r="D123" s="9">
        <v>2018</v>
      </c>
      <c r="E123" s="850">
        <v>35440.609113809063</v>
      </c>
      <c r="F123" s="848">
        <v>9.7937650943396228</v>
      </c>
      <c r="G123" s="9" t="s">
        <v>935</v>
      </c>
      <c r="H123" s="9" t="s">
        <v>863</v>
      </c>
    </row>
    <row r="124" spans="2:8">
      <c r="B124" s="12" t="s">
        <v>22</v>
      </c>
      <c r="C124" s="9">
        <v>197108</v>
      </c>
      <c r="D124" s="9">
        <v>2018</v>
      </c>
      <c r="E124" s="850">
        <v>18813.238444181086</v>
      </c>
      <c r="F124" s="848">
        <v>0</v>
      </c>
      <c r="G124" s="9" t="s">
        <v>915</v>
      </c>
      <c r="H124" s="9" t="s">
        <v>934</v>
      </c>
    </row>
    <row r="125" spans="2:8">
      <c r="B125" s="12" t="s">
        <v>22</v>
      </c>
      <c r="C125" s="9">
        <v>197442</v>
      </c>
      <c r="D125" s="9">
        <v>2018</v>
      </c>
      <c r="E125" s="850">
        <v>12512.603493462319</v>
      </c>
      <c r="F125" s="848">
        <v>0</v>
      </c>
      <c r="G125" s="9" t="s">
        <v>915</v>
      </c>
      <c r="H125" s="9" t="s">
        <v>863</v>
      </c>
    </row>
    <row r="126" spans="2:8">
      <c r="B126" s="12" t="s">
        <v>22</v>
      </c>
      <c r="C126" s="9">
        <v>197457</v>
      </c>
      <c r="D126" s="9">
        <v>2018</v>
      </c>
      <c r="E126" s="850">
        <v>68463.766918062145</v>
      </c>
      <c r="F126" s="848">
        <v>0</v>
      </c>
      <c r="G126" s="9" t="s">
        <v>918</v>
      </c>
      <c r="H126" s="9" t="s">
        <v>863</v>
      </c>
    </row>
    <row r="127" spans="2:8">
      <c r="B127" s="12" t="s">
        <v>22</v>
      </c>
      <c r="C127" s="9">
        <v>197492</v>
      </c>
      <c r="D127" s="9">
        <v>2018</v>
      </c>
      <c r="E127" s="850">
        <v>10111.5171654935</v>
      </c>
      <c r="F127" s="848">
        <v>5.9865351629502577</v>
      </c>
      <c r="G127" s="9" t="s">
        <v>915</v>
      </c>
      <c r="H127" s="9" t="s">
        <v>863</v>
      </c>
    </row>
    <row r="128" spans="2:8">
      <c r="B128" s="12" t="s">
        <v>22</v>
      </c>
      <c r="C128" s="9" t="s">
        <v>984</v>
      </c>
      <c r="D128" s="9">
        <v>2018</v>
      </c>
      <c r="E128" s="850">
        <v>1697.0750486456122</v>
      </c>
      <c r="F128" s="848">
        <v>3.2822727272727277</v>
      </c>
      <c r="G128" s="9" t="s">
        <v>935</v>
      </c>
      <c r="H128" s="9" t="s">
        <v>934</v>
      </c>
    </row>
    <row r="129" spans="2:8">
      <c r="B129" s="12" t="s">
        <v>22</v>
      </c>
      <c r="C129" s="9">
        <v>197921</v>
      </c>
      <c r="D129" s="9">
        <v>2018</v>
      </c>
      <c r="E129" s="850">
        <v>65145.242882792401</v>
      </c>
      <c r="F129" s="848">
        <v>23.709982161234997</v>
      </c>
      <c r="G129" s="9" t="s">
        <v>915</v>
      </c>
      <c r="H129" s="9" t="s">
        <v>863</v>
      </c>
    </row>
    <row r="130" spans="2:8">
      <c r="B130" s="12" t="s">
        <v>22</v>
      </c>
      <c r="C130" s="9" t="s">
        <v>985</v>
      </c>
      <c r="D130" s="9">
        <v>2018</v>
      </c>
      <c r="E130" s="850">
        <v>9778.1314715066928</v>
      </c>
      <c r="F130" s="848">
        <v>5.0059819897084052</v>
      </c>
      <c r="G130" s="9" t="s">
        <v>915</v>
      </c>
      <c r="H130" s="9" t="s">
        <v>934</v>
      </c>
    </row>
    <row r="131" spans="2:8">
      <c r="B131" s="12" t="s">
        <v>22</v>
      </c>
      <c r="C131" s="9" t="s">
        <v>986</v>
      </c>
      <c r="D131" s="9">
        <v>2018</v>
      </c>
      <c r="E131" s="850">
        <v>9270.0729538087126</v>
      </c>
      <c r="F131" s="848">
        <v>2.7661921097770157</v>
      </c>
      <c r="G131" s="9" t="s">
        <v>915</v>
      </c>
      <c r="H131" s="9" t="s">
        <v>934</v>
      </c>
    </row>
    <row r="132" spans="2:8">
      <c r="B132" s="12" t="s">
        <v>22</v>
      </c>
      <c r="C132" s="9" t="s">
        <v>987</v>
      </c>
      <c r="D132" s="9">
        <v>2018</v>
      </c>
      <c r="E132" s="850">
        <v>71193.805619619001</v>
      </c>
      <c r="F132" s="848">
        <v>0</v>
      </c>
      <c r="G132" s="9" t="s">
        <v>935</v>
      </c>
      <c r="H132" s="9" t="s">
        <v>934</v>
      </c>
    </row>
    <row r="133" spans="2:8">
      <c r="B133" s="12" t="s">
        <v>22</v>
      </c>
      <c r="C133" s="9">
        <v>198846</v>
      </c>
      <c r="D133" s="9">
        <v>2019</v>
      </c>
      <c r="E133" s="850">
        <v>18533.052594979406</v>
      </c>
      <c r="F133" s="848">
        <v>4.6963336192109777</v>
      </c>
      <c r="G133" s="9" t="s">
        <v>935</v>
      </c>
      <c r="H133" s="9" t="s">
        <v>863</v>
      </c>
    </row>
    <row r="134" spans="2:8">
      <c r="B134" s="12" t="s">
        <v>22</v>
      </c>
      <c r="C134" s="9">
        <v>199129</v>
      </c>
      <c r="D134" s="9">
        <v>2018</v>
      </c>
      <c r="E134" s="850">
        <v>28390.097169584042</v>
      </c>
      <c r="F134" s="848">
        <v>7.7412092624356781</v>
      </c>
      <c r="G134" s="9" t="s">
        <v>915</v>
      </c>
      <c r="H134" s="9" t="s">
        <v>863</v>
      </c>
    </row>
    <row r="135" spans="2:8">
      <c r="B135" s="12" t="s">
        <v>22</v>
      </c>
      <c r="C135" s="9" t="s">
        <v>988</v>
      </c>
      <c r="D135" s="9">
        <v>2018</v>
      </c>
      <c r="E135" s="850">
        <v>3230.1172425370769</v>
      </c>
      <c r="F135" s="848">
        <v>0.81540737564322485</v>
      </c>
      <c r="G135" s="9" t="s">
        <v>915</v>
      </c>
      <c r="H135" s="9" t="s">
        <v>934</v>
      </c>
    </row>
    <row r="136" spans="2:8">
      <c r="B136" s="12" t="s">
        <v>22</v>
      </c>
      <c r="C136" s="9" t="s">
        <v>989</v>
      </c>
      <c r="D136" s="9">
        <v>2019</v>
      </c>
      <c r="E136" s="850">
        <v>30875.416585129315</v>
      </c>
      <c r="F136" s="848">
        <v>7.823782161234992</v>
      </c>
      <c r="G136" s="9" t="s">
        <v>915</v>
      </c>
      <c r="H136" s="9" t="s">
        <v>934</v>
      </c>
    </row>
    <row r="137" spans="2:8">
      <c r="B137" s="12" t="s">
        <v>22</v>
      </c>
      <c r="C137" s="9" t="s">
        <v>989</v>
      </c>
      <c r="D137" s="9">
        <v>2019</v>
      </c>
      <c r="E137" s="850">
        <v>15640.7543668279</v>
      </c>
      <c r="F137" s="848">
        <v>3.9634991423670671</v>
      </c>
      <c r="G137" s="9" t="s">
        <v>915</v>
      </c>
      <c r="H137" s="9" t="s">
        <v>934</v>
      </c>
    </row>
    <row r="138" spans="2:8">
      <c r="B138" s="12" t="s">
        <v>22</v>
      </c>
      <c r="C138" s="9">
        <v>199346</v>
      </c>
      <c r="D138" s="9">
        <v>2018</v>
      </c>
      <c r="E138" s="850">
        <v>91382.260051495672</v>
      </c>
      <c r="F138" s="848">
        <v>27.104554030874791</v>
      </c>
      <c r="G138" s="9" t="s">
        <v>915</v>
      </c>
      <c r="H138" s="9" t="s">
        <v>934</v>
      </c>
    </row>
    <row r="139" spans="2:8">
      <c r="B139" s="12" t="s">
        <v>22</v>
      </c>
      <c r="C139" s="9">
        <v>199448</v>
      </c>
      <c r="D139" s="9">
        <v>2018</v>
      </c>
      <c r="E139" s="850">
        <v>9436.7658008021153</v>
      </c>
      <c r="F139" s="848">
        <v>2.9932675814751288</v>
      </c>
      <c r="G139" s="9" t="s">
        <v>915</v>
      </c>
      <c r="H139" s="9" t="s">
        <v>934</v>
      </c>
    </row>
    <row r="140" spans="2:8">
      <c r="B140" s="12" t="s">
        <v>22</v>
      </c>
      <c r="C140" s="9" t="s">
        <v>990</v>
      </c>
      <c r="D140" s="9">
        <v>2019</v>
      </c>
      <c r="E140" s="850">
        <v>1196.9965076654005</v>
      </c>
      <c r="F140" s="848">
        <v>0.36125643224699827</v>
      </c>
      <c r="G140" s="9" t="s">
        <v>915</v>
      </c>
      <c r="H140" s="9" t="s">
        <v>934</v>
      </c>
    </row>
    <row r="141" spans="2:8">
      <c r="B141" s="12" t="s">
        <v>22</v>
      </c>
      <c r="C141" s="9" t="s">
        <v>991</v>
      </c>
      <c r="D141" s="9">
        <v>2019</v>
      </c>
      <c r="E141" s="850">
        <v>19042.884440836893</v>
      </c>
      <c r="F141" s="848">
        <v>8.0508576329331056</v>
      </c>
      <c r="G141" s="9" t="s">
        <v>915</v>
      </c>
      <c r="H141" s="9" t="s">
        <v>934</v>
      </c>
    </row>
    <row r="142" spans="2:8">
      <c r="B142" s="12" t="s">
        <v>22</v>
      </c>
      <c r="C142" s="9" t="s">
        <v>992</v>
      </c>
      <c r="D142" s="9">
        <v>2019</v>
      </c>
      <c r="E142" s="850">
        <v>8128.9362831676972</v>
      </c>
      <c r="F142" s="848">
        <v>2.1675385934819902</v>
      </c>
      <c r="G142" s="9" t="s">
        <v>915</v>
      </c>
      <c r="H142" s="9" t="s">
        <v>934</v>
      </c>
    </row>
    <row r="143" spans="2:8">
      <c r="B143" s="12" t="s">
        <v>22</v>
      </c>
      <c r="C143" s="9">
        <v>200548</v>
      </c>
      <c r="D143" s="9">
        <v>2018</v>
      </c>
      <c r="E143" s="850">
        <v>14731.689605764892</v>
      </c>
      <c r="F143" s="848">
        <v>3.6266017152658665</v>
      </c>
      <c r="G143" s="9" t="s">
        <v>915</v>
      </c>
      <c r="H143" s="9" t="s">
        <v>863</v>
      </c>
    </row>
    <row r="144" spans="2:8">
      <c r="B144" s="12" t="s">
        <v>22</v>
      </c>
      <c r="C144" s="9" t="s">
        <v>993</v>
      </c>
      <c r="D144" s="9">
        <v>2018</v>
      </c>
      <c r="E144" s="850">
        <v>1552.5488036460119</v>
      </c>
      <c r="F144" s="848">
        <v>0.14450257289879934</v>
      </c>
      <c r="G144" s="9" t="s">
        <v>935</v>
      </c>
      <c r="H144" s="9" t="s">
        <v>934</v>
      </c>
    </row>
    <row r="145" spans="2:8">
      <c r="B145" s="12" t="s">
        <v>22</v>
      </c>
      <c r="C145" s="9">
        <v>200745</v>
      </c>
      <c r="D145" s="9">
        <v>2018</v>
      </c>
      <c r="E145" s="850">
        <v>24064.063124473309</v>
      </c>
      <c r="F145" s="848">
        <v>3.8231252144082339</v>
      </c>
      <c r="G145" s="9" t="s">
        <v>938</v>
      </c>
      <c r="H145" s="9" t="s">
        <v>863</v>
      </c>
    </row>
    <row r="146" spans="2:8">
      <c r="B146" s="12" t="s">
        <v>22</v>
      </c>
      <c r="C146" s="9">
        <v>201013</v>
      </c>
      <c r="D146" s="9">
        <v>2019</v>
      </c>
      <c r="E146" s="850">
        <v>37832.182954864671</v>
      </c>
      <c r="F146" s="848">
        <v>12.902015437392796</v>
      </c>
      <c r="G146" s="9" t="s">
        <v>915</v>
      </c>
      <c r="H146" s="9" t="s">
        <v>934</v>
      </c>
    </row>
    <row r="147" spans="2:8">
      <c r="B147" s="12" t="s">
        <v>22</v>
      </c>
      <c r="C147" s="9" t="s">
        <v>994</v>
      </c>
      <c r="D147" s="9">
        <v>2019</v>
      </c>
      <c r="E147" s="850">
        <v>30629.810635037968</v>
      </c>
      <c r="F147" s="848">
        <v>7.7412092624356781</v>
      </c>
      <c r="G147" s="9" t="s">
        <v>915</v>
      </c>
      <c r="H147" s="9" t="s">
        <v>934</v>
      </c>
    </row>
    <row r="148" spans="2:8">
      <c r="B148" s="12" t="s">
        <v>22</v>
      </c>
      <c r="C148" s="9">
        <v>201199</v>
      </c>
      <c r="D148" s="9">
        <v>2018</v>
      </c>
      <c r="E148" s="850">
        <v>39537.237980228048</v>
      </c>
      <c r="F148" s="848">
        <v>0</v>
      </c>
      <c r="G148" s="9" t="s">
        <v>915</v>
      </c>
      <c r="H148" s="9" t="s">
        <v>863</v>
      </c>
    </row>
    <row r="149" spans="2:8">
      <c r="B149" s="12" t="s">
        <v>22</v>
      </c>
      <c r="C149" s="9" t="s">
        <v>995</v>
      </c>
      <c r="D149" s="9">
        <v>2018</v>
      </c>
      <c r="E149" s="850">
        <v>8297.4024583206046</v>
      </c>
      <c r="F149" s="848">
        <v>0.37157804459691252</v>
      </c>
      <c r="G149" s="9" t="s">
        <v>915</v>
      </c>
      <c r="H149" s="9" t="s">
        <v>934</v>
      </c>
    </row>
    <row r="150" spans="2:8">
      <c r="B150" s="12" t="s">
        <v>22</v>
      </c>
      <c r="C150" s="9" t="s">
        <v>996</v>
      </c>
      <c r="D150" s="9">
        <v>2019</v>
      </c>
      <c r="E150" s="850">
        <v>30721.137035252439</v>
      </c>
      <c r="F150" s="848">
        <v>7.7928173241852496</v>
      </c>
      <c r="G150" s="9" t="s">
        <v>935</v>
      </c>
      <c r="H150" s="9" t="s">
        <v>934</v>
      </c>
    </row>
    <row r="151" spans="2:8">
      <c r="B151" s="12" t="s">
        <v>22</v>
      </c>
      <c r="C151" s="9" t="s">
        <v>997</v>
      </c>
      <c r="D151" s="9">
        <v>2019</v>
      </c>
      <c r="E151" s="850">
        <v>25445.485760727155</v>
      </c>
      <c r="F151" s="848">
        <v>6.2961835334476843</v>
      </c>
      <c r="G151" s="9" t="s">
        <v>915</v>
      </c>
      <c r="H151" s="9" t="s">
        <v>934</v>
      </c>
    </row>
    <row r="152" spans="2:8">
      <c r="B152" s="12" t="s">
        <v>22</v>
      </c>
      <c r="C152" s="9">
        <v>201732</v>
      </c>
      <c r="D152" s="9">
        <v>2019</v>
      </c>
      <c r="E152" s="850">
        <v>14466.811125236054</v>
      </c>
      <c r="F152" s="848">
        <v>3.6641723842195542</v>
      </c>
      <c r="G152" s="9" t="s">
        <v>915</v>
      </c>
      <c r="H152" s="9" t="s">
        <v>934</v>
      </c>
    </row>
    <row r="153" spans="2:8">
      <c r="B153" s="12" t="s">
        <v>22</v>
      </c>
      <c r="C153" s="9" t="s">
        <v>998</v>
      </c>
      <c r="D153" s="9">
        <v>2019</v>
      </c>
      <c r="E153" s="850">
        <v>22325.314864079344</v>
      </c>
      <c r="F153" s="848">
        <v>0</v>
      </c>
      <c r="G153" s="9" t="s">
        <v>935</v>
      </c>
      <c r="H153" s="9" t="s">
        <v>934</v>
      </c>
    </row>
    <row r="154" spans="2:8">
      <c r="B154" s="12" t="s">
        <v>22</v>
      </c>
      <c r="C154" s="9">
        <v>201879</v>
      </c>
      <c r="D154" s="9">
        <v>2019</v>
      </c>
      <c r="E154" s="850">
        <v>127797.55380691642</v>
      </c>
      <c r="F154" s="848">
        <v>22.810763293310465</v>
      </c>
      <c r="G154" s="9" t="s">
        <v>938</v>
      </c>
      <c r="H154" s="9" t="s">
        <v>863</v>
      </c>
    </row>
    <row r="155" spans="2:8">
      <c r="B155" s="12" t="s">
        <v>22</v>
      </c>
      <c r="C155" s="9" t="s">
        <v>999</v>
      </c>
      <c r="D155" s="9">
        <v>2019</v>
      </c>
      <c r="E155" s="850">
        <v>10909.514837270435</v>
      </c>
      <c r="F155" s="848">
        <v>1.5482418524871355</v>
      </c>
      <c r="G155" s="9" t="s">
        <v>935</v>
      </c>
      <c r="H155" s="9" t="s">
        <v>934</v>
      </c>
    </row>
    <row r="156" spans="2:8">
      <c r="B156" s="12" t="s">
        <v>22</v>
      </c>
      <c r="C156" s="9">
        <v>202020</v>
      </c>
      <c r="D156" s="9">
        <v>2019</v>
      </c>
      <c r="E156" s="850">
        <v>14441.097866923241</v>
      </c>
      <c r="F156" s="848">
        <v>4.8924442538593489</v>
      </c>
      <c r="G156" s="9" t="s">
        <v>915</v>
      </c>
      <c r="H156" s="9" t="s">
        <v>934</v>
      </c>
    </row>
    <row r="157" spans="2:8">
      <c r="B157" s="12" t="s">
        <v>22</v>
      </c>
      <c r="C157" s="9" t="s">
        <v>1000</v>
      </c>
      <c r="D157" s="9">
        <v>2019</v>
      </c>
      <c r="E157" s="850">
        <v>30666.163862307807</v>
      </c>
      <c r="F157" s="848">
        <v>4.2318610634648373</v>
      </c>
      <c r="G157" s="9" t="s">
        <v>915</v>
      </c>
      <c r="H157" s="9" t="s">
        <v>934</v>
      </c>
    </row>
    <row r="158" spans="2:8">
      <c r="B158" s="12" t="s">
        <v>22</v>
      </c>
      <c r="C158" s="9" t="s">
        <v>1001</v>
      </c>
      <c r="D158" s="9">
        <v>2019</v>
      </c>
      <c r="E158" s="850">
        <v>8639.6547931049354</v>
      </c>
      <c r="F158" s="848">
        <v>0</v>
      </c>
      <c r="G158" s="9" t="s">
        <v>915</v>
      </c>
      <c r="H158" s="9" t="s">
        <v>934</v>
      </c>
    </row>
    <row r="159" spans="2:8">
      <c r="B159" s="12" t="s">
        <v>22</v>
      </c>
      <c r="C159" s="9">
        <v>202253</v>
      </c>
      <c r="D159" s="9">
        <v>2019</v>
      </c>
      <c r="E159" s="850">
        <v>13704.280016649207</v>
      </c>
      <c r="F159" s="848">
        <v>3.4680617495711838</v>
      </c>
      <c r="G159" s="9" t="s">
        <v>935</v>
      </c>
      <c r="H159" s="9" t="s">
        <v>934</v>
      </c>
    </row>
    <row r="160" spans="2:8">
      <c r="B160" s="12" t="s">
        <v>22</v>
      </c>
      <c r="C160" s="9" t="s">
        <v>1002</v>
      </c>
      <c r="D160" s="9">
        <v>2019</v>
      </c>
      <c r="E160" s="850">
        <v>8627.2414959884045</v>
      </c>
      <c r="F160" s="848">
        <v>0</v>
      </c>
      <c r="G160" s="9" t="s">
        <v>935</v>
      </c>
      <c r="H160" s="9" t="s">
        <v>934</v>
      </c>
    </row>
    <row r="161" spans="2:8">
      <c r="B161" s="12" t="s">
        <v>22</v>
      </c>
      <c r="C161" s="9" t="s">
        <v>1003</v>
      </c>
      <c r="D161" s="9">
        <v>2019</v>
      </c>
      <c r="E161" s="850">
        <v>982.42380036538043</v>
      </c>
      <c r="F161" s="848">
        <v>1.8991766723842198</v>
      </c>
      <c r="G161" s="9" t="s">
        <v>935</v>
      </c>
      <c r="H161" s="9" t="s">
        <v>934</v>
      </c>
    </row>
    <row r="162" spans="2:8">
      <c r="B162" s="12" t="s">
        <v>22</v>
      </c>
      <c r="C162" s="9" t="s">
        <v>1004</v>
      </c>
      <c r="D162" s="9">
        <v>2018</v>
      </c>
      <c r="E162" s="850">
        <v>18621.719002954622</v>
      </c>
      <c r="F162" s="848">
        <v>1.4450257289879931</v>
      </c>
      <c r="G162" s="9" t="s">
        <v>935</v>
      </c>
      <c r="H162" s="9" t="s">
        <v>934</v>
      </c>
    </row>
    <row r="163" spans="2:8">
      <c r="B163" s="12" t="s">
        <v>22</v>
      </c>
      <c r="C163" s="9" t="s">
        <v>1005</v>
      </c>
      <c r="D163" s="9">
        <v>2019</v>
      </c>
      <c r="E163" s="850">
        <v>61425.427452989585</v>
      </c>
      <c r="F163" s="848">
        <v>15.564991423670671</v>
      </c>
      <c r="G163" s="9" t="s">
        <v>935</v>
      </c>
      <c r="H163" s="9" t="s">
        <v>934</v>
      </c>
    </row>
    <row r="164" spans="2:8">
      <c r="B164" s="12" t="s">
        <v>22</v>
      </c>
      <c r="C164" s="9" t="s">
        <v>1006</v>
      </c>
      <c r="D164" s="9">
        <v>2019</v>
      </c>
      <c r="E164" s="850">
        <v>168261.35575048547</v>
      </c>
      <c r="F164" s="848">
        <v>29.932675814751288</v>
      </c>
      <c r="G164" s="9" t="s">
        <v>935</v>
      </c>
      <c r="H164" s="9" t="s">
        <v>934</v>
      </c>
    </row>
    <row r="165" spans="2:8">
      <c r="B165" s="12" t="s">
        <v>22</v>
      </c>
      <c r="C165" s="9" t="s">
        <v>1007</v>
      </c>
      <c r="D165" s="9">
        <v>2019</v>
      </c>
      <c r="E165" s="850">
        <v>25520.85220750609</v>
      </c>
      <c r="F165" s="848">
        <v>7.8857118353344768</v>
      </c>
      <c r="G165" s="9" t="s">
        <v>915</v>
      </c>
      <c r="H165" s="9" t="s">
        <v>934</v>
      </c>
    </row>
    <row r="166" spans="2:8">
      <c r="B166" s="12" t="s">
        <v>22</v>
      </c>
      <c r="C166" s="9">
        <v>202905</v>
      </c>
      <c r="D166" s="9">
        <v>2019</v>
      </c>
      <c r="E166" s="850">
        <v>13406.360885852484</v>
      </c>
      <c r="F166" s="848">
        <v>0</v>
      </c>
      <c r="G166" s="9" t="s">
        <v>915</v>
      </c>
      <c r="H166" s="9" t="s">
        <v>863</v>
      </c>
    </row>
    <row r="167" spans="2:8">
      <c r="B167" s="12" t="s">
        <v>22</v>
      </c>
      <c r="C167" s="9" t="s">
        <v>1008</v>
      </c>
      <c r="D167" s="9">
        <v>2019</v>
      </c>
      <c r="E167" s="850">
        <v>238122.50525823698</v>
      </c>
      <c r="F167" s="848">
        <v>46.199536878216122</v>
      </c>
      <c r="G167" s="9" t="s">
        <v>935</v>
      </c>
      <c r="H167" s="9" t="s">
        <v>934</v>
      </c>
    </row>
    <row r="168" spans="2:8">
      <c r="B168" s="12" t="s">
        <v>22</v>
      </c>
      <c r="C168" s="9" t="s">
        <v>1009</v>
      </c>
      <c r="D168" s="9">
        <v>2019</v>
      </c>
      <c r="E168" s="850">
        <v>35708.622483858271</v>
      </c>
      <c r="F168" s="848">
        <v>9.7126372212692971</v>
      </c>
      <c r="G168" s="9" t="s">
        <v>915</v>
      </c>
      <c r="H168" s="9" t="s">
        <v>934</v>
      </c>
    </row>
    <row r="169" spans="2:8">
      <c r="B169" s="12" t="s">
        <v>22</v>
      </c>
      <c r="C169" s="9" t="s">
        <v>1010</v>
      </c>
      <c r="D169" s="9">
        <v>2019</v>
      </c>
      <c r="E169" s="850">
        <v>9602.5719837157685</v>
      </c>
      <c r="F169" s="848">
        <v>2.9932675814751288</v>
      </c>
      <c r="G169" s="9" t="s">
        <v>915</v>
      </c>
      <c r="H169" s="9" t="s">
        <v>934</v>
      </c>
    </row>
    <row r="170" spans="2:8">
      <c r="B170" s="12" t="s">
        <v>22</v>
      </c>
      <c r="C170" s="9">
        <v>204083</v>
      </c>
      <c r="D170" s="9">
        <v>2019</v>
      </c>
      <c r="E170" s="850">
        <v>31148.509121692976</v>
      </c>
      <c r="F170" s="848">
        <v>4.2318610634648373</v>
      </c>
      <c r="G170" s="9" t="s">
        <v>935</v>
      </c>
      <c r="H170" s="9" t="s">
        <v>934</v>
      </c>
    </row>
    <row r="171" spans="2:8">
      <c r="B171" s="12" t="s">
        <v>22</v>
      </c>
      <c r="C171" s="9" t="s">
        <v>1011</v>
      </c>
      <c r="D171" s="9">
        <v>2019</v>
      </c>
      <c r="E171" s="850">
        <v>8464.9819693937607</v>
      </c>
      <c r="F171" s="848">
        <v>2.5804030874785595</v>
      </c>
      <c r="G171" s="9" t="s">
        <v>915</v>
      </c>
      <c r="H171" s="9" t="s">
        <v>934</v>
      </c>
    </row>
    <row r="172" spans="2:8">
      <c r="B172" s="12" t="s">
        <v>22</v>
      </c>
      <c r="C172" s="9">
        <v>204509</v>
      </c>
      <c r="D172" s="9">
        <v>2019</v>
      </c>
      <c r="E172" s="850">
        <v>109727.33986156763</v>
      </c>
      <c r="F172" s="848">
        <v>14.553473413379075</v>
      </c>
      <c r="G172" s="9" t="s">
        <v>938</v>
      </c>
      <c r="H172" s="9" t="s">
        <v>934</v>
      </c>
    </row>
    <row r="173" spans="2:8">
      <c r="B173" s="12" t="s">
        <v>22</v>
      </c>
      <c r="C173" s="9" t="s">
        <v>1012</v>
      </c>
      <c r="D173" s="9">
        <v>2019</v>
      </c>
      <c r="E173" s="850">
        <v>687410.26775800635</v>
      </c>
      <c r="F173" s="848">
        <v>93.720240137221268</v>
      </c>
      <c r="G173" s="9" t="s">
        <v>935</v>
      </c>
      <c r="H173" s="9" t="s">
        <v>934</v>
      </c>
    </row>
    <row r="174" spans="2:8">
      <c r="B174" s="12" t="s">
        <v>22</v>
      </c>
      <c r="C174" s="9" t="s">
        <v>1013</v>
      </c>
      <c r="D174" s="9">
        <v>2019</v>
      </c>
      <c r="E174" s="850">
        <v>326454.64087538526</v>
      </c>
      <c r="F174" s="848">
        <v>43.3507718696398</v>
      </c>
      <c r="G174" s="9" t="s">
        <v>935</v>
      </c>
      <c r="H174" s="9" t="s">
        <v>934</v>
      </c>
    </row>
    <row r="175" spans="2:8">
      <c r="B175" s="12" t="s">
        <v>22</v>
      </c>
      <c r="C175" s="9" t="s">
        <v>1014</v>
      </c>
      <c r="D175" s="9">
        <v>2019</v>
      </c>
      <c r="E175" s="850">
        <v>26607.01570520247</v>
      </c>
      <c r="F175" s="848">
        <v>14.089000857632934</v>
      </c>
      <c r="G175" s="9" t="s">
        <v>935</v>
      </c>
      <c r="H175" s="9" t="s">
        <v>934</v>
      </c>
    </row>
    <row r="176" spans="2:8">
      <c r="B176" s="12" t="s">
        <v>22</v>
      </c>
      <c r="C176" s="9">
        <v>205310</v>
      </c>
      <c r="D176" s="9">
        <v>2019</v>
      </c>
      <c r="E176" s="850">
        <v>117098.17835654724</v>
      </c>
      <c r="F176" s="848">
        <v>15.585634648370499</v>
      </c>
      <c r="G176" s="9" t="s">
        <v>938</v>
      </c>
      <c r="H176" s="9" t="s">
        <v>934</v>
      </c>
    </row>
    <row r="177" spans="2:8">
      <c r="B177" s="12" t="s">
        <v>22</v>
      </c>
      <c r="C177" s="9" t="s">
        <v>1015</v>
      </c>
      <c r="D177" s="9">
        <v>2019</v>
      </c>
      <c r="E177" s="850">
        <v>21075.118511628818</v>
      </c>
      <c r="F177" s="848">
        <v>5.3362735849056611</v>
      </c>
      <c r="G177" s="9" t="s">
        <v>935</v>
      </c>
      <c r="H177" s="9" t="s">
        <v>934</v>
      </c>
    </row>
    <row r="178" spans="2:8">
      <c r="B178" s="12" t="s">
        <v>22</v>
      </c>
      <c r="C178" s="9">
        <v>205495</v>
      </c>
      <c r="D178" s="9">
        <v>2019</v>
      </c>
      <c r="E178" s="850">
        <v>48449.985309896649</v>
      </c>
      <c r="F178" s="848">
        <v>6.3993996569468274</v>
      </c>
      <c r="G178" s="9" t="s">
        <v>938</v>
      </c>
      <c r="H178" s="9" t="s">
        <v>934</v>
      </c>
    </row>
    <row r="179" spans="2:8">
      <c r="B179" s="12" t="s">
        <v>22</v>
      </c>
      <c r="C179" s="9" t="s">
        <v>1016</v>
      </c>
      <c r="D179" s="9">
        <v>2019</v>
      </c>
      <c r="E179" s="850">
        <v>40889.400701850078</v>
      </c>
      <c r="F179" s="848">
        <v>0</v>
      </c>
      <c r="G179" s="9" t="s">
        <v>935</v>
      </c>
      <c r="H179" s="9" t="s">
        <v>934</v>
      </c>
    </row>
    <row r="180" spans="2:8">
      <c r="B180" s="12" t="s">
        <v>22</v>
      </c>
      <c r="C180" s="9">
        <v>205686</v>
      </c>
      <c r="D180" s="9">
        <v>2019</v>
      </c>
      <c r="E180" s="850">
        <v>36822.272568026972</v>
      </c>
      <c r="F180" s="848">
        <v>9.3307375643224706</v>
      </c>
      <c r="G180" s="9" t="s">
        <v>935</v>
      </c>
      <c r="H180" s="9" t="s">
        <v>934</v>
      </c>
    </row>
    <row r="181" spans="2:8">
      <c r="B181" s="12" t="s">
        <v>22</v>
      </c>
      <c r="C181" s="9" t="s">
        <v>1017</v>
      </c>
      <c r="D181" s="9">
        <v>2019</v>
      </c>
      <c r="E181" s="850">
        <v>11855.585410365977</v>
      </c>
      <c r="F181" s="848">
        <v>3.0035891938250434</v>
      </c>
      <c r="G181" s="9" t="s">
        <v>915</v>
      </c>
      <c r="H181" s="9" t="s">
        <v>934</v>
      </c>
    </row>
    <row r="182" spans="2:8">
      <c r="B182" s="12" t="s">
        <v>22</v>
      </c>
      <c r="C182" s="9" t="s">
        <v>1018</v>
      </c>
      <c r="D182" s="9">
        <v>2019</v>
      </c>
      <c r="E182" s="850">
        <v>21904.149426197077</v>
      </c>
      <c r="F182" s="848">
        <v>0</v>
      </c>
      <c r="G182" s="9" t="s">
        <v>935</v>
      </c>
      <c r="H182" s="9" t="s">
        <v>934</v>
      </c>
    </row>
    <row r="183" spans="2:8">
      <c r="B183" s="12" t="s">
        <v>22</v>
      </c>
      <c r="C183" s="9">
        <v>205967</v>
      </c>
      <c r="D183" s="9">
        <v>2019</v>
      </c>
      <c r="E183" s="850">
        <v>112004.29321837114</v>
      </c>
      <c r="F183" s="848">
        <v>14.863121783876503</v>
      </c>
      <c r="G183" s="9" t="s">
        <v>938</v>
      </c>
      <c r="H183" s="9" t="s">
        <v>934</v>
      </c>
    </row>
    <row r="184" spans="2:8">
      <c r="B184" s="12" t="s">
        <v>22</v>
      </c>
      <c r="C184" s="9">
        <v>206028</v>
      </c>
      <c r="D184" s="9">
        <v>2019</v>
      </c>
      <c r="E184" s="850">
        <v>56312.035705058945</v>
      </c>
      <c r="F184" s="848">
        <v>7.4315608919382514</v>
      </c>
      <c r="G184" s="9" t="s">
        <v>938</v>
      </c>
      <c r="H184" s="9" t="s">
        <v>934</v>
      </c>
    </row>
    <row r="185" spans="2:8">
      <c r="B185" s="12" t="s">
        <v>22</v>
      </c>
      <c r="C185" s="9" t="s">
        <v>1019</v>
      </c>
      <c r="D185" s="9">
        <v>2019</v>
      </c>
      <c r="E185" s="850">
        <v>64558.011646753926</v>
      </c>
      <c r="F185" s="848">
        <v>8.5669382504288176</v>
      </c>
      <c r="G185" s="9" t="s">
        <v>918</v>
      </c>
      <c r="H185" s="9" t="s">
        <v>934</v>
      </c>
    </row>
    <row r="186" spans="2:8">
      <c r="B186" s="12" t="s">
        <v>22</v>
      </c>
      <c r="C186" s="9" t="s">
        <v>1020</v>
      </c>
      <c r="D186" s="9">
        <v>2019</v>
      </c>
      <c r="E186" s="850">
        <v>108693.48954457662</v>
      </c>
      <c r="F186" s="848">
        <v>14.347041166380791</v>
      </c>
      <c r="G186" s="9" t="s">
        <v>935</v>
      </c>
      <c r="H186" s="9" t="s">
        <v>934</v>
      </c>
    </row>
    <row r="187" spans="2:8">
      <c r="B187" s="12" t="s">
        <v>22</v>
      </c>
      <c r="C187" s="9" t="s">
        <v>1021</v>
      </c>
      <c r="D187" s="9">
        <v>2019</v>
      </c>
      <c r="E187" s="850">
        <v>124274.83741806113</v>
      </c>
      <c r="F187" s="848">
        <v>16.51457975986278</v>
      </c>
      <c r="G187" s="9" t="s">
        <v>938</v>
      </c>
      <c r="H187" s="9" t="s">
        <v>934</v>
      </c>
    </row>
    <row r="188" spans="2:8">
      <c r="B188" s="12" t="s">
        <v>22</v>
      </c>
      <c r="C188" s="9" t="s">
        <v>1022</v>
      </c>
      <c r="D188" s="9">
        <v>2019</v>
      </c>
      <c r="E188" s="850">
        <v>148741.44603474191</v>
      </c>
      <c r="F188" s="848">
        <v>19.817495711835335</v>
      </c>
      <c r="G188" s="9" t="s">
        <v>938</v>
      </c>
      <c r="H188" s="9" t="s">
        <v>934</v>
      </c>
    </row>
    <row r="189" spans="2:8">
      <c r="B189" s="12" t="s">
        <v>22</v>
      </c>
      <c r="C189" s="9" t="s">
        <v>1023</v>
      </c>
      <c r="D189" s="9">
        <v>2019</v>
      </c>
      <c r="E189" s="850">
        <v>157182.48807398236</v>
      </c>
      <c r="F189" s="848">
        <v>27.228413379073757</v>
      </c>
      <c r="G189" s="9" t="s">
        <v>935</v>
      </c>
      <c r="H189" s="9" t="s">
        <v>934</v>
      </c>
    </row>
    <row r="190" spans="2:8">
      <c r="B190" s="12" t="s">
        <v>22</v>
      </c>
      <c r="C190" s="9" t="s">
        <v>1024</v>
      </c>
      <c r="D190" s="9">
        <v>2019</v>
      </c>
      <c r="E190" s="850">
        <v>159705.93404495699</v>
      </c>
      <c r="F190" s="848">
        <v>21.262521440823331</v>
      </c>
      <c r="G190" s="9" t="s">
        <v>938</v>
      </c>
      <c r="H190" s="9" t="s">
        <v>934</v>
      </c>
    </row>
    <row r="191" spans="2:8">
      <c r="B191" s="12" t="s">
        <v>22</v>
      </c>
      <c r="C191" s="9" t="s">
        <v>1025</v>
      </c>
      <c r="D191" s="9">
        <v>2019</v>
      </c>
      <c r="E191" s="850">
        <v>66240.900070123505</v>
      </c>
      <c r="F191" s="848">
        <v>8.7733704974271021</v>
      </c>
      <c r="G191" s="9" t="s">
        <v>938</v>
      </c>
      <c r="H191" s="9" t="s">
        <v>934</v>
      </c>
    </row>
    <row r="192" spans="2:8">
      <c r="B192" s="12" t="s">
        <v>22</v>
      </c>
      <c r="C192" s="9" t="s">
        <v>1026</v>
      </c>
      <c r="D192" s="9">
        <v>2019</v>
      </c>
      <c r="E192" s="850">
        <v>79212.795556897443</v>
      </c>
      <c r="F192" s="848">
        <v>20.43679245283019</v>
      </c>
      <c r="G192" s="9" t="s">
        <v>915</v>
      </c>
      <c r="H192" s="9" t="s">
        <v>934</v>
      </c>
    </row>
    <row r="193" spans="2:8">
      <c r="B193" s="12" t="s">
        <v>22</v>
      </c>
      <c r="C193" s="9" t="s">
        <v>1027</v>
      </c>
      <c r="D193" s="9">
        <v>2019</v>
      </c>
      <c r="E193" s="850">
        <v>2070.3606262212666</v>
      </c>
      <c r="F193" s="848">
        <v>0</v>
      </c>
      <c r="G193" s="9" t="s">
        <v>915</v>
      </c>
      <c r="H193" s="9" t="s">
        <v>934</v>
      </c>
    </row>
    <row r="194" spans="2:8">
      <c r="B194" s="12" t="s">
        <v>22</v>
      </c>
      <c r="C194" s="9" t="s">
        <v>1027</v>
      </c>
      <c r="D194" s="9">
        <v>2019</v>
      </c>
      <c r="E194" s="850">
        <v>1552.5488036460119</v>
      </c>
      <c r="F194" s="848">
        <v>0</v>
      </c>
      <c r="G194" s="9" t="s">
        <v>915</v>
      </c>
      <c r="H194" s="9" t="s">
        <v>934</v>
      </c>
    </row>
    <row r="195" spans="2:8">
      <c r="B195" s="12" t="s">
        <v>885</v>
      </c>
      <c r="C195" s="9" t="s">
        <v>1028</v>
      </c>
      <c r="D195" s="9">
        <v>2019</v>
      </c>
      <c r="E195" s="850">
        <v>7201.9243903716633</v>
      </c>
      <c r="F195" s="848">
        <v>1.1719338842975204</v>
      </c>
      <c r="G195" s="9" t="s">
        <v>915</v>
      </c>
      <c r="H195" s="9" t="s">
        <v>863</v>
      </c>
    </row>
    <row r="196" spans="2:8">
      <c r="B196" s="12" t="s">
        <v>885</v>
      </c>
      <c r="C196" s="9" t="s">
        <v>1029</v>
      </c>
      <c r="D196" s="9">
        <v>2019</v>
      </c>
      <c r="E196" s="850">
        <v>9611.3594123030871</v>
      </c>
      <c r="F196" s="848">
        <v>1.824677685950413</v>
      </c>
      <c r="G196" s="9" t="s">
        <v>935</v>
      </c>
      <c r="H196" s="9" t="s">
        <v>863</v>
      </c>
    </row>
    <row r="197" spans="2:8">
      <c r="B197" s="12" t="s">
        <v>885</v>
      </c>
      <c r="C197" s="9" t="s">
        <v>1030</v>
      </c>
      <c r="D197" s="9">
        <v>2019</v>
      </c>
      <c r="E197" s="850">
        <v>3565.547835869294</v>
      </c>
      <c r="F197" s="848">
        <v>0.60766942148760317</v>
      </c>
      <c r="G197" s="9" t="s">
        <v>915</v>
      </c>
      <c r="H197" s="9" t="s">
        <v>934</v>
      </c>
    </row>
    <row r="198" spans="2:8">
      <c r="B198" s="12" t="s">
        <v>885</v>
      </c>
      <c r="C198" s="9" t="s">
        <v>1031</v>
      </c>
      <c r="D198" s="9">
        <v>2019</v>
      </c>
      <c r="E198" s="850">
        <v>8151.62870558551</v>
      </c>
      <c r="F198" s="848">
        <v>1.5475537190082642</v>
      </c>
      <c r="G198" s="9" t="s">
        <v>915</v>
      </c>
      <c r="H198" s="9" t="s">
        <v>863</v>
      </c>
    </row>
    <row r="199" spans="2:8">
      <c r="B199" s="12" t="s">
        <v>885</v>
      </c>
      <c r="C199" s="9" t="s">
        <v>1032</v>
      </c>
      <c r="D199" s="9">
        <v>2019</v>
      </c>
      <c r="E199" s="850">
        <v>1444.6276458353318</v>
      </c>
      <c r="F199" s="848">
        <v>0.31051239669421482</v>
      </c>
      <c r="G199" s="9" t="s">
        <v>915</v>
      </c>
      <c r="H199" s="9" t="s">
        <v>934</v>
      </c>
    </row>
    <row r="200" spans="2:8">
      <c r="B200" s="12" t="s">
        <v>885</v>
      </c>
      <c r="C200" s="9" t="s">
        <v>1033</v>
      </c>
      <c r="D200" s="9">
        <v>2019</v>
      </c>
      <c r="E200" s="850">
        <v>1890.4660285895197</v>
      </c>
      <c r="F200" s="848">
        <v>0.56092561983471068</v>
      </c>
      <c r="G200" s="9" t="s">
        <v>915</v>
      </c>
      <c r="H200" s="9" t="s">
        <v>863</v>
      </c>
    </row>
    <row r="201" spans="2:8">
      <c r="B201" s="12" t="s">
        <v>885</v>
      </c>
      <c r="C201" s="9" t="s">
        <v>1034</v>
      </c>
      <c r="D201" s="9">
        <v>2019</v>
      </c>
      <c r="E201" s="850">
        <v>3663.9826975842816</v>
      </c>
      <c r="F201" s="848">
        <v>1.4774380165289254</v>
      </c>
      <c r="G201" s="9" t="s">
        <v>915</v>
      </c>
      <c r="H201" s="9" t="s">
        <v>863</v>
      </c>
    </row>
    <row r="202" spans="2:8">
      <c r="B202" s="12" t="s">
        <v>885</v>
      </c>
      <c r="C202" s="9" t="s">
        <v>1035</v>
      </c>
      <c r="D202" s="9">
        <v>2019</v>
      </c>
      <c r="E202" s="850">
        <v>10453.528940412916</v>
      </c>
      <c r="F202" s="848">
        <v>1.552561983471074</v>
      </c>
      <c r="G202" s="9" t="s">
        <v>915</v>
      </c>
      <c r="H202" s="9" t="s">
        <v>863</v>
      </c>
    </row>
    <row r="203" spans="2:8">
      <c r="B203" s="12" t="s">
        <v>885</v>
      </c>
      <c r="C203" s="9" t="s">
        <v>1036</v>
      </c>
      <c r="D203" s="9">
        <v>2019</v>
      </c>
      <c r="E203" s="850">
        <v>21872.511111499123</v>
      </c>
      <c r="F203" s="848">
        <v>2.0191652892561982</v>
      </c>
      <c r="G203" s="9" t="s">
        <v>915</v>
      </c>
      <c r="H203" s="9" t="s">
        <v>863</v>
      </c>
    </row>
    <row r="204" spans="2:8">
      <c r="B204" s="12" t="s">
        <v>885</v>
      </c>
      <c r="C204" s="9" t="s">
        <v>1037</v>
      </c>
      <c r="D204" s="9">
        <v>2019</v>
      </c>
      <c r="E204" s="850">
        <v>4657.8224789536043</v>
      </c>
      <c r="F204" s="848">
        <v>1.1936363636363636</v>
      </c>
      <c r="G204" s="9" t="s">
        <v>915</v>
      </c>
      <c r="H204" s="9" t="s">
        <v>863</v>
      </c>
    </row>
    <row r="205" spans="2:8">
      <c r="B205" s="12" t="s">
        <v>885</v>
      </c>
      <c r="C205" s="9" t="s">
        <v>1038</v>
      </c>
      <c r="D205" s="9">
        <v>2019</v>
      </c>
      <c r="E205" s="850">
        <v>1420.4360448210277</v>
      </c>
      <c r="F205" s="848">
        <v>0.35809090909090907</v>
      </c>
      <c r="G205" s="9" t="s">
        <v>915</v>
      </c>
      <c r="H205" s="9" t="s">
        <v>863</v>
      </c>
    </row>
    <row r="206" spans="2:8">
      <c r="B206" s="12" t="s">
        <v>885</v>
      </c>
      <c r="C206" s="9" t="s">
        <v>1039</v>
      </c>
      <c r="D206" s="9">
        <v>2019</v>
      </c>
      <c r="E206" s="850">
        <v>3025.3712138625592</v>
      </c>
      <c r="F206" s="848">
        <v>0.66192561983471054</v>
      </c>
      <c r="G206" s="9" t="s">
        <v>915</v>
      </c>
      <c r="H206" s="9" t="s">
        <v>863</v>
      </c>
    </row>
    <row r="207" spans="2:8">
      <c r="B207" s="12" t="s">
        <v>885</v>
      </c>
      <c r="C207" s="9" t="s">
        <v>1040</v>
      </c>
      <c r="D207" s="9">
        <v>2019</v>
      </c>
      <c r="E207" s="850">
        <v>5113.8765422798706</v>
      </c>
      <c r="F207" s="848">
        <v>0.71451239669421474</v>
      </c>
      <c r="G207" s="9" t="s">
        <v>915</v>
      </c>
      <c r="H207" s="9" t="s">
        <v>863</v>
      </c>
    </row>
    <row r="208" spans="2:8">
      <c r="B208" s="12" t="s">
        <v>885</v>
      </c>
      <c r="C208" s="9" t="s">
        <v>1041</v>
      </c>
      <c r="D208" s="9">
        <v>2019</v>
      </c>
      <c r="E208" s="850">
        <v>4431.9534709979471</v>
      </c>
      <c r="F208" s="848">
        <v>0.84138842975206596</v>
      </c>
      <c r="G208" s="9" t="s">
        <v>915</v>
      </c>
      <c r="H208" s="9" t="s">
        <v>863</v>
      </c>
    </row>
    <row r="209" spans="2:8">
      <c r="B209" s="12" t="s">
        <v>885</v>
      </c>
      <c r="C209" s="9" t="s">
        <v>1042</v>
      </c>
      <c r="D209" s="9">
        <v>2019</v>
      </c>
      <c r="E209" s="850">
        <v>7525.5844755118296</v>
      </c>
      <c r="F209" s="848">
        <v>2.5224958677685949</v>
      </c>
      <c r="G209" s="9" t="s">
        <v>915</v>
      </c>
      <c r="H209" s="9" t="s">
        <v>863</v>
      </c>
    </row>
    <row r="210" spans="2:8">
      <c r="B210" s="12" t="s">
        <v>885</v>
      </c>
      <c r="C210" s="9" t="s">
        <v>1043</v>
      </c>
      <c r="D210" s="9">
        <v>2019</v>
      </c>
      <c r="E210" s="850">
        <v>5206.5566741082566</v>
      </c>
      <c r="F210" s="848">
        <v>0.99831404958677672</v>
      </c>
      <c r="G210" s="9" t="s">
        <v>915</v>
      </c>
      <c r="H210" s="9" t="s">
        <v>863</v>
      </c>
    </row>
    <row r="211" spans="2:8">
      <c r="B211" s="12" t="s">
        <v>885</v>
      </c>
      <c r="C211" s="9" t="s">
        <v>1044</v>
      </c>
      <c r="D211" s="9">
        <v>2019</v>
      </c>
      <c r="E211" s="850">
        <v>6202.7873594412567</v>
      </c>
      <c r="F211" s="848">
        <v>0.98161983471074366</v>
      </c>
      <c r="G211" s="9" t="s">
        <v>915</v>
      </c>
      <c r="H211" s="9" t="s">
        <v>934</v>
      </c>
    </row>
    <row r="212" spans="2:8">
      <c r="B212" s="12" t="s">
        <v>885</v>
      </c>
      <c r="C212" s="9" t="s">
        <v>1045</v>
      </c>
      <c r="D212" s="9">
        <v>2019</v>
      </c>
      <c r="E212" s="850">
        <v>1690.1517474144712</v>
      </c>
      <c r="F212" s="848">
        <v>0.46743801652892558</v>
      </c>
      <c r="G212" s="9" t="s">
        <v>915</v>
      </c>
      <c r="H212" s="9" t="s">
        <v>863</v>
      </c>
    </row>
    <row r="213" spans="2:8">
      <c r="B213" s="12" t="s">
        <v>885</v>
      </c>
      <c r="C213" s="9" t="s">
        <v>1046</v>
      </c>
      <c r="D213" s="9">
        <v>2019</v>
      </c>
      <c r="E213" s="850">
        <v>2858.7966242061129</v>
      </c>
      <c r="F213" s="848">
        <v>0.4549173553719007</v>
      </c>
      <c r="G213" s="9" t="s">
        <v>915</v>
      </c>
      <c r="H213" s="9" t="s">
        <v>934</v>
      </c>
    </row>
    <row r="214" spans="2:8">
      <c r="B214" s="12" t="s">
        <v>885</v>
      </c>
      <c r="C214" s="9" t="s">
        <v>1047</v>
      </c>
      <c r="D214" s="9">
        <v>2019</v>
      </c>
      <c r="E214" s="850">
        <v>5222.4794734923344</v>
      </c>
      <c r="F214" s="848">
        <v>0.96158677685950389</v>
      </c>
      <c r="G214" s="9" t="s">
        <v>915</v>
      </c>
      <c r="H214" s="9" t="s">
        <v>934</v>
      </c>
    </row>
    <row r="215" spans="2:8">
      <c r="B215" s="12" t="s">
        <v>885</v>
      </c>
      <c r="C215" s="9" t="s">
        <v>1048</v>
      </c>
      <c r="D215" s="9">
        <v>2019</v>
      </c>
      <c r="E215" s="850">
        <v>3249.0790930406583</v>
      </c>
      <c r="F215" s="848">
        <v>0.51418181818181807</v>
      </c>
      <c r="G215" s="9" t="s">
        <v>915</v>
      </c>
      <c r="H215" s="9" t="s">
        <v>863</v>
      </c>
    </row>
    <row r="216" spans="2:8">
      <c r="B216" s="12" t="s">
        <v>885</v>
      </c>
      <c r="C216" s="9" t="s">
        <v>1049</v>
      </c>
      <c r="D216" s="9">
        <v>2019</v>
      </c>
      <c r="E216" s="850">
        <v>7247.1342107757546</v>
      </c>
      <c r="F216" s="848">
        <v>1.1468925619834711</v>
      </c>
      <c r="G216" s="9" t="s">
        <v>915</v>
      </c>
      <c r="H216" s="9" t="s">
        <v>863</v>
      </c>
    </row>
    <row r="217" spans="2:8">
      <c r="B217" s="12" t="s">
        <v>885</v>
      </c>
      <c r="C217" s="9" t="s">
        <v>1050</v>
      </c>
      <c r="D217" s="9">
        <v>2019</v>
      </c>
      <c r="E217" s="850">
        <v>3191.608385903352</v>
      </c>
      <c r="F217" s="848">
        <v>0.78713223140495858</v>
      </c>
      <c r="G217" s="9" t="s">
        <v>915</v>
      </c>
      <c r="H217" s="9" t="s">
        <v>934</v>
      </c>
    </row>
    <row r="218" spans="2:8">
      <c r="B218" s="12" t="s">
        <v>885</v>
      </c>
      <c r="C218" s="9" t="s">
        <v>1051</v>
      </c>
      <c r="D218" s="9">
        <v>2019</v>
      </c>
      <c r="E218" s="850">
        <v>7278.7810850586175</v>
      </c>
      <c r="F218" s="848">
        <v>1.0751074380165289</v>
      </c>
      <c r="G218" s="9" t="s">
        <v>915</v>
      </c>
      <c r="H218" s="9" t="s">
        <v>863</v>
      </c>
    </row>
    <row r="219" spans="2:8">
      <c r="B219" s="12" t="s">
        <v>885</v>
      </c>
      <c r="C219" s="9" t="s">
        <v>1052</v>
      </c>
      <c r="D219" s="9">
        <v>2019</v>
      </c>
      <c r="E219" s="850">
        <v>2611.2397367461672</v>
      </c>
      <c r="F219" s="848">
        <v>0.54089256198347091</v>
      </c>
      <c r="G219" s="9" t="s">
        <v>915</v>
      </c>
      <c r="H219" s="9" t="s">
        <v>934</v>
      </c>
    </row>
    <row r="220" spans="2:8">
      <c r="B220" s="12" t="s">
        <v>885</v>
      </c>
      <c r="C220" s="9" t="s">
        <v>1053</v>
      </c>
      <c r="D220" s="9">
        <v>2019</v>
      </c>
      <c r="E220" s="850">
        <v>4533.4023207398732</v>
      </c>
      <c r="F220" s="848">
        <v>0.83471074380165278</v>
      </c>
      <c r="G220" s="9" t="s">
        <v>915</v>
      </c>
      <c r="H220" s="9" t="s">
        <v>934</v>
      </c>
    </row>
    <row r="221" spans="2:8">
      <c r="B221" s="12" t="s">
        <v>885</v>
      </c>
      <c r="C221" s="9" t="s">
        <v>1054</v>
      </c>
      <c r="D221" s="9">
        <v>2019</v>
      </c>
      <c r="E221" s="850">
        <v>7974.8756961979761</v>
      </c>
      <c r="F221" s="848">
        <v>1.9073140495867766</v>
      </c>
      <c r="G221" s="9" t="s">
        <v>915</v>
      </c>
      <c r="H221" s="9" t="s">
        <v>934</v>
      </c>
    </row>
    <row r="222" spans="2:8">
      <c r="B222" s="12" t="s">
        <v>885</v>
      </c>
      <c r="C222" s="9" t="s">
        <v>1055</v>
      </c>
      <c r="D222" s="9">
        <v>2019</v>
      </c>
      <c r="E222" s="850">
        <v>9666.9525870637226</v>
      </c>
      <c r="F222" s="848">
        <v>2.824661157024793</v>
      </c>
      <c r="G222" s="9" t="s">
        <v>915</v>
      </c>
      <c r="H222" s="9" t="s">
        <v>934</v>
      </c>
    </row>
    <row r="223" spans="2:8">
      <c r="B223" s="12" t="s">
        <v>885</v>
      </c>
      <c r="C223" s="9" t="s">
        <v>1056</v>
      </c>
      <c r="D223" s="9">
        <v>2019</v>
      </c>
      <c r="E223" s="850">
        <v>5729.6305700994872</v>
      </c>
      <c r="F223" s="848">
        <v>1.6802727272727269</v>
      </c>
      <c r="G223" s="9" t="s">
        <v>915</v>
      </c>
      <c r="H223" s="9" t="s">
        <v>934</v>
      </c>
    </row>
    <row r="224" spans="2:8">
      <c r="B224" s="12" t="s">
        <v>885</v>
      </c>
      <c r="C224" s="9" t="s">
        <v>1057</v>
      </c>
      <c r="D224" s="9">
        <v>2019</v>
      </c>
      <c r="E224" s="850">
        <v>6624.9361275111769</v>
      </c>
      <c r="F224" s="848">
        <v>1.6585702479338842</v>
      </c>
      <c r="G224" s="9" t="s">
        <v>915</v>
      </c>
      <c r="H224" s="9" t="s">
        <v>934</v>
      </c>
    </row>
    <row r="225" spans="2:8">
      <c r="B225" s="12" t="s">
        <v>885</v>
      </c>
      <c r="C225" s="9" t="s">
        <v>1058</v>
      </c>
      <c r="D225" s="9">
        <v>2019</v>
      </c>
      <c r="E225" s="850">
        <v>13540.341211025194</v>
      </c>
      <c r="F225" s="848">
        <v>1.99996694214876</v>
      </c>
      <c r="G225" s="9" t="s">
        <v>915</v>
      </c>
      <c r="H225" s="9" t="s">
        <v>934</v>
      </c>
    </row>
    <row r="226" spans="2:8">
      <c r="B226" s="12" t="s">
        <v>885</v>
      </c>
      <c r="C226" s="9" t="s">
        <v>1059</v>
      </c>
      <c r="D226" s="9">
        <v>2019</v>
      </c>
      <c r="E226" s="850">
        <v>6631.6347987029185</v>
      </c>
      <c r="F226" s="848">
        <v>1.4757685950413222</v>
      </c>
      <c r="G226" s="9" t="s">
        <v>915</v>
      </c>
      <c r="H226" s="9" t="s">
        <v>934</v>
      </c>
    </row>
    <row r="227" spans="2:8">
      <c r="B227" s="12" t="s">
        <v>885</v>
      </c>
      <c r="C227" s="9" t="s">
        <v>1060</v>
      </c>
      <c r="D227" s="9">
        <v>2019</v>
      </c>
      <c r="E227" s="850">
        <v>26951.114057639541</v>
      </c>
      <c r="F227" s="848">
        <v>2.6911074380165285</v>
      </c>
      <c r="G227" s="9" t="s">
        <v>915</v>
      </c>
      <c r="H227" s="9" t="s">
        <v>934</v>
      </c>
    </row>
    <row r="228" spans="2:8">
      <c r="B228" s="12" t="s">
        <v>885</v>
      </c>
      <c r="C228" s="9" t="s">
        <v>1061</v>
      </c>
      <c r="D228" s="9">
        <v>2019</v>
      </c>
      <c r="E228" s="850">
        <v>7716.7946912044054</v>
      </c>
      <c r="F228" s="848">
        <v>1.089297520661157</v>
      </c>
      <c r="G228" s="9" t="s">
        <v>915</v>
      </c>
      <c r="H228" s="9" t="s">
        <v>934</v>
      </c>
    </row>
    <row r="229" spans="2:8">
      <c r="B229" s="12" t="s">
        <v>885</v>
      </c>
      <c r="C229" s="9" t="s">
        <v>1062</v>
      </c>
      <c r="D229" s="9">
        <v>2019</v>
      </c>
      <c r="E229" s="850">
        <v>4280.1279642343188</v>
      </c>
      <c r="F229" s="848">
        <v>0.88145454545454538</v>
      </c>
      <c r="G229" s="9" t="s">
        <v>915</v>
      </c>
      <c r="H229" s="9" t="s">
        <v>934</v>
      </c>
    </row>
    <row r="230" spans="2:8">
      <c r="B230" s="12" t="s">
        <v>885</v>
      </c>
      <c r="C230" s="9" t="s">
        <v>1063</v>
      </c>
      <c r="D230" s="9">
        <v>2019</v>
      </c>
      <c r="E230" s="850">
        <v>7200.881086823877</v>
      </c>
      <c r="F230" s="848">
        <v>1.1919669421487602</v>
      </c>
      <c r="G230" s="9" t="s">
        <v>915</v>
      </c>
      <c r="H230" s="9" t="s">
        <v>934</v>
      </c>
    </row>
    <row r="231" spans="2:8">
      <c r="B231" s="12" t="s">
        <v>885</v>
      </c>
      <c r="C231" s="9" t="s">
        <v>1064</v>
      </c>
      <c r="D231" s="9">
        <v>2019</v>
      </c>
      <c r="E231" s="850">
        <v>2052.0476655529865</v>
      </c>
      <c r="F231" s="848">
        <v>0.67861983471074372</v>
      </c>
      <c r="G231" s="9" t="s">
        <v>915</v>
      </c>
      <c r="H231" s="9" t="s">
        <v>863</v>
      </c>
    </row>
    <row r="232" spans="2:8">
      <c r="B232" s="12" t="s">
        <v>885</v>
      </c>
      <c r="C232" s="9" t="s">
        <v>1065</v>
      </c>
      <c r="D232" s="9">
        <v>2019</v>
      </c>
      <c r="E232" s="850">
        <v>7903.3969828942572</v>
      </c>
      <c r="F232" s="848">
        <v>1.5149999999999997</v>
      </c>
      <c r="G232" s="9" t="s">
        <v>915</v>
      </c>
      <c r="H232" s="9" t="s">
        <v>863</v>
      </c>
    </row>
    <row r="233" spans="2:8">
      <c r="B233" s="12" t="s">
        <v>885</v>
      </c>
      <c r="C233" s="9" t="s">
        <v>1066</v>
      </c>
      <c r="D233" s="9">
        <v>2019</v>
      </c>
      <c r="E233" s="850">
        <v>4676.7199354769073</v>
      </c>
      <c r="F233" s="848">
        <v>1.7904545454545453</v>
      </c>
      <c r="G233" s="9" t="s">
        <v>915</v>
      </c>
      <c r="H233" s="9" t="s">
        <v>863</v>
      </c>
    </row>
    <row r="234" spans="2:8">
      <c r="B234" s="12" t="s">
        <v>885</v>
      </c>
      <c r="C234" s="9" t="s">
        <v>1067</v>
      </c>
      <c r="D234" s="9">
        <v>2019</v>
      </c>
      <c r="E234" s="850">
        <v>8039.4238930771153</v>
      </c>
      <c r="F234" s="848">
        <v>1.9715867768595039</v>
      </c>
      <c r="G234" s="9" t="s">
        <v>915</v>
      </c>
      <c r="H234" s="9" t="s">
        <v>863</v>
      </c>
    </row>
    <row r="235" spans="2:8">
      <c r="B235" s="12" t="s">
        <v>885</v>
      </c>
      <c r="C235" s="9" t="s">
        <v>1068</v>
      </c>
      <c r="D235" s="9">
        <v>2019</v>
      </c>
      <c r="E235" s="850">
        <v>6979.9739808603708</v>
      </c>
      <c r="F235" s="848">
        <v>2.1886115702479336</v>
      </c>
      <c r="G235" s="9" t="s">
        <v>915</v>
      </c>
      <c r="H235" s="9" t="s">
        <v>863</v>
      </c>
    </row>
    <row r="236" spans="2:8">
      <c r="B236" s="12" t="s">
        <v>885</v>
      </c>
      <c r="C236" s="9" t="s">
        <v>1069</v>
      </c>
      <c r="D236" s="9">
        <v>2019</v>
      </c>
      <c r="E236" s="850">
        <v>7602.9359113652936</v>
      </c>
      <c r="F236" s="848">
        <v>2.1727520661157018</v>
      </c>
      <c r="G236" s="9" t="s">
        <v>915</v>
      </c>
      <c r="H236" s="9" t="s">
        <v>863</v>
      </c>
    </row>
    <row r="237" spans="2:8">
      <c r="B237" s="12" t="s">
        <v>885</v>
      </c>
      <c r="C237" s="9" t="s">
        <v>1070</v>
      </c>
      <c r="D237" s="9">
        <v>2019</v>
      </c>
      <c r="E237" s="850">
        <v>694.54207609801017</v>
      </c>
      <c r="F237" s="848">
        <v>0.1502479338842975</v>
      </c>
      <c r="G237" s="9" t="s">
        <v>915</v>
      </c>
      <c r="H237" s="9" t="s">
        <v>863</v>
      </c>
    </row>
    <row r="238" spans="2:8">
      <c r="B238" s="12" t="s">
        <v>885</v>
      </c>
      <c r="C238" s="9" t="s">
        <v>1071</v>
      </c>
      <c r="D238" s="9">
        <v>2019</v>
      </c>
      <c r="E238" s="850">
        <v>4968.2363351209779</v>
      </c>
      <c r="F238" s="848">
        <v>0.73788429752066109</v>
      </c>
      <c r="G238" s="9" t="s">
        <v>915</v>
      </c>
      <c r="H238" s="9" t="s">
        <v>863</v>
      </c>
    </row>
    <row r="239" spans="2:8">
      <c r="B239" s="12" t="s">
        <v>885</v>
      </c>
      <c r="C239" s="9" t="s">
        <v>1072</v>
      </c>
      <c r="D239" s="9">
        <v>2019</v>
      </c>
      <c r="E239" s="850">
        <v>5000.2061366924418</v>
      </c>
      <c r="F239" s="848">
        <v>0.46159504132231405</v>
      </c>
      <c r="G239" s="9" t="s">
        <v>915</v>
      </c>
      <c r="H239" s="9" t="s">
        <v>934</v>
      </c>
    </row>
    <row r="240" spans="2:8">
      <c r="B240" s="12" t="s">
        <v>885</v>
      </c>
      <c r="C240" s="9" t="s">
        <v>1073</v>
      </c>
      <c r="D240" s="9">
        <v>2019</v>
      </c>
      <c r="E240" s="850">
        <v>11535.242205122608</v>
      </c>
      <c r="F240" s="848">
        <v>1.2136694214876034</v>
      </c>
      <c r="G240" s="9" t="s">
        <v>915</v>
      </c>
      <c r="H240" s="9" t="s">
        <v>863</v>
      </c>
    </row>
    <row r="241" spans="2:23">
      <c r="B241" s="12" t="s">
        <v>885</v>
      </c>
      <c r="C241" s="9" t="s">
        <v>1074</v>
      </c>
      <c r="D241" s="9">
        <v>2019</v>
      </c>
      <c r="E241" s="850">
        <v>6616.0349266074409</v>
      </c>
      <c r="F241" s="848">
        <v>1.9331900826446278</v>
      </c>
      <c r="G241" s="9" t="s">
        <v>915</v>
      </c>
      <c r="H241" s="9" t="s">
        <v>863</v>
      </c>
    </row>
    <row r="242" spans="2:23">
      <c r="B242" s="12" t="s">
        <v>885</v>
      </c>
      <c r="C242" s="9" t="s">
        <v>1075</v>
      </c>
      <c r="D242" s="9">
        <v>2019</v>
      </c>
      <c r="E242" s="850">
        <v>38066.792983047759</v>
      </c>
      <c r="F242" s="848">
        <v>7.2093966942148757</v>
      </c>
      <c r="G242" s="9" t="s">
        <v>915</v>
      </c>
      <c r="H242" s="9" t="s">
        <v>934</v>
      </c>
    </row>
    <row r="243" spans="2:23">
      <c r="B243" s="12" t="s">
        <v>885</v>
      </c>
      <c r="C243" s="9" t="s">
        <v>1076</v>
      </c>
      <c r="D243" s="9">
        <v>2019</v>
      </c>
      <c r="E243" s="850">
        <v>6266.5251330288111</v>
      </c>
      <c r="F243" s="848">
        <v>1.0709338842975205</v>
      </c>
      <c r="G243" s="9" t="s">
        <v>915</v>
      </c>
      <c r="H243" s="9" t="s">
        <v>863</v>
      </c>
    </row>
    <row r="244" spans="2:23">
      <c r="B244" s="12" t="s">
        <v>885</v>
      </c>
      <c r="C244" s="9" t="s">
        <v>1077</v>
      </c>
      <c r="D244" s="9">
        <v>2019</v>
      </c>
      <c r="E244" s="850">
        <v>3854.8203048669338</v>
      </c>
      <c r="F244" s="848">
        <v>0.71367768595041314</v>
      </c>
      <c r="G244" s="9" t="s">
        <v>915</v>
      </c>
      <c r="H244" s="9" t="s">
        <v>863</v>
      </c>
    </row>
    <row r="245" spans="2:23">
      <c r="B245" s="12" t="s">
        <v>885</v>
      </c>
      <c r="C245" s="9" t="s">
        <v>1078</v>
      </c>
      <c r="D245" s="9">
        <v>2019</v>
      </c>
      <c r="E245" s="850">
        <v>741.98754696164394</v>
      </c>
      <c r="F245" s="848">
        <v>0.19365289256198343</v>
      </c>
      <c r="G245" s="9" t="s">
        <v>915</v>
      </c>
      <c r="H245" s="9" t="s">
        <v>934</v>
      </c>
    </row>
    <row r="246" spans="2:23">
      <c r="B246" s="12" t="s">
        <v>885</v>
      </c>
      <c r="C246" s="9" t="s">
        <v>1079</v>
      </c>
      <c r="D246" s="9">
        <v>2019</v>
      </c>
      <c r="E246" s="850">
        <v>1967.1115785108504</v>
      </c>
      <c r="F246" s="848">
        <v>0.32804132231404953</v>
      </c>
      <c r="G246" s="9" t="s">
        <v>915</v>
      </c>
      <c r="H246" s="9" t="s">
        <v>934</v>
      </c>
    </row>
    <row r="247" spans="2:23">
      <c r="B247" s="12" t="s">
        <v>885</v>
      </c>
      <c r="C247" s="9" t="s">
        <v>1080</v>
      </c>
      <c r="D247" s="9">
        <v>2019</v>
      </c>
      <c r="E247" s="850">
        <v>2289.339191319531</v>
      </c>
      <c r="F247" s="848">
        <v>0.34139669421487601</v>
      </c>
      <c r="G247" s="9" t="s">
        <v>915</v>
      </c>
      <c r="H247" s="9" t="s">
        <v>934</v>
      </c>
    </row>
    <row r="248" spans="2:23">
      <c r="B248" s="12" t="s">
        <v>885</v>
      </c>
      <c r="C248" s="9" t="s">
        <v>1081</v>
      </c>
      <c r="D248" s="9">
        <v>2019</v>
      </c>
      <c r="E248" s="850">
        <v>2989.1008902265576</v>
      </c>
      <c r="F248" s="848">
        <v>0.63187603305785112</v>
      </c>
      <c r="G248" s="9" t="s">
        <v>915</v>
      </c>
      <c r="H248" s="9" t="s">
        <v>934</v>
      </c>
    </row>
    <row r="249" spans="2:23">
      <c r="B249" s="12" t="s">
        <v>885</v>
      </c>
      <c r="C249" s="9" t="s">
        <v>1082</v>
      </c>
      <c r="D249" s="9">
        <v>2019</v>
      </c>
      <c r="E249" s="850">
        <v>3107.8522254926415</v>
      </c>
      <c r="F249" s="848">
        <v>1.0417190082644627</v>
      </c>
      <c r="G249" s="9" t="s">
        <v>915</v>
      </c>
      <c r="H249" s="9" t="s">
        <v>934</v>
      </c>
    </row>
    <row r="253" spans="2:23" ht="20">
      <c r="B253" s="12" t="s">
        <v>900</v>
      </c>
      <c r="N253" s="954" t="s">
        <v>882</v>
      </c>
      <c r="O253" s="954"/>
      <c r="P253" s="954"/>
      <c r="Q253" s="954"/>
      <c r="R253" s="954"/>
      <c r="S253" s="954"/>
      <c r="T253" s="954"/>
      <c r="U253" s="954"/>
    </row>
    <row r="254" spans="2:23" ht="34">
      <c r="B254" s="833" t="s">
        <v>211</v>
      </c>
      <c r="C254" s="833" t="s">
        <v>901</v>
      </c>
      <c r="D254" s="833" t="s">
        <v>902</v>
      </c>
      <c r="E254" s="851" t="s">
        <v>903</v>
      </c>
      <c r="F254" s="849" t="s">
        <v>904</v>
      </c>
      <c r="G254" s="833" t="s">
        <v>887</v>
      </c>
      <c r="N254" s="835" t="s">
        <v>234</v>
      </c>
      <c r="O254" s="835" t="s">
        <v>211</v>
      </c>
      <c r="P254" s="823" t="s">
        <v>918</v>
      </c>
      <c r="Q254" s="823" t="s">
        <v>915</v>
      </c>
      <c r="R254" s="823" t="s">
        <v>917</v>
      </c>
      <c r="S254" s="823" t="s">
        <v>920</v>
      </c>
      <c r="T254" s="823" t="s">
        <v>916</v>
      </c>
      <c r="U254" s="823" t="s">
        <v>921</v>
      </c>
      <c r="V254" s="823" t="s">
        <v>919</v>
      </c>
      <c r="W254" s="823" t="s">
        <v>883</v>
      </c>
    </row>
    <row r="255" spans="2:23">
      <c r="B255" s="12" t="s">
        <v>22</v>
      </c>
      <c r="C255" s="12" t="s">
        <v>1084</v>
      </c>
      <c r="D255" s="12">
        <v>2015</v>
      </c>
      <c r="E255" s="850">
        <v>8619</v>
      </c>
      <c r="F255" s="848">
        <v>3.8</v>
      </c>
      <c r="G255" s="852" t="s">
        <v>915</v>
      </c>
      <c r="N255" s="867">
        <v>2012</v>
      </c>
      <c r="O255" s="868" t="s">
        <v>22</v>
      </c>
      <c r="P255" s="869">
        <f>IFERROR(SUMIFS($E$255:$E$3122,$B$255:$B$3122,$O255,$D$255:$D$3122,$N255,$G$255:$G$3122,P$254)/SUMIFS($E$255:$E$3122,$B$255:$B$3122,$O255,$D$255:$D$3122,$N255),0)</f>
        <v>1.1903987180223606E-3</v>
      </c>
      <c r="Q255" s="869">
        <f t="shared" ref="Q255:Q262" si="7">IFERROR(SUMIFS($E$255:$E$3122,$B$255:$B$3122,$O255,$D$255:$D$3122,$N255,$G$255:$G$3122,Q$254)/SUMIFS($E$255:$E$3122,$B$255:$B$3122,$O255,$D$255:$D$3122,$N255),0)</f>
        <v>8.8360496589591844E-2</v>
      </c>
      <c r="R255" s="869">
        <f>IFERROR(SUMIFS($F$255:$F$3122,$B$255:$B$3122,$O255,$D$255:$D$3122,$N255,$G$255:$G$3122,R$254)/SUMIFS($F$255:$F$3122,$B$255:$B$3122,$O255,$D$255:$D$3122,$N255),0)</f>
        <v>0.87838600960249757</v>
      </c>
      <c r="S255" s="869">
        <f t="shared" ref="S255:T262" si="8">IFERROR(SUMIFS($F$255:$F$3122,$B$255:$B$3122,$O255,$D$255:$D$3122,$N255,$G$255:$G$3122,S$254)/SUMIFS($F$255:$F$3122,$B$255:$B$3122,$O255,$D$255:$D$3122,$N255),0)</f>
        <v>2.8406775761445138E-3</v>
      </c>
      <c r="T255" s="869">
        <f t="shared" si="8"/>
        <v>2.0801415584178796E-2</v>
      </c>
      <c r="U255" s="869">
        <f>IFERROR(SUMIFS($E$255:$E$3122,$B$255:$B$3122,$O255,$D$255:$D$3122,$N255,$G$255:$G$3122,U$254)/SUMIFS($E$255:$E$3122,$B$255:$B$3122,$O255,$D$255:$D$3122,$N255),0)</f>
        <v>0</v>
      </c>
      <c r="V255" s="869">
        <f t="shared" ref="V255:V262" si="9">IFERROR(SUMIFS($E$255:$E$3122,$B$255:$B$3122,$O255,$D$255:$D$3122,$N255,$G$255:$G$3122,V$254)/SUMIFS($E$255:$E$3122,$B$255:$B$3122,$O255,$D$255:$D$3122,$N255),0)</f>
        <v>0</v>
      </c>
      <c r="W255" s="870">
        <f t="shared" ref="W255:W286" si="10">SUM(P255:V255)</f>
        <v>0.99157899807043504</v>
      </c>
    </row>
    <row r="256" spans="2:23">
      <c r="B256" s="12" t="s">
        <v>22</v>
      </c>
      <c r="C256" s="12" t="s">
        <v>1085</v>
      </c>
      <c r="D256" s="12">
        <v>2015</v>
      </c>
      <c r="E256" s="850">
        <v>393762</v>
      </c>
      <c r="F256" s="848">
        <v>48</v>
      </c>
      <c r="G256" s="852" t="s">
        <v>916</v>
      </c>
      <c r="N256" s="854">
        <v>2013</v>
      </c>
      <c r="O256" s="855" t="s">
        <v>884</v>
      </c>
      <c r="P256" s="856">
        <f t="shared" ref="P256:P262" si="11">IFERROR(SUMIFS($E$255:$E$3122,$B$255:$B$3122,$O256,$D$255:$D$3122,$N256,$G$255:$G$3122,P$254)/SUMIFS($E$255:$E$3122,$B$255:$B$3122,$O256,$D$255:$D$3122,$N256),0)</f>
        <v>0</v>
      </c>
      <c r="Q256" s="856">
        <f t="shared" si="7"/>
        <v>0</v>
      </c>
      <c r="R256" s="856">
        <f t="shared" ref="R256:R262" si="12">IFERROR(SUMIFS($F$255:$F$3122,$B$255:$B$3122,$O256,$D$255:$D$3122,$N256,$G$255:$G$3122,R$254)/SUMIFS($F$255:$F$3122,$B$255:$B$3122,$O256,$D$255:$D$3122,$N256),0)</f>
        <v>0</v>
      </c>
      <c r="S256" s="856">
        <f t="shared" si="8"/>
        <v>0</v>
      </c>
      <c r="T256" s="856">
        <f t="shared" si="8"/>
        <v>0</v>
      </c>
      <c r="U256" s="856">
        <f t="shared" ref="U256:U262" si="13">IFERROR(SUMIFS($E$255:$E$3122,$B$255:$B$3122,$O256,$D$255:$D$3122,$N256,$G$255:$G$3122,U$254)/SUMIFS($E$255:$E$3122,$B$255:$B$3122,$O256,$D$255:$D$3122,$N256),0)</f>
        <v>0</v>
      </c>
      <c r="V256" s="856">
        <f t="shared" si="9"/>
        <v>0</v>
      </c>
      <c r="W256" s="857">
        <f t="shared" si="10"/>
        <v>0</v>
      </c>
    </row>
    <row r="257" spans="2:23">
      <c r="B257" s="12" t="s">
        <v>22</v>
      </c>
      <c r="C257" s="12" t="s">
        <v>1085</v>
      </c>
      <c r="D257" s="12">
        <v>2015</v>
      </c>
      <c r="E257" s="850">
        <v>67397.34</v>
      </c>
      <c r="F257" s="848">
        <v>11.4</v>
      </c>
      <c r="G257" s="852" t="s">
        <v>916</v>
      </c>
      <c r="N257" s="858">
        <v>2013</v>
      </c>
      <c r="O257" s="828" t="s">
        <v>13</v>
      </c>
      <c r="P257" s="853">
        <f t="shared" si="11"/>
        <v>0</v>
      </c>
      <c r="Q257" s="853">
        <f t="shared" si="7"/>
        <v>0</v>
      </c>
      <c r="R257" s="853">
        <f t="shared" si="12"/>
        <v>0.39140000000000003</v>
      </c>
      <c r="S257" s="853">
        <f t="shared" si="8"/>
        <v>0</v>
      </c>
      <c r="T257" s="853">
        <f t="shared" si="8"/>
        <v>0.60860000000000003</v>
      </c>
      <c r="U257" s="853">
        <f t="shared" si="13"/>
        <v>0</v>
      </c>
      <c r="V257" s="853">
        <f t="shared" si="9"/>
        <v>0</v>
      </c>
      <c r="W257" s="859">
        <f t="shared" si="10"/>
        <v>1</v>
      </c>
    </row>
    <row r="258" spans="2:23">
      <c r="B258" s="12" t="s">
        <v>22</v>
      </c>
      <c r="C258" s="12" t="s">
        <v>1086</v>
      </c>
      <c r="D258" s="12">
        <v>2015</v>
      </c>
      <c r="E258" s="850">
        <v>9715.2000000000007</v>
      </c>
      <c r="F258" s="848">
        <v>2.024</v>
      </c>
      <c r="G258" s="852" t="s">
        <v>917</v>
      </c>
      <c r="N258" s="858">
        <v>2013</v>
      </c>
      <c r="O258" s="828" t="s">
        <v>905</v>
      </c>
      <c r="P258" s="853">
        <f t="shared" si="11"/>
        <v>0</v>
      </c>
      <c r="Q258" s="853">
        <f t="shared" si="7"/>
        <v>1</v>
      </c>
      <c r="R258" s="853">
        <f t="shared" si="12"/>
        <v>0</v>
      </c>
      <c r="S258" s="853">
        <f t="shared" si="8"/>
        <v>0</v>
      </c>
      <c r="T258" s="853">
        <f t="shared" si="8"/>
        <v>0</v>
      </c>
      <c r="U258" s="853">
        <f t="shared" si="13"/>
        <v>0</v>
      </c>
      <c r="V258" s="853">
        <f t="shared" si="9"/>
        <v>0</v>
      </c>
      <c r="W258" s="859">
        <f t="shared" si="10"/>
        <v>1</v>
      </c>
    </row>
    <row r="259" spans="2:23">
      <c r="B259" s="12" t="s">
        <v>22</v>
      </c>
      <c r="C259" s="12" t="s">
        <v>1087</v>
      </c>
      <c r="D259" s="12">
        <v>2015</v>
      </c>
      <c r="E259" s="850">
        <v>57880</v>
      </c>
      <c r="F259" s="848">
        <v>23.2</v>
      </c>
      <c r="G259" s="852" t="s">
        <v>917</v>
      </c>
      <c r="N259" s="875">
        <v>2013</v>
      </c>
      <c r="O259" s="876" t="s">
        <v>22</v>
      </c>
      <c r="P259" s="865">
        <f t="shared" si="11"/>
        <v>2.5815234363651962E-4</v>
      </c>
      <c r="Q259" s="865">
        <f t="shared" si="7"/>
        <v>0.19497916128556475</v>
      </c>
      <c r="R259" s="865">
        <f t="shared" si="12"/>
        <v>0.71332991324142803</v>
      </c>
      <c r="S259" s="865">
        <f t="shared" si="8"/>
        <v>2.7146675437811466E-2</v>
      </c>
      <c r="T259" s="865">
        <f t="shared" si="8"/>
        <v>8.1892470904064582E-2</v>
      </c>
      <c r="U259" s="865">
        <f t="shared" si="13"/>
        <v>0</v>
      </c>
      <c r="V259" s="865">
        <f t="shared" si="9"/>
        <v>0</v>
      </c>
      <c r="W259" s="877">
        <f t="shared" si="10"/>
        <v>1.0176063732125054</v>
      </c>
    </row>
    <row r="260" spans="2:23">
      <c r="B260" s="12" t="s">
        <v>22</v>
      </c>
      <c r="C260" s="12" t="s">
        <v>1087</v>
      </c>
      <c r="D260" s="12">
        <v>2015</v>
      </c>
      <c r="E260" s="850">
        <v>5256</v>
      </c>
      <c r="F260" s="848">
        <v>0</v>
      </c>
      <c r="G260" s="852" t="s">
        <v>917</v>
      </c>
      <c r="N260" s="871">
        <v>2014</v>
      </c>
      <c r="O260" s="872" t="s">
        <v>905</v>
      </c>
      <c r="P260" s="873">
        <f t="shared" si="11"/>
        <v>0</v>
      </c>
      <c r="Q260" s="873">
        <f t="shared" si="7"/>
        <v>0.24227053677782681</v>
      </c>
      <c r="R260" s="873">
        <f t="shared" si="12"/>
        <v>0.58812615955473091</v>
      </c>
      <c r="S260" s="873">
        <f t="shared" si="8"/>
        <v>0</v>
      </c>
      <c r="T260" s="873">
        <f t="shared" si="8"/>
        <v>0</v>
      </c>
      <c r="U260" s="873">
        <f t="shared" si="13"/>
        <v>0</v>
      </c>
      <c r="V260" s="873">
        <f t="shared" si="9"/>
        <v>0</v>
      </c>
      <c r="W260" s="874">
        <f t="shared" si="10"/>
        <v>0.83039669633255775</v>
      </c>
    </row>
    <row r="261" spans="2:23">
      <c r="B261" s="12" t="s">
        <v>22</v>
      </c>
      <c r="C261" s="12" t="s">
        <v>1088</v>
      </c>
      <c r="D261" s="12">
        <v>2015</v>
      </c>
      <c r="E261" s="850">
        <v>27559</v>
      </c>
      <c r="F261" s="848">
        <v>15.8</v>
      </c>
      <c r="G261" s="852" t="s">
        <v>917</v>
      </c>
      <c r="N261" s="858">
        <v>2014</v>
      </c>
      <c r="O261" s="828" t="s">
        <v>22</v>
      </c>
      <c r="P261" s="853">
        <f t="shared" si="11"/>
        <v>1.057299926197422E-3</v>
      </c>
      <c r="Q261" s="853">
        <f t="shared" si="7"/>
        <v>0.1015152612083883</v>
      </c>
      <c r="R261" s="853">
        <f t="shared" si="12"/>
        <v>0.85916526760779299</v>
      </c>
      <c r="S261" s="853">
        <f t="shared" si="8"/>
        <v>7.9968888294411171E-4</v>
      </c>
      <c r="T261" s="853">
        <f t="shared" si="8"/>
        <v>2.293012670784747E-2</v>
      </c>
      <c r="U261" s="853">
        <f t="shared" si="13"/>
        <v>0</v>
      </c>
      <c r="V261" s="853">
        <f t="shared" si="9"/>
        <v>0</v>
      </c>
      <c r="W261" s="859">
        <f t="shared" si="10"/>
        <v>0.98546764433317025</v>
      </c>
    </row>
    <row r="262" spans="2:23">
      <c r="B262" s="12" t="s">
        <v>22</v>
      </c>
      <c r="C262" s="12" t="s">
        <v>1089</v>
      </c>
      <c r="D262" s="12">
        <v>2015</v>
      </c>
      <c r="E262" s="850">
        <v>1006.472</v>
      </c>
      <c r="F262" s="848">
        <v>0.38800000000000001</v>
      </c>
      <c r="G262" s="852" t="s">
        <v>917</v>
      </c>
      <c r="N262" s="878">
        <v>2014</v>
      </c>
      <c r="O262" s="879" t="s">
        <v>906</v>
      </c>
      <c r="P262" s="880">
        <f t="shared" si="11"/>
        <v>0</v>
      </c>
      <c r="Q262" s="880">
        <f t="shared" si="7"/>
        <v>0</v>
      </c>
      <c r="R262" s="880">
        <f t="shared" si="12"/>
        <v>0</v>
      </c>
      <c r="S262" s="880">
        <f t="shared" si="8"/>
        <v>0</v>
      </c>
      <c r="T262" s="880">
        <f t="shared" si="8"/>
        <v>0</v>
      </c>
      <c r="U262" s="880">
        <f t="shared" si="13"/>
        <v>0</v>
      </c>
      <c r="V262" s="881">
        <f t="shared" si="9"/>
        <v>1</v>
      </c>
      <c r="W262" s="882">
        <f t="shared" si="10"/>
        <v>1</v>
      </c>
    </row>
    <row r="263" spans="2:23">
      <c r="B263" s="12" t="s">
        <v>22</v>
      </c>
      <c r="C263" s="12" t="s">
        <v>1090</v>
      </c>
      <c r="D263" s="12">
        <v>2015</v>
      </c>
      <c r="E263" s="850">
        <v>26221.824000000001</v>
      </c>
      <c r="F263" s="848">
        <v>5.4720000000000004</v>
      </c>
      <c r="G263" s="852" t="s">
        <v>915</v>
      </c>
      <c r="N263" s="890">
        <v>2015</v>
      </c>
      <c r="O263" s="891" t="s">
        <v>22</v>
      </c>
      <c r="P263" s="892">
        <f t="shared" ref="P263:Q286" si="14">IFERROR(SUMIFS($E$255:$E$3122,$B$255:$B$3122,$O263,$D$255:$D$3122,$N263,$G$255:$G$3122,P$254)/SUMIFS($E$255:$E$3122,$B$255:$B$3122,$O263,$D$255:$D$3122,$N263),0)</f>
        <v>6.8847459038393118E-3</v>
      </c>
      <c r="Q263" s="892">
        <f t="shared" si="14"/>
        <v>0.12256062367513865</v>
      </c>
      <c r="R263" s="892">
        <f t="shared" ref="R263:T286" si="15">IFERROR(SUMIFS($F$255:$F$3122,$B$255:$B$3122,$O263,$D$255:$D$3122,$N263,$G$255:$G$3122,R$254)/SUMIFS($F$255:$F$3122,$B$255:$B$3122,$O263,$D$255:$D$3122,$N263),0)</f>
        <v>0.80032978545373556</v>
      </c>
      <c r="S263" s="892">
        <f t="shared" si="15"/>
        <v>4.8118160274181702E-3</v>
      </c>
      <c r="T263" s="892">
        <f t="shared" si="15"/>
        <v>3.5376147950147971E-2</v>
      </c>
      <c r="U263" s="892">
        <f t="shared" ref="U263:V286" si="16">IFERROR(SUMIFS($E$255:$E$3122,$B$255:$B$3122,$O263,$D$255:$D$3122,$N263,$G$255:$G$3122,U$254)/SUMIFS($E$255:$E$3122,$B$255:$B$3122,$O263,$D$255:$D$3122,$N263),0)</f>
        <v>1.248604250387605E-4</v>
      </c>
      <c r="V263" s="893">
        <f t="shared" si="16"/>
        <v>0</v>
      </c>
      <c r="W263" s="894">
        <f t="shared" si="10"/>
        <v>0.97008797943531855</v>
      </c>
    </row>
    <row r="264" spans="2:23">
      <c r="B264" s="12" t="s">
        <v>22</v>
      </c>
      <c r="C264" s="12">
        <v>0</v>
      </c>
      <c r="D264" s="12">
        <v>2015</v>
      </c>
      <c r="E264" s="850">
        <v>3335.232</v>
      </c>
      <c r="F264" s="848">
        <v>0.69599999999999995</v>
      </c>
      <c r="G264" s="852" t="s">
        <v>915</v>
      </c>
      <c r="N264" s="883">
        <v>2016</v>
      </c>
      <c r="O264" s="884" t="s">
        <v>884</v>
      </c>
      <c r="P264" s="885">
        <f t="shared" si="14"/>
        <v>0</v>
      </c>
      <c r="Q264" s="885">
        <f t="shared" si="14"/>
        <v>0.28571428571428581</v>
      </c>
      <c r="R264" s="885">
        <f t="shared" si="15"/>
        <v>0.5714285714285714</v>
      </c>
      <c r="S264" s="885">
        <f t="shared" si="15"/>
        <v>0.14285714285714285</v>
      </c>
      <c r="T264" s="885">
        <f t="shared" si="15"/>
        <v>0</v>
      </c>
      <c r="U264" s="885">
        <f t="shared" si="16"/>
        <v>0</v>
      </c>
      <c r="V264" s="873">
        <f t="shared" si="16"/>
        <v>0</v>
      </c>
      <c r="W264" s="886">
        <f t="shared" si="10"/>
        <v>1</v>
      </c>
    </row>
    <row r="265" spans="2:23">
      <c r="B265" s="12" t="s">
        <v>22</v>
      </c>
      <c r="C265" s="12" t="s">
        <v>1091</v>
      </c>
      <c r="D265" s="12">
        <v>2015</v>
      </c>
      <c r="E265" s="850">
        <v>48750</v>
      </c>
      <c r="F265" s="848">
        <v>5.7</v>
      </c>
      <c r="G265" s="852" t="s">
        <v>917</v>
      </c>
      <c r="N265" s="840">
        <v>2016</v>
      </c>
      <c r="O265" s="860" t="s">
        <v>907</v>
      </c>
      <c r="P265" s="861">
        <f t="shared" si="14"/>
        <v>0</v>
      </c>
      <c r="Q265" s="861">
        <f t="shared" si="14"/>
        <v>0</v>
      </c>
      <c r="R265" s="861">
        <f t="shared" si="15"/>
        <v>1</v>
      </c>
      <c r="S265" s="861">
        <f t="shared" si="15"/>
        <v>0</v>
      </c>
      <c r="T265" s="861">
        <f t="shared" si="15"/>
        <v>0</v>
      </c>
      <c r="U265" s="861">
        <f t="shared" si="16"/>
        <v>0</v>
      </c>
      <c r="V265" s="853">
        <f t="shared" si="16"/>
        <v>0</v>
      </c>
      <c r="W265" s="862">
        <f t="shared" si="10"/>
        <v>1</v>
      </c>
    </row>
    <row r="266" spans="2:23">
      <c r="B266" s="12" t="s">
        <v>22</v>
      </c>
      <c r="C266" s="12" t="s">
        <v>1092</v>
      </c>
      <c r="D266" s="12">
        <v>2015</v>
      </c>
      <c r="E266" s="850">
        <v>71297</v>
      </c>
      <c r="F266" s="848">
        <v>6.1</v>
      </c>
      <c r="G266" s="852" t="s">
        <v>917</v>
      </c>
      <c r="N266" s="840">
        <v>2016</v>
      </c>
      <c r="O266" s="860" t="s">
        <v>13</v>
      </c>
      <c r="P266" s="861">
        <f t="shared" si="14"/>
        <v>0</v>
      </c>
      <c r="Q266" s="861">
        <f t="shared" si="14"/>
        <v>0</v>
      </c>
      <c r="R266" s="861">
        <f t="shared" si="15"/>
        <v>0</v>
      </c>
      <c r="S266" s="861">
        <f t="shared" si="15"/>
        <v>0</v>
      </c>
      <c r="T266" s="861">
        <f t="shared" si="15"/>
        <v>1</v>
      </c>
      <c r="U266" s="861">
        <f t="shared" si="16"/>
        <v>0</v>
      </c>
      <c r="V266" s="853">
        <f t="shared" si="16"/>
        <v>0</v>
      </c>
      <c r="W266" s="862">
        <f t="shared" si="10"/>
        <v>1</v>
      </c>
    </row>
    <row r="267" spans="2:23">
      <c r="B267" s="12" t="s">
        <v>22</v>
      </c>
      <c r="C267" s="12" t="s">
        <v>1093</v>
      </c>
      <c r="D267" s="12">
        <v>2015</v>
      </c>
      <c r="E267" s="850">
        <v>47243</v>
      </c>
      <c r="F267" s="848">
        <v>3.9</v>
      </c>
      <c r="G267" s="852" t="s">
        <v>917</v>
      </c>
      <c r="N267" s="840">
        <v>2016</v>
      </c>
      <c r="O267" s="860" t="s">
        <v>908</v>
      </c>
      <c r="P267" s="861">
        <f t="shared" si="14"/>
        <v>0</v>
      </c>
      <c r="Q267" s="861">
        <f t="shared" si="14"/>
        <v>0</v>
      </c>
      <c r="R267" s="861">
        <f t="shared" si="15"/>
        <v>0</v>
      </c>
      <c r="S267" s="861">
        <f t="shared" si="15"/>
        <v>0</v>
      </c>
      <c r="T267" s="861">
        <f t="shared" si="15"/>
        <v>0</v>
      </c>
      <c r="U267" s="861">
        <f t="shared" si="16"/>
        <v>0</v>
      </c>
      <c r="V267" s="853">
        <f t="shared" si="16"/>
        <v>0</v>
      </c>
      <c r="W267" s="862">
        <f t="shared" si="10"/>
        <v>0</v>
      </c>
    </row>
    <row r="268" spans="2:23">
      <c r="B268" s="12" t="s">
        <v>22</v>
      </c>
      <c r="C268" s="12" t="s">
        <v>1094</v>
      </c>
      <c r="D268" s="12">
        <v>2015</v>
      </c>
      <c r="E268" s="850">
        <v>83801</v>
      </c>
      <c r="F268" s="848">
        <v>2.4700000000000002</v>
      </c>
      <c r="G268" s="852" t="s">
        <v>917</v>
      </c>
      <c r="N268" s="840">
        <v>2016</v>
      </c>
      <c r="O268" s="860" t="s">
        <v>905</v>
      </c>
      <c r="P268" s="861">
        <f t="shared" si="14"/>
        <v>0</v>
      </c>
      <c r="Q268" s="861">
        <f t="shared" si="14"/>
        <v>0.10911568025686925</v>
      </c>
      <c r="R268" s="861">
        <f t="shared" si="15"/>
        <v>0.8426600527050071</v>
      </c>
      <c r="S268" s="861">
        <f t="shared" si="15"/>
        <v>0</v>
      </c>
      <c r="T268" s="861">
        <f t="shared" si="15"/>
        <v>0</v>
      </c>
      <c r="U268" s="861">
        <f t="shared" si="16"/>
        <v>0</v>
      </c>
      <c r="V268" s="853">
        <f t="shared" si="16"/>
        <v>0</v>
      </c>
      <c r="W268" s="862">
        <f t="shared" si="10"/>
        <v>0.95177573296187634</v>
      </c>
    </row>
    <row r="269" spans="2:23">
      <c r="B269" s="12" t="s">
        <v>22</v>
      </c>
      <c r="C269" s="12" t="s">
        <v>1095</v>
      </c>
      <c r="D269" s="12">
        <v>2015</v>
      </c>
      <c r="E269" s="850">
        <v>11965</v>
      </c>
      <c r="F269" s="848">
        <v>7.44</v>
      </c>
      <c r="G269" s="852" t="s">
        <v>917</v>
      </c>
      <c r="N269" s="840">
        <v>2016</v>
      </c>
      <c r="O269" s="860" t="s">
        <v>909</v>
      </c>
      <c r="P269" s="861">
        <f t="shared" si="14"/>
        <v>0</v>
      </c>
      <c r="Q269" s="861">
        <f t="shared" si="14"/>
        <v>0</v>
      </c>
      <c r="R269" s="861">
        <f t="shared" si="15"/>
        <v>1</v>
      </c>
      <c r="S269" s="861">
        <f t="shared" si="15"/>
        <v>0</v>
      </c>
      <c r="T269" s="861">
        <f t="shared" si="15"/>
        <v>0</v>
      </c>
      <c r="U269" s="861">
        <f t="shared" si="16"/>
        <v>0</v>
      </c>
      <c r="V269" s="853">
        <f t="shared" si="16"/>
        <v>0</v>
      </c>
      <c r="W269" s="862">
        <f t="shared" si="10"/>
        <v>1</v>
      </c>
    </row>
    <row r="270" spans="2:23">
      <c r="B270" s="12" t="s">
        <v>22</v>
      </c>
      <c r="C270" s="12" t="s">
        <v>1096</v>
      </c>
      <c r="D270" s="12">
        <v>2015</v>
      </c>
      <c r="E270" s="850">
        <v>103904</v>
      </c>
      <c r="F270" s="848">
        <v>9.84</v>
      </c>
      <c r="G270" s="852" t="s">
        <v>917</v>
      </c>
      <c r="N270" s="840">
        <v>2016</v>
      </c>
      <c r="O270" s="860" t="s">
        <v>22</v>
      </c>
      <c r="P270" s="861">
        <f t="shared" si="14"/>
        <v>0</v>
      </c>
      <c r="Q270" s="861">
        <f t="shared" si="14"/>
        <v>0.19956006807363388</v>
      </c>
      <c r="R270" s="861">
        <f t="shared" si="15"/>
        <v>0.52650353362510682</v>
      </c>
      <c r="S270" s="861">
        <f t="shared" si="15"/>
        <v>0.10317147213714604</v>
      </c>
      <c r="T270" s="861">
        <f t="shared" si="15"/>
        <v>0.2185594387790013</v>
      </c>
      <c r="U270" s="861">
        <f t="shared" si="16"/>
        <v>3.4561522249037461E-4</v>
      </c>
      <c r="V270" s="853">
        <f t="shared" si="16"/>
        <v>0</v>
      </c>
      <c r="W270" s="862">
        <f t="shared" si="10"/>
        <v>1.0481401278373783</v>
      </c>
    </row>
    <row r="271" spans="2:23">
      <c r="B271" s="12" t="s">
        <v>22</v>
      </c>
      <c r="C271" s="12" t="s">
        <v>1097</v>
      </c>
      <c r="D271" s="12">
        <v>2015</v>
      </c>
      <c r="E271" s="850">
        <v>979</v>
      </c>
      <c r="F271" s="848">
        <v>3</v>
      </c>
      <c r="G271" s="852" t="s">
        <v>915</v>
      </c>
      <c r="N271" s="840">
        <v>2016</v>
      </c>
      <c r="O271" s="860" t="s">
        <v>910</v>
      </c>
      <c r="P271" s="861">
        <f t="shared" si="14"/>
        <v>0</v>
      </c>
      <c r="Q271" s="861">
        <f t="shared" si="14"/>
        <v>0.12315052379176095</v>
      </c>
      <c r="R271" s="861">
        <f t="shared" si="15"/>
        <v>0.85421437985169812</v>
      </c>
      <c r="S271" s="861">
        <f t="shared" si="15"/>
        <v>0</v>
      </c>
      <c r="T271" s="861">
        <f t="shared" si="15"/>
        <v>2.9729619145464778E-2</v>
      </c>
      <c r="U271" s="861">
        <f t="shared" si="16"/>
        <v>0</v>
      </c>
      <c r="V271" s="853">
        <f t="shared" si="16"/>
        <v>0</v>
      </c>
      <c r="W271" s="862">
        <f t="shared" si="10"/>
        <v>1.0070945227889239</v>
      </c>
    </row>
    <row r="272" spans="2:23">
      <c r="B272" s="12" t="s">
        <v>22</v>
      </c>
      <c r="C272" s="12" t="s">
        <v>1098</v>
      </c>
      <c r="D272" s="12">
        <v>2015</v>
      </c>
      <c r="E272" s="850">
        <v>16848.671999999999</v>
      </c>
      <c r="F272" s="848">
        <v>3.516</v>
      </c>
      <c r="G272" s="852" t="s">
        <v>917</v>
      </c>
      <c r="N272" s="840">
        <v>2016</v>
      </c>
      <c r="O272" s="860" t="s">
        <v>911</v>
      </c>
      <c r="P272" s="861">
        <f t="shared" si="14"/>
        <v>0</v>
      </c>
      <c r="Q272" s="861">
        <f t="shared" si="14"/>
        <v>0.13799885559360553</v>
      </c>
      <c r="R272" s="861">
        <f t="shared" si="15"/>
        <v>0.86527347188731962</v>
      </c>
      <c r="S272" s="861">
        <f t="shared" si="15"/>
        <v>0</v>
      </c>
      <c r="T272" s="861">
        <f t="shared" si="15"/>
        <v>0</v>
      </c>
      <c r="U272" s="861">
        <f t="shared" si="16"/>
        <v>0</v>
      </c>
      <c r="V272" s="853">
        <f t="shared" si="16"/>
        <v>0</v>
      </c>
      <c r="W272" s="862">
        <f t="shared" si="10"/>
        <v>1.0032723274809252</v>
      </c>
    </row>
    <row r="273" spans="2:23">
      <c r="B273" s="12" t="s">
        <v>22</v>
      </c>
      <c r="C273" s="12" t="s">
        <v>1099</v>
      </c>
      <c r="D273" s="12">
        <v>2015</v>
      </c>
      <c r="E273" s="850">
        <v>117123.728</v>
      </c>
      <c r="F273" s="848">
        <v>38.189</v>
      </c>
      <c r="G273" s="852" t="s">
        <v>917</v>
      </c>
      <c r="N273" s="840">
        <v>2016</v>
      </c>
      <c r="O273" s="860" t="s">
        <v>906</v>
      </c>
      <c r="P273" s="861">
        <f t="shared" si="14"/>
        <v>0</v>
      </c>
      <c r="Q273" s="861">
        <f t="shared" si="14"/>
        <v>0</v>
      </c>
      <c r="R273" s="861">
        <f t="shared" si="15"/>
        <v>0</v>
      </c>
      <c r="S273" s="861">
        <f t="shared" si="15"/>
        <v>0</v>
      </c>
      <c r="T273" s="861">
        <f t="shared" si="15"/>
        <v>0</v>
      </c>
      <c r="U273" s="861">
        <f t="shared" si="16"/>
        <v>0</v>
      </c>
      <c r="V273" s="853">
        <f t="shared" si="16"/>
        <v>1</v>
      </c>
      <c r="W273" s="862">
        <f t="shared" si="10"/>
        <v>1</v>
      </c>
    </row>
    <row r="274" spans="2:23">
      <c r="B274" s="12" t="s">
        <v>22</v>
      </c>
      <c r="C274" s="12" t="s">
        <v>1100</v>
      </c>
      <c r="D274" s="12">
        <v>2015</v>
      </c>
      <c r="E274" s="850">
        <v>11828</v>
      </c>
      <c r="F274" s="848">
        <v>0</v>
      </c>
      <c r="G274" s="852" t="s">
        <v>917</v>
      </c>
      <c r="N274" s="878">
        <v>2016</v>
      </c>
      <c r="O274" s="879" t="s">
        <v>922</v>
      </c>
      <c r="P274" s="880">
        <f t="shared" si="14"/>
        <v>0</v>
      </c>
      <c r="Q274" s="880">
        <f t="shared" si="14"/>
        <v>0</v>
      </c>
      <c r="R274" s="880">
        <f t="shared" si="15"/>
        <v>1</v>
      </c>
      <c r="S274" s="880">
        <f t="shared" si="15"/>
        <v>0</v>
      </c>
      <c r="T274" s="880">
        <f t="shared" si="15"/>
        <v>0</v>
      </c>
      <c r="U274" s="880">
        <f t="shared" si="16"/>
        <v>0</v>
      </c>
      <c r="V274" s="881">
        <f t="shared" si="16"/>
        <v>0</v>
      </c>
      <c r="W274" s="882">
        <f t="shared" si="10"/>
        <v>1</v>
      </c>
    </row>
    <row r="275" spans="2:23">
      <c r="B275" s="12" t="s">
        <v>22</v>
      </c>
      <c r="C275" s="12" t="s">
        <v>1101</v>
      </c>
      <c r="D275" s="12">
        <v>2015</v>
      </c>
      <c r="E275" s="850">
        <v>7510</v>
      </c>
      <c r="F275" s="848">
        <v>1.6</v>
      </c>
      <c r="G275" s="852" t="s">
        <v>915</v>
      </c>
      <c r="N275" s="839">
        <v>2017</v>
      </c>
      <c r="O275" s="887" t="s">
        <v>884</v>
      </c>
      <c r="P275" s="888">
        <f t="shared" si="14"/>
        <v>0</v>
      </c>
      <c r="Q275" s="888">
        <f t="shared" si="14"/>
        <v>0.18181818181818182</v>
      </c>
      <c r="R275" s="888">
        <f t="shared" si="15"/>
        <v>0.72727272727272729</v>
      </c>
      <c r="S275" s="888">
        <f t="shared" si="15"/>
        <v>0</v>
      </c>
      <c r="T275" s="888">
        <f t="shared" si="15"/>
        <v>9.0909090909090925E-2</v>
      </c>
      <c r="U275" s="888">
        <f t="shared" si="16"/>
        <v>0</v>
      </c>
      <c r="V275" s="856">
        <f t="shared" si="16"/>
        <v>0</v>
      </c>
      <c r="W275" s="889">
        <f t="shared" si="10"/>
        <v>1</v>
      </c>
    </row>
    <row r="276" spans="2:23">
      <c r="B276" s="12" t="s">
        <v>22</v>
      </c>
      <c r="C276" s="12" t="s">
        <v>1102</v>
      </c>
      <c r="D276" s="12">
        <v>2015</v>
      </c>
      <c r="E276" s="850">
        <v>10230.736000000001</v>
      </c>
      <c r="F276" s="848">
        <v>3.944</v>
      </c>
      <c r="G276" s="852" t="s">
        <v>915</v>
      </c>
      <c r="N276" s="840">
        <v>2017</v>
      </c>
      <c r="O276" s="860" t="s">
        <v>912</v>
      </c>
      <c r="P276" s="861">
        <f t="shared" si="14"/>
        <v>0</v>
      </c>
      <c r="Q276" s="861">
        <f t="shared" si="14"/>
        <v>0</v>
      </c>
      <c r="R276" s="861">
        <f t="shared" si="15"/>
        <v>0</v>
      </c>
      <c r="S276" s="861">
        <f t="shared" si="15"/>
        <v>0</v>
      </c>
      <c r="T276" s="861">
        <f t="shared" si="15"/>
        <v>0</v>
      </c>
      <c r="U276" s="861">
        <f t="shared" si="16"/>
        <v>0</v>
      </c>
      <c r="V276" s="853">
        <f t="shared" si="16"/>
        <v>0</v>
      </c>
      <c r="W276" s="862">
        <f t="shared" si="10"/>
        <v>0</v>
      </c>
    </row>
    <row r="277" spans="2:23">
      <c r="B277" s="12" t="s">
        <v>22</v>
      </c>
      <c r="C277" s="12" t="s">
        <v>1103</v>
      </c>
      <c r="D277" s="12">
        <v>2015</v>
      </c>
      <c r="E277" s="850">
        <v>40712</v>
      </c>
      <c r="F277" s="848">
        <v>11.5</v>
      </c>
      <c r="G277" s="852" t="s">
        <v>915</v>
      </c>
      <c r="N277" s="840">
        <v>2017</v>
      </c>
      <c r="O277" s="860" t="s">
        <v>13</v>
      </c>
      <c r="P277" s="861">
        <f t="shared" si="14"/>
        <v>0</v>
      </c>
      <c r="Q277" s="861">
        <f t="shared" si="14"/>
        <v>0</v>
      </c>
      <c r="R277" s="861">
        <f t="shared" si="15"/>
        <v>0</v>
      </c>
      <c r="S277" s="861">
        <f t="shared" si="15"/>
        <v>0</v>
      </c>
      <c r="T277" s="861">
        <f t="shared" si="15"/>
        <v>1</v>
      </c>
      <c r="U277" s="861">
        <f t="shared" si="16"/>
        <v>0</v>
      </c>
      <c r="V277" s="853">
        <f t="shared" si="16"/>
        <v>0</v>
      </c>
      <c r="W277" s="862">
        <f t="shared" si="10"/>
        <v>1</v>
      </c>
    </row>
    <row r="278" spans="2:23">
      <c r="B278" s="12" t="s">
        <v>22</v>
      </c>
      <c r="C278" s="12" t="s">
        <v>1104</v>
      </c>
      <c r="D278" s="12">
        <v>2015</v>
      </c>
      <c r="E278" s="850">
        <v>10405</v>
      </c>
      <c r="F278" s="848">
        <v>2.2999999999999998</v>
      </c>
      <c r="G278" s="852" t="s">
        <v>915</v>
      </c>
      <c r="N278" s="840">
        <v>2017</v>
      </c>
      <c r="O278" s="860" t="s">
        <v>913</v>
      </c>
      <c r="P278" s="861">
        <f t="shared" si="14"/>
        <v>0</v>
      </c>
      <c r="Q278" s="861">
        <f t="shared" si="14"/>
        <v>0</v>
      </c>
      <c r="R278" s="861">
        <f t="shared" si="15"/>
        <v>0</v>
      </c>
      <c r="S278" s="861">
        <f t="shared" si="15"/>
        <v>0</v>
      </c>
      <c r="T278" s="861">
        <f t="shared" si="15"/>
        <v>0</v>
      </c>
      <c r="U278" s="861">
        <f t="shared" si="16"/>
        <v>0</v>
      </c>
      <c r="V278" s="853">
        <f t="shared" si="16"/>
        <v>0</v>
      </c>
      <c r="W278" s="862">
        <f t="shared" si="10"/>
        <v>0</v>
      </c>
    </row>
    <row r="279" spans="2:23">
      <c r="B279" s="12" t="s">
        <v>22</v>
      </c>
      <c r="C279" s="12" t="s">
        <v>1105</v>
      </c>
      <c r="D279" s="12">
        <v>2015</v>
      </c>
      <c r="E279" s="850">
        <v>80286.8</v>
      </c>
      <c r="F279" s="848">
        <v>9.8000000000000007</v>
      </c>
      <c r="G279" s="852" t="s">
        <v>917</v>
      </c>
      <c r="N279" s="840">
        <v>2017</v>
      </c>
      <c r="O279" s="860" t="s">
        <v>905</v>
      </c>
      <c r="P279" s="861">
        <f t="shared" si="14"/>
        <v>0</v>
      </c>
      <c r="Q279" s="861">
        <f t="shared" si="14"/>
        <v>0</v>
      </c>
      <c r="R279" s="861">
        <f t="shared" si="15"/>
        <v>1</v>
      </c>
      <c r="S279" s="861">
        <f t="shared" si="15"/>
        <v>0</v>
      </c>
      <c r="T279" s="861">
        <f t="shared" si="15"/>
        <v>0</v>
      </c>
      <c r="U279" s="861">
        <f t="shared" si="16"/>
        <v>0</v>
      </c>
      <c r="V279" s="853">
        <f t="shared" si="16"/>
        <v>0</v>
      </c>
      <c r="W279" s="862">
        <f t="shared" si="10"/>
        <v>1</v>
      </c>
    </row>
    <row r="280" spans="2:23">
      <c r="B280" s="12" t="s">
        <v>22</v>
      </c>
      <c r="C280" s="12" t="s">
        <v>1106</v>
      </c>
      <c r="D280" s="12">
        <v>2015</v>
      </c>
      <c r="E280" s="850">
        <v>13018</v>
      </c>
      <c r="F280" s="848">
        <v>3.2544</v>
      </c>
      <c r="G280" s="852" t="s">
        <v>917</v>
      </c>
      <c r="N280" s="840">
        <v>2017</v>
      </c>
      <c r="O280" s="860" t="s">
        <v>22</v>
      </c>
      <c r="P280" s="861">
        <f t="shared" si="14"/>
        <v>0</v>
      </c>
      <c r="Q280" s="861">
        <f t="shared" si="14"/>
        <v>0.12678421281052704</v>
      </c>
      <c r="R280" s="861">
        <f t="shared" si="15"/>
        <v>0.51805768386317486</v>
      </c>
      <c r="S280" s="861">
        <f t="shared" si="15"/>
        <v>9.8742358175885558E-2</v>
      </c>
      <c r="T280" s="861">
        <f t="shared" si="15"/>
        <v>0.21710936444678303</v>
      </c>
      <c r="U280" s="861">
        <f t="shared" si="16"/>
        <v>0</v>
      </c>
      <c r="V280" s="853">
        <f t="shared" si="16"/>
        <v>0</v>
      </c>
      <c r="W280" s="862">
        <f t="shared" si="10"/>
        <v>0.96069361929637043</v>
      </c>
    </row>
    <row r="281" spans="2:23">
      <c r="B281" s="12" t="s">
        <v>22</v>
      </c>
      <c r="C281" s="12" t="s">
        <v>1107</v>
      </c>
      <c r="D281" s="12">
        <v>2015</v>
      </c>
      <c r="E281" s="850">
        <v>1394.6</v>
      </c>
      <c r="F281" s="848">
        <v>1.393</v>
      </c>
      <c r="G281" s="852" t="s">
        <v>915</v>
      </c>
      <c r="N281" s="840">
        <v>2017</v>
      </c>
      <c r="O281" s="860" t="s">
        <v>911</v>
      </c>
      <c r="P281" s="861">
        <f t="shared" si="14"/>
        <v>7.9100560069218795E-4</v>
      </c>
      <c r="Q281" s="861">
        <f t="shared" si="14"/>
        <v>5.6323684707149775E-2</v>
      </c>
      <c r="R281" s="861">
        <f t="shared" si="15"/>
        <v>0.79429307677940708</v>
      </c>
      <c r="S281" s="861">
        <f t="shared" si="15"/>
        <v>3.1497711719035718E-2</v>
      </c>
      <c r="T281" s="861">
        <f t="shared" si="15"/>
        <v>1.1249182756798471E-2</v>
      </c>
      <c r="U281" s="861">
        <f t="shared" si="16"/>
        <v>0</v>
      </c>
      <c r="V281" s="853">
        <f t="shared" si="16"/>
        <v>0</v>
      </c>
      <c r="W281" s="862">
        <f t="shared" si="10"/>
        <v>0.89415466156308321</v>
      </c>
    </row>
    <row r="282" spans="2:23">
      <c r="B282" s="12" t="s">
        <v>22</v>
      </c>
      <c r="C282" s="12" t="s">
        <v>1108</v>
      </c>
      <c r="D282" s="12">
        <v>2015</v>
      </c>
      <c r="E282" s="850">
        <v>11465.48</v>
      </c>
      <c r="F282" s="848">
        <v>4.42</v>
      </c>
      <c r="G282" s="852" t="s">
        <v>915</v>
      </c>
      <c r="N282" s="841">
        <v>2017</v>
      </c>
      <c r="O282" s="863" t="s">
        <v>906</v>
      </c>
      <c r="P282" s="864">
        <f t="shared" si="14"/>
        <v>0</v>
      </c>
      <c r="Q282" s="864">
        <f t="shared" si="14"/>
        <v>0</v>
      </c>
      <c r="R282" s="864">
        <f t="shared" si="15"/>
        <v>0</v>
      </c>
      <c r="S282" s="864">
        <f t="shared" si="15"/>
        <v>0</v>
      </c>
      <c r="T282" s="864">
        <f t="shared" si="15"/>
        <v>0</v>
      </c>
      <c r="U282" s="864">
        <f t="shared" si="16"/>
        <v>0</v>
      </c>
      <c r="V282" s="865">
        <f t="shared" si="16"/>
        <v>1</v>
      </c>
      <c r="W282" s="866">
        <f t="shared" si="10"/>
        <v>1</v>
      </c>
    </row>
    <row r="283" spans="2:23">
      <c r="B283" s="12" t="s">
        <v>22</v>
      </c>
      <c r="C283" s="12" t="s">
        <v>1109</v>
      </c>
      <c r="D283" s="12">
        <v>2015</v>
      </c>
      <c r="E283" s="850">
        <v>47161</v>
      </c>
      <c r="F283" s="848">
        <v>10.199999999999999</v>
      </c>
      <c r="G283" s="852" t="s">
        <v>917</v>
      </c>
      <c r="N283" s="883">
        <v>2018</v>
      </c>
      <c r="O283" s="884" t="s">
        <v>884</v>
      </c>
      <c r="P283" s="885">
        <f t="shared" si="14"/>
        <v>0</v>
      </c>
      <c r="Q283" s="885">
        <f t="shared" si="14"/>
        <v>0</v>
      </c>
      <c r="R283" s="885">
        <f t="shared" si="15"/>
        <v>0</v>
      </c>
      <c r="S283" s="885">
        <f t="shared" si="15"/>
        <v>0</v>
      </c>
      <c r="T283" s="885">
        <f t="shared" si="15"/>
        <v>0</v>
      </c>
      <c r="U283" s="885">
        <f t="shared" si="16"/>
        <v>0</v>
      </c>
      <c r="V283" s="873">
        <f t="shared" si="16"/>
        <v>0</v>
      </c>
      <c r="W283" s="886">
        <f t="shared" si="10"/>
        <v>0</v>
      </c>
    </row>
    <row r="284" spans="2:23">
      <c r="B284" s="12" t="s">
        <v>22</v>
      </c>
      <c r="C284" s="12" t="s">
        <v>1110</v>
      </c>
      <c r="D284" s="12">
        <v>2015</v>
      </c>
      <c r="E284" s="850">
        <v>179762</v>
      </c>
      <c r="F284" s="848">
        <v>21.321000000000002</v>
      </c>
      <c r="G284" s="852" t="s">
        <v>917</v>
      </c>
      <c r="N284" s="840">
        <v>2018</v>
      </c>
      <c r="O284" s="860" t="s">
        <v>914</v>
      </c>
      <c r="P284" s="861">
        <f t="shared" si="14"/>
        <v>0</v>
      </c>
      <c r="Q284" s="861">
        <f t="shared" si="14"/>
        <v>0.99396648638369511</v>
      </c>
      <c r="R284" s="861">
        <f t="shared" si="15"/>
        <v>6.1523437500000198E-3</v>
      </c>
      <c r="S284" s="861">
        <f t="shared" si="15"/>
        <v>0</v>
      </c>
      <c r="T284" s="861">
        <f t="shared" si="15"/>
        <v>0</v>
      </c>
      <c r="U284" s="861">
        <f t="shared" si="16"/>
        <v>0</v>
      </c>
      <c r="V284" s="853">
        <f t="shared" si="16"/>
        <v>0</v>
      </c>
      <c r="W284" s="862">
        <f t="shared" si="10"/>
        <v>1.0001188301336952</v>
      </c>
    </row>
    <row r="285" spans="2:23">
      <c r="B285" s="12" t="s">
        <v>22</v>
      </c>
      <c r="C285" s="12" t="s">
        <v>1110</v>
      </c>
      <c r="D285" s="12">
        <v>2015</v>
      </c>
      <c r="E285" s="850">
        <v>344855</v>
      </c>
      <c r="F285" s="848">
        <v>130.78800000000001</v>
      </c>
      <c r="G285" s="852" t="s">
        <v>917</v>
      </c>
      <c r="N285" s="840">
        <v>2018</v>
      </c>
      <c r="O285" s="860" t="s">
        <v>22</v>
      </c>
      <c r="P285" s="861">
        <f t="shared" si="14"/>
        <v>7.4268196751856345E-4</v>
      </c>
      <c r="Q285" s="861">
        <f t="shared" si="14"/>
        <v>0.10023425978778792</v>
      </c>
      <c r="R285" s="861">
        <f t="shared" si="15"/>
        <v>0.57918568575274931</v>
      </c>
      <c r="S285" s="861">
        <f t="shared" si="15"/>
        <v>0.12123280920004507</v>
      </c>
      <c r="T285" s="861">
        <f t="shared" si="15"/>
        <v>0.1535087076459361</v>
      </c>
      <c r="U285" s="861">
        <f t="shared" si="16"/>
        <v>0</v>
      </c>
      <c r="V285" s="853">
        <f t="shared" si="16"/>
        <v>0</v>
      </c>
      <c r="W285" s="862">
        <f t="shared" si="10"/>
        <v>0.95490414435403692</v>
      </c>
    </row>
    <row r="286" spans="2:23">
      <c r="B286" s="12" t="s">
        <v>22</v>
      </c>
      <c r="C286" s="12" t="s">
        <v>1111</v>
      </c>
      <c r="D286" s="12">
        <v>2015</v>
      </c>
      <c r="E286" s="850">
        <v>140647</v>
      </c>
      <c r="F286" s="848">
        <v>24.3</v>
      </c>
      <c r="G286" s="852" t="s">
        <v>915</v>
      </c>
      <c r="N286" s="841">
        <v>2018</v>
      </c>
      <c r="O286" s="863" t="s">
        <v>906</v>
      </c>
      <c r="P286" s="864">
        <f t="shared" si="14"/>
        <v>0</v>
      </c>
      <c r="Q286" s="864">
        <f t="shared" si="14"/>
        <v>0</v>
      </c>
      <c r="R286" s="864">
        <f t="shared" si="15"/>
        <v>0</v>
      </c>
      <c r="S286" s="864">
        <f t="shared" si="15"/>
        <v>0</v>
      </c>
      <c r="T286" s="864">
        <f t="shared" si="15"/>
        <v>0</v>
      </c>
      <c r="U286" s="864">
        <f t="shared" si="16"/>
        <v>0</v>
      </c>
      <c r="V286" s="865">
        <f t="shared" si="16"/>
        <v>1</v>
      </c>
      <c r="W286" s="866">
        <f t="shared" si="10"/>
        <v>1</v>
      </c>
    </row>
    <row r="287" spans="2:23">
      <c r="B287" s="12" t="s">
        <v>22</v>
      </c>
      <c r="C287" s="12" t="s">
        <v>1112</v>
      </c>
      <c r="D287" s="12">
        <v>2015</v>
      </c>
      <c r="E287" s="850">
        <v>8043</v>
      </c>
      <c r="F287" s="848">
        <v>5.5839999999999996</v>
      </c>
      <c r="G287" s="852" t="s">
        <v>917</v>
      </c>
    </row>
    <row r="288" spans="2:23">
      <c r="B288" s="12" t="s">
        <v>22</v>
      </c>
      <c r="C288" s="12" t="s">
        <v>1112</v>
      </c>
      <c r="D288" s="12">
        <v>2015</v>
      </c>
      <c r="E288" s="850">
        <v>3364.41</v>
      </c>
      <c r="F288" s="848">
        <v>2.64</v>
      </c>
      <c r="G288" s="852" t="s">
        <v>917</v>
      </c>
    </row>
    <row r="289" spans="2:7">
      <c r="B289" s="12" t="s">
        <v>22</v>
      </c>
      <c r="C289" s="12" t="s">
        <v>1113</v>
      </c>
      <c r="D289" s="12">
        <v>2015</v>
      </c>
      <c r="E289" s="850">
        <v>20874</v>
      </c>
      <c r="F289" s="848">
        <v>0</v>
      </c>
      <c r="G289" s="852" t="s">
        <v>915</v>
      </c>
    </row>
    <row r="290" spans="2:7">
      <c r="B290" s="12" t="s">
        <v>22</v>
      </c>
      <c r="C290" s="12" t="s">
        <v>1114</v>
      </c>
      <c r="D290" s="12">
        <v>2015</v>
      </c>
      <c r="E290" s="850">
        <v>6386</v>
      </c>
      <c r="F290" s="848">
        <v>1.7</v>
      </c>
      <c r="G290" s="852" t="s">
        <v>917</v>
      </c>
    </row>
    <row r="291" spans="2:7">
      <c r="B291" s="12" t="s">
        <v>22</v>
      </c>
      <c r="C291" s="12">
        <v>0</v>
      </c>
      <c r="D291" s="12">
        <v>2015</v>
      </c>
      <c r="E291" s="850">
        <v>23871</v>
      </c>
      <c r="F291" s="848">
        <v>0</v>
      </c>
      <c r="G291" s="852" t="s">
        <v>915</v>
      </c>
    </row>
    <row r="292" spans="2:7">
      <c r="B292" s="12" t="s">
        <v>22</v>
      </c>
      <c r="C292" s="12" t="s">
        <v>1115</v>
      </c>
      <c r="D292" s="12">
        <v>2015</v>
      </c>
      <c r="E292" s="850">
        <v>33364</v>
      </c>
      <c r="F292" s="848">
        <v>5.2</v>
      </c>
      <c r="G292" s="852" t="s">
        <v>915</v>
      </c>
    </row>
    <row r="293" spans="2:7">
      <c r="B293" s="12" t="s">
        <v>22</v>
      </c>
      <c r="C293" s="12" t="s">
        <v>1116</v>
      </c>
      <c r="D293" s="12">
        <v>2015</v>
      </c>
      <c r="E293" s="850">
        <v>11885</v>
      </c>
      <c r="F293" s="848">
        <v>3.7</v>
      </c>
      <c r="G293" s="852" t="s">
        <v>915</v>
      </c>
    </row>
    <row r="294" spans="2:7">
      <c r="B294" s="12" t="s">
        <v>22</v>
      </c>
      <c r="C294" s="12" t="s">
        <v>1117</v>
      </c>
      <c r="D294" s="12">
        <v>2015</v>
      </c>
      <c r="E294" s="850">
        <v>34395.351999999999</v>
      </c>
      <c r="F294" s="848">
        <v>8.6560000000000006</v>
      </c>
      <c r="G294" s="852" t="s">
        <v>915</v>
      </c>
    </row>
    <row r="295" spans="2:7">
      <c r="B295" s="12" t="s">
        <v>22</v>
      </c>
      <c r="C295" s="12" t="s">
        <v>1118</v>
      </c>
      <c r="D295" s="12">
        <v>2015</v>
      </c>
      <c r="E295" s="850">
        <v>4233.4080000000004</v>
      </c>
      <c r="F295" s="848">
        <v>1.6319999999999999</v>
      </c>
      <c r="G295" s="852" t="s">
        <v>918</v>
      </c>
    </row>
    <row r="296" spans="2:7">
      <c r="B296" s="12" t="s">
        <v>22</v>
      </c>
      <c r="C296" s="12" t="s">
        <v>1118</v>
      </c>
      <c r="D296" s="12">
        <v>2015</v>
      </c>
      <c r="E296" s="850">
        <v>5468.152</v>
      </c>
      <c r="F296" s="848">
        <v>2.1080000000000001</v>
      </c>
      <c r="G296" s="852" t="s">
        <v>918</v>
      </c>
    </row>
    <row r="297" spans="2:7">
      <c r="B297" s="12" t="s">
        <v>22</v>
      </c>
      <c r="C297" s="12" t="s">
        <v>1118</v>
      </c>
      <c r="D297" s="12">
        <v>2015</v>
      </c>
      <c r="E297" s="850">
        <v>79712</v>
      </c>
      <c r="F297" s="848">
        <v>30.08</v>
      </c>
      <c r="G297" s="852" t="s">
        <v>918</v>
      </c>
    </row>
    <row r="298" spans="2:7">
      <c r="B298" s="12" t="s">
        <v>22</v>
      </c>
      <c r="C298" s="12" t="s">
        <v>1119</v>
      </c>
      <c r="D298" s="12">
        <v>2015</v>
      </c>
      <c r="E298" s="850">
        <v>8349</v>
      </c>
      <c r="F298" s="848">
        <v>2.1579000000000002</v>
      </c>
      <c r="G298" s="852" t="s">
        <v>917</v>
      </c>
    </row>
    <row r="299" spans="2:7">
      <c r="B299" s="12" t="s">
        <v>22</v>
      </c>
      <c r="C299" s="12" t="s">
        <v>1120</v>
      </c>
      <c r="D299" s="12">
        <v>2015</v>
      </c>
      <c r="E299" s="850">
        <v>44155.067999999999</v>
      </c>
      <c r="F299" s="848">
        <v>17.021999999999998</v>
      </c>
      <c r="G299" s="852" t="s">
        <v>917</v>
      </c>
    </row>
    <row r="300" spans="2:7">
      <c r="B300" s="12" t="s">
        <v>22</v>
      </c>
      <c r="C300" s="12" t="s">
        <v>1120</v>
      </c>
      <c r="D300" s="12">
        <v>2015</v>
      </c>
      <c r="E300" s="850">
        <v>24966.175999999999</v>
      </c>
      <c r="F300" s="848">
        <v>9.9039999999999999</v>
      </c>
      <c r="G300" s="852" t="s">
        <v>917</v>
      </c>
    </row>
    <row r="301" spans="2:7">
      <c r="B301" s="12" t="s">
        <v>22</v>
      </c>
      <c r="C301" s="12" t="s">
        <v>1121</v>
      </c>
      <c r="D301" s="12">
        <v>2015</v>
      </c>
      <c r="E301" s="850">
        <v>12600</v>
      </c>
      <c r="F301" s="848">
        <v>0</v>
      </c>
      <c r="G301" s="852" t="e">
        <v>#N/A</v>
      </c>
    </row>
    <row r="302" spans="2:7">
      <c r="B302" s="12" t="s">
        <v>22</v>
      </c>
      <c r="C302" s="12" t="s">
        <v>1122</v>
      </c>
      <c r="D302" s="12">
        <v>2015</v>
      </c>
      <c r="E302" s="850">
        <v>15966.4</v>
      </c>
      <c r="F302" s="848">
        <v>0</v>
      </c>
      <c r="G302" s="852" t="s">
        <v>917</v>
      </c>
    </row>
    <row r="303" spans="2:7">
      <c r="B303" s="12" t="s">
        <v>22</v>
      </c>
      <c r="C303" s="12" t="s">
        <v>1122</v>
      </c>
      <c r="D303" s="12">
        <v>2015</v>
      </c>
      <c r="E303" s="850">
        <v>14800</v>
      </c>
      <c r="F303" s="848">
        <v>0</v>
      </c>
      <c r="G303" s="852" t="s">
        <v>917</v>
      </c>
    </row>
    <row r="304" spans="2:7">
      <c r="B304" s="12" t="s">
        <v>22</v>
      </c>
      <c r="C304" s="12" t="s">
        <v>1123</v>
      </c>
      <c r="D304" s="12">
        <v>2015</v>
      </c>
      <c r="E304" s="850">
        <v>6136</v>
      </c>
      <c r="F304" s="848">
        <v>2.7</v>
      </c>
      <c r="G304" s="852" t="s">
        <v>915</v>
      </c>
    </row>
    <row r="305" spans="2:7">
      <c r="B305" s="12" t="s">
        <v>22</v>
      </c>
      <c r="C305" s="12">
        <v>80041987</v>
      </c>
      <c r="D305" s="12">
        <v>2015</v>
      </c>
      <c r="E305" s="850">
        <v>85106.808000000005</v>
      </c>
      <c r="F305" s="848">
        <v>25.231999999999999</v>
      </c>
      <c r="G305" s="852" t="s">
        <v>917</v>
      </c>
    </row>
    <row r="306" spans="2:7">
      <c r="B306" s="12" t="s">
        <v>22</v>
      </c>
      <c r="C306" s="12" t="s">
        <v>1124</v>
      </c>
      <c r="D306" s="12">
        <v>2015</v>
      </c>
      <c r="E306" s="850">
        <v>16437.48</v>
      </c>
      <c r="F306" s="848">
        <v>1.7</v>
      </c>
      <c r="G306" s="852" t="s">
        <v>917</v>
      </c>
    </row>
    <row r="307" spans="2:7">
      <c r="B307" s="12" t="s">
        <v>22</v>
      </c>
      <c r="C307" s="12" t="s">
        <v>1125</v>
      </c>
      <c r="D307" s="12">
        <v>2015</v>
      </c>
      <c r="E307" s="850">
        <v>4380</v>
      </c>
      <c r="F307" s="848">
        <v>9.8000000000000007</v>
      </c>
      <c r="G307" s="852" t="s">
        <v>915</v>
      </c>
    </row>
    <row r="308" spans="2:7">
      <c r="B308" s="12" t="s">
        <v>22</v>
      </c>
      <c r="C308" s="12" t="s">
        <v>1126</v>
      </c>
      <c r="D308" s="12">
        <v>2015</v>
      </c>
      <c r="E308" s="850">
        <v>19220.25</v>
      </c>
      <c r="F308" s="848">
        <v>5.0103999999999997</v>
      </c>
      <c r="G308" s="852" t="s">
        <v>917</v>
      </c>
    </row>
    <row r="309" spans="2:7">
      <c r="B309" s="12" t="s">
        <v>22</v>
      </c>
      <c r="C309" s="12" t="s">
        <v>1127</v>
      </c>
      <c r="D309" s="12">
        <v>2015</v>
      </c>
      <c r="E309" s="850">
        <v>101461</v>
      </c>
      <c r="F309" s="848">
        <v>34</v>
      </c>
      <c r="G309" s="852" t="s">
        <v>917</v>
      </c>
    </row>
    <row r="310" spans="2:7">
      <c r="B310" s="12" t="s">
        <v>22</v>
      </c>
      <c r="C310" s="12" t="s">
        <v>1128</v>
      </c>
      <c r="D310" s="12">
        <v>2015</v>
      </c>
      <c r="E310" s="850">
        <v>319</v>
      </c>
      <c r="F310" s="848">
        <v>1</v>
      </c>
      <c r="G310" s="852" t="s">
        <v>915</v>
      </c>
    </row>
    <row r="311" spans="2:7">
      <c r="B311" s="12" t="s">
        <v>22</v>
      </c>
      <c r="C311" s="12" t="s">
        <v>1129</v>
      </c>
      <c r="D311" s="12">
        <v>2015</v>
      </c>
      <c r="E311" s="850">
        <v>696</v>
      </c>
      <c r="F311" s="848">
        <v>1.5</v>
      </c>
      <c r="G311" s="852" t="s">
        <v>915</v>
      </c>
    </row>
    <row r="312" spans="2:7">
      <c r="B312" s="12" t="s">
        <v>22</v>
      </c>
      <c r="C312" s="12" t="s">
        <v>1130</v>
      </c>
      <c r="D312" s="12">
        <v>2015</v>
      </c>
      <c r="E312" s="850">
        <v>17251.2</v>
      </c>
      <c r="F312" s="848">
        <v>3.6</v>
      </c>
      <c r="G312" s="852" t="s">
        <v>915</v>
      </c>
    </row>
    <row r="313" spans="2:7">
      <c r="B313" s="12" t="s">
        <v>22</v>
      </c>
      <c r="C313" s="12" t="s">
        <v>1130</v>
      </c>
      <c r="D313" s="12">
        <v>2015</v>
      </c>
      <c r="E313" s="850">
        <v>8400</v>
      </c>
      <c r="F313" s="848">
        <v>0</v>
      </c>
      <c r="G313" s="852" t="s">
        <v>915</v>
      </c>
    </row>
    <row r="314" spans="2:7">
      <c r="B314" s="12" t="s">
        <v>22</v>
      </c>
      <c r="C314" s="12" t="s">
        <v>1131</v>
      </c>
      <c r="D314" s="12">
        <v>2015</v>
      </c>
      <c r="E314" s="850">
        <v>56014</v>
      </c>
      <c r="F314" s="848">
        <v>4</v>
      </c>
      <c r="G314" s="852" t="s">
        <v>917</v>
      </c>
    </row>
    <row r="315" spans="2:7">
      <c r="B315" s="12" t="s">
        <v>22</v>
      </c>
      <c r="C315" s="12" t="s">
        <v>1132</v>
      </c>
      <c r="D315" s="12">
        <v>2015</v>
      </c>
      <c r="E315" s="850">
        <v>38026</v>
      </c>
      <c r="F315" s="848">
        <v>8.3000000000000007</v>
      </c>
      <c r="G315" s="852" t="s">
        <v>915</v>
      </c>
    </row>
    <row r="316" spans="2:7">
      <c r="B316" s="12" t="s">
        <v>22</v>
      </c>
      <c r="C316" s="12" t="s">
        <v>1133</v>
      </c>
      <c r="D316" s="12">
        <v>2015</v>
      </c>
      <c r="E316" s="850">
        <v>197430</v>
      </c>
      <c r="F316" s="848">
        <v>64.900000000000006</v>
      </c>
      <c r="G316" s="852" t="s">
        <v>917</v>
      </c>
    </row>
    <row r="317" spans="2:7">
      <c r="B317" s="12" t="s">
        <v>22</v>
      </c>
      <c r="C317" s="12" t="s">
        <v>1133</v>
      </c>
      <c r="D317" s="12">
        <v>2015</v>
      </c>
      <c r="E317" s="850">
        <v>112626</v>
      </c>
      <c r="F317" s="848">
        <v>37</v>
      </c>
      <c r="G317" s="852" t="s">
        <v>917</v>
      </c>
    </row>
    <row r="318" spans="2:7">
      <c r="B318" s="12" t="s">
        <v>22</v>
      </c>
      <c r="C318" s="12" t="s">
        <v>1134</v>
      </c>
      <c r="D318" s="12">
        <v>2015</v>
      </c>
      <c r="E318" s="850">
        <v>117572</v>
      </c>
      <c r="F318" s="848">
        <v>28.9</v>
      </c>
      <c r="G318" s="852" t="s">
        <v>915</v>
      </c>
    </row>
    <row r="319" spans="2:7">
      <c r="B319" s="12" t="s">
        <v>22</v>
      </c>
      <c r="C319" s="12" t="s">
        <v>1135</v>
      </c>
      <c r="D319" s="12">
        <v>2015</v>
      </c>
      <c r="E319" s="850">
        <v>51853</v>
      </c>
      <c r="F319" s="848">
        <v>0</v>
      </c>
      <c r="G319" s="852" t="s">
        <v>917</v>
      </c>
    </row>
    <row r="320" spans="2:7">
      <c r="B320" s="12" t="s">
        <v>22</v>
      </c>
      <c r="C320" s="12" t="s">
        <v>1136</v>
      </c>
      <c r="D320" s="12">
        <v>2015</v>
      </c>
      <c r="E320" s="850">
        <v>53433.599999999999</v>
      </c>
      <c r="F320" s="848">
        <v>11.132</v>
      </c>
      <c r="G320" s="852" t="s">
        <v>917</v>
      </c>
    </row>
    <row r="321" spans="2:7">
      <c r="B321" s="12" t="s">
        <v>22</v>
      </c>
      <c r="C321" s="12" t="s">
        <v>1136</v>
      </c>
      <c r="D321" s="12">
        <v>2015</v>
      </c>
      <c r="E321" s="850">
        <v>113538</v>
      </c>
      <c r="F321" s="848">
        <v>20.8</v>
      </c>
      <c r="G321" s="852" t="s">
        <v>917</v>
      </c>
    </row>
    <row r="322" spans="2:7">
      <c r="B322" s="12" t="s">
        <v>22</v>
      </c>
      <c r="C322" s="12" t="s">
        <v>1137</v>
      </c>
      <c r="D322" s="12">
        <v>2015</v>
      </c>
      <c r="E322" s="850">
        <v>55833</v>
      </c>
      <c r="F322" s="848">
        <v>16.539000000000001</v>
      </c>
      <c r="G322" s="852" t="s">
        <v>915</v>
      </c>
    </row>
    <row r="323" spans="2:7">
      <c r="B323" s="12" t="s">
        <v>22</v>
      </c>
      <c r="C323" s="12" t="s">
        <v>1138</v>
      </c>
      <c r="D323" s="12">
        <v>2015</v>
      </c>
      <c r="E323" s="850">
        <v>3933</v>
      </c>
      <c r="F323" s="848">
        <v>2</v>
      </c>
      <c r="G323" s="852" t="s">
        <v>915</v>
      </c>
    </row>
    <row r="324" spans="2:7">
      <c r="B324" s="12" t="s">
        <v>22</v>
      </c>
      <c r="C324" s="12" t="s">
        <v>1139</v>
      </c>
      <c r="D324" s="12">
        <v>2015</v>
      </c>
      <c r="E324" s="850">
        <v>1128</v>
      </c>
      <c r="F324" s="848">
        <v>0.2</v>
      </c>
      <c r="G324" s="852" t="s">
        <v>917</v>
      </c>
    </row>
    <row r="325" spans="2:7">
      <c r="B325" s="12" t="s">
        <v>22</v>
      </c>
      <c r="C325" s="12" t="s">
        <v>1140</v>
      </c>
      <c r="D325" s="12">
        <v>2015</v>
      </c>
      <c r="E325" s="850">
        <v>6842</v>
      </c>
      <c r="F325" s="848">
        <v>2.5</v>
      </c>
      <c r="G325" s="852" t="s">
        <v>915</v>
      </c>
    </row>
    <row r="326" spans="2:7">
      <c r="B326" s="12" t="s">
        <v>22</v>
      </c>
      <c r="C326" s="12" t="s">
        <v>1141</v>
      </c>
      <c r="D326" s="12">
        <v>2015</v>
      </c>
      <c r="E326" s="850">
        <v>107540.28599999999</v>
      </c>
      <c r="F326" s="848">
        <v>26.593499999999999</v>
      </c>
      <c r="G326" s="852" t="s">
        <v>917</v>
      </c>
    </row>
    <row r="327" spans="2:7">
      <c r="B327" s="12" t="s">
        <v>22</v>
      </c>
      <c r="C327" s="12" t="s">
        <v>1141</v>
      </c>
      <c r="D327" s="12">
        <v>2015</v>
      </c>
      <c r="E327" s="850">
        <v>39102</v>
      </c>
      <c r="F327" s="848">
        <v>0</v>
      </c>
      <c r="G327" s="852" t="s">
        <v>917</v>
      </c>
    </row>
    <row r="328" spans="2:7">
      <c r="B328" s="12" t="s">
        <v>22</v>
      </c>
      <c r="C328" s="12" t="s">
        <v>1142</v>
      </c>
      <c r="D328" s="12">
        <v>2015</v>
      </c>
      <c r="E328" s="850">
        <v>35558</v>
      </c>
      <c r="F328" s="848">
        <v>14.2</v>
      </c>
      <c r="G328" s="852" t="s">
        <v>917</v>
      </c>
    </row>
    <row r="329" spans="2:7">
      <c r="B329" s="12" t="s">
        <v>22</v>
      </c>
      <c r="C329" s="12" t="s">
        <v>1142</v>
      </c>
      <c r="D329" s="12">
        <v>2015</v>
      </c>
      <c r="E329" s="850">
        <v>166685</v>
      </c>
      <c r="F329" s="848">
        <v>19.61</v>
      </c>
      <c r="G329" s="852" t="s">
        <v>917</v>
      </c>
    </row>
    <row r="330" spans="2:7">
      <c r="B330" s="12" t="s">
        <v>22</v>
      </c>
      <c r="C330" s="12" t="s">
        <v>1142</v>
      </c>
      <c r="D330" s="12">
        <v>2015</v>
      </c>
      <c r="E330" s="850">
        <v>56863.9</v>
      </c>
      <c r="F330" s="848">
        <v>8.53871</v>
      </c>
      <c r="G330" s="852" t="s">
        <v>917</v>
      </c>
    </row>
    <row r="331" spans="2:7">
      <c r="B331" s="12" t="s">
        <v>22</v>
      </c>
      <c r="C331" s="12" t="s">
        <v>1143</v>
      </c>
      <c r="D331" s="12">
        <v>2015</v>
      </c>
      <c r="E331" s="850">
        <v>14344.5</v>
      </c>
      <c r="F331" s="848">
        <v>0</v>
      </c>
      <c r="G331" s="852" t="s">
        <v>915</v>
      </c>
    </row>
    <row r="332" spans="2:7">
      <c r="B332" s="12" t="s">
        <v>22</v>
      </c>
      <c r="C332" s="12" t="s">
        <v>1144</v>
      </c>
      <c r="D332" s="12">
        <v>2015</v>
      </c>
      <c r="E332" s="850">
        <v>201944</v>
      </c>
      <c r="F332" s="848">
        <v>46.4</v>
      </c>
      <c r="G332" s="852" t="s">
        <v>917</v>
      </c>
    </row>
    <row r="333" spans="2:7">
      <c r="B333" s="12" t="s">
        <v>22</v>
      </c>
      <c r="C333" s="12" t="s">
        <v>1144</v>
      </c>
      <c r="D333" s="12">
        <v>2015</v>
      </c>
      <c r="E333" s="850">
        <v>76978</v>
      </c>
      <c r="F333" s="848">
        <v>32</v>
      </c>
      <c r="G333" s="852" t="s">
        <v>917</v>
      </c>
    </row>
    <row r="334" spans="2:7">
      <c r="B334" s="12" t="s">
        <v>22</v>
      </c>
      <c r="C334" s="12" t="s">
        <v>1145</v>
      </c>
      <c r="D334" s="12">
        <v>2015</v>
      </c>
      <c r="E334" s="850">
        <v>122342</v>
      </c>
      <c r="F334" s="848">
        <v>14</v>
      </c>
      <c r="G334" s="852" t="s">
        <v>917</v>
      </c>
    </row>
    <row r="335" spans="2:7">
      <c r="B335" s="12" t="s">
        <v>22</v>
      </c>
      <c r="C335" s="12" t="s">
        <v>1146</v>
      </c>
      <c r="D335" s="12">
        <v>2015</v>
      </c>
      <c r="E335" s="850">
        <v>89126</v>
      </c>
      <c r="F335" s="848">
        <v>16.600000000000001</v>
      </c>
      <c r="G335" s="852" t="s">
        <v>917</v>
      </c>
    </row>
    <row r="336" spans="2:7">
      <c r="B336" s="12" t="s">
        <v>22</v>
      </c>
      <c r="C336" s="12" t="s">
        <v>1147</v>
      </c>
      <c r="D336" s="12">
        <v>2015</v>
      </c>
      <c r="E336" s="850">
        <v>14948</v>
      </c>
      <c r="F336" s="848">
        <v>2.8</v>
      </c>
      <c r="G336" s="852" t="s">
        <v>915</v>
      </c>
    </row>
    <row r="337" spans="2:7">
      <c r="B337" s="12" t="s">
        <v>22</v>
      </c>
      <c r="C337" s="12" t="s">
        <v>1148</v>
      </c>
      <c r="D337" s="12">
        <v>2015</v>
      </c>
      <c r="E337" s="850">
        <v>58374</v>
      </c>
      <c r="F337" s="848">
        <v>21.3</v>
      </c>
      <c r="G337" s="852" t="s">
        <v>917</v>
      </c>
    </row>
    <row r="338" spans="2:7">
      <c r="B338" s="12" t="s">
        <v>22</v>
      </c>
      <c r="C338" s="12" t="s">
        <v>1149</v>
      </c>
      <c r="D338" s="12">
        <v>2015</v>
      </c>
      <c r="E338" s="850">
        <v>2053</v>
      </c>
      <c r="F338" s="848">
        <v>4.8</v>
      </c>
      <c r="G338" s="852" t="s">
        <v>915</v>
      </c>
    </row>
    <row r="339" spans="2:7">
      <c r="B339" s="12" t="s">
        <v>22</v>
      </c>
      <c r="C339" s="12" t="s">
        <v>1150</v>
      </c>
      <c r="D339" s="12">
        <v>2015</v>
      </c>
      <c r="E339" s="850">
        <v>7971</v>
      </c>
      <c r="F339" s="848">
        <v>3.9</v>
      </c>
      <c r="G339" s="852" t="s">
        <v>915</v>
      </c>
    </row>
    <row r="340" spans="2:7">
      <c r="B340" s="12" t="s">
        <v>22</v>
      </c>
      <c r="C340" s="12" t="s">
        <v>1151</v>
      </c>
      <c r="D340" s="12">
        <v>2015</v>
      </c>
      <c r="E340" s="850">
        <v>20664.39</v>
      </c>
      <c r="F340" s="848">
        <v>0</v>
      </c>
      <c r="G340" s="852" t="s">
        <v>915</v>
      </c>
    </row>
    <row r="341" spans="2:7">
      <c r="B341" s="12" t="s">
        <v>22</v>
      </c>
      <c r="C341" s="12" t="s">
        <v>1152</v>
      </c>
      <c r="D341" s="12">
        <v>2015</v>
      </c>
      <c r="E341" s="850">
        <v>583</v>
      </c>
      <c r="F341" s="848">
        <v>1.3</v>
      </c>
      <c r="G341" s="852" t="s">
        <v>918</v>
      </c>
    </row>
    <row r="342" spans="2:7">
      <c r="B342" s="12" t="s">
        <v>22</v>
      </c>
      <c r="C342" s="12" t="s">
        <v>1152</v>
      </c>
      <c r="D342" s="12">
        <v>2015</v>
      </c>
      <c r="E342" s="850">
        <v>322</v>
      </c>
      <c r="F342" s="848">
        <v>1</v>
      </c>
      <c r="G342" s="852" t="s">
        <v>918</v>
      </c>
    </row>
    <row r="343" spans="2:7">
      <c r="B343" s="12" t="s">
        <v>22</v>
      </c>
      <c r="C343" s="12" t="s">
        <v>1153</v>
      </c>
      <c r="D343" s="12">
        <v>2015</v>
      </c>
      <c r="E343" s="850">
        <v>177912.29800000001</v>
      </c>
      <c r="F343" s="848">
        <v>44.078000000000003</v>
      </c>
      <c r="G343" s="852" t="s">
        <v>917</v>
      </c>
    </row>
    <row r="344" spans="2:7">
      <c r="B344" s="12" t="s">
        <v>22</v>
      </c>
      <c r="C344" s="12" t="s">
        <v>1153</v>
      </c>
      <c r="D344" s="12">
        <v>2015</v>
      </c>
      <c r="E344" s="850">
        <v>17251.2</v>
      </c>
      <c r="F344" s="848">
        <v>3.6</v>
      </c>
      <c r="G344" s="852" t="s">
        <v>917</v>
      </c>
    </row>
    <row r="345" spans="2:7">
      <c r="B345" s="12" t="s">
        <v>22</v>
      </c>
      <c r="C345" s="12" t="s">
        <v>1154</v>
      </c>
      <c r="D345" s="12">
        <v>2015</v>
      </c>
      <c r="E345" s="850">
        <v>7008</v>
      </c>
      <c r="F345" s="848">
        <v>0.8</v>
      </c>
      <c r="G345" s="852" t="s">
        <v>915</v>
      </c>
    </row>
    <row r="346" spans="2:7">
      <c r="B346" s="12" t="s">
        <v>22</v>
      </c>
      <c r="C346" s="12" t="s">
        <v>1155</v>
      </c>
      <c r="D346" s="12">
        <v>2015</v>
      </c>
      <c r="E346" s="850">
        <v>76419</v>
      </c>
      <c r="F346" s="848">
        <v>19</v>
      </c>
      <c r="G346" s="852" t="s">
        <v>917</v>
      </c>
    </row>
    <row r="347" spans="2:7">
      <c r="B347" s="12" t="s">
        <v>22</v>
      </c>
      <c r="C347" s="12" t="s">
        <v>1155</v>
      </c>
      <c r="D347" s="12">
        <v>2015</v>
      </c>
      <c r="E347" s="850">
        <v>24004</v>
      </c>
      <c r="F347" s="848">
        <v>9.6</v>
      </c>
      <c r="G347" s="852" t="s">
        <v>917</v>
      </c>
    </row>
    <row r="348" spans="2:7">
      <c r="B348" s="12" t="s">
        <v>22</v>
      </c>
      <c r="C348" s="12" t="s">
        <v>1156</v>
      </c>
      <c r="D348" s="12">
        <v>2015</v>
      </c>
      <c r="E348" s="850">
        <v>181650</v>
      </c>
      <c r="F348" s="848">
        <v>25.95</v>
      </c>
      <c r="G348" s="852" t="s">
        <v>917</v>
      </c>
    </row>
    <row r="349" spans="2:7">
      <c r="B349" s="12" t="s">
        <v>22</v>
      </c>
      <c r="C349" s="12" t="s">
        <v>1156</v>
      </c>
      <c r="D349" s="12">
        <v>2015</v>
      </c>
      <c r="E349" s="850">
        <v>154350</v>
      </c>
      <c r="F349" s="848">
        <v>22.05</v>
      </c>
      <c r="G349" s="852" t="s">
        <v>917</v>
      </c>
    </row>
    <row r="350" spans="2:7">
      <c r="B350" s="12" t="s">
        <v>22</v>
      </c>
      <c r="C350" s="12" t="s">
        <v>1156</v>
      </c>
      <c r="D350" s="12">
        <v>2015</v>
      </c>
      <c r="E350" s="850">
        <v>163875</v>
      </c>
      <c r="F350" s="848">
        <v>21.85</v>
      </c>
      <c r="G350" s="852" t="s">
        <v>917</v>
      </c>
    </row>
    <row r="351" spans="2:7">
      <c r="B351" s="12" t="s">
        <v>22</v>
      </c>
      <c r="C351" s="12" t="s">
        <v>1157</v>
      </c>
      <c r="D351" s="12">
        <v>2015</v>
      </c>
      <c r="E351" s="850">
        <v>149981.24</v>
      </c>
      <c r="F351" s="848">
        <v>18.04</v>
      </c>
      <c r="G351" s="852" t="s">
        <v>917</v>
      </c>
    </row>
    <row r="352" spans="2:7">
      <c r="B352" s="12" t="s">
        <v>22</v>
      </c>
      <c r="C352" s="12" t="s">
        <v>1158</v>
      </c>
      <c r="D352" s="12">
        <v>2015</v>
      </c>
      <c r="E352" s="850">
        <v>21950.11</v>
      </c>
      <c r="F352" s="848">
        <v>0</v>
      </c>
      <c r="G352" s="852" t="s">
        <v>915</v>
      </c>
    </row>
    <row r="353" spans="2:7">
      <c r="B353" s="12" t="s">
        <v>22</v>
      </c>
      <c r="C353" s="12" t="s">
        <v>1159</v>
      </c>
      <c r="D353" s="12">
        <v>2015</v>
      </c>
      <c r="E353" s="850">
        <v>7691</v>
      </c>
      <c r="F353" s="848">
        <v>3.4</v>
      </c>
      <c r="G353" s="852" t="s">
        <v>917</v>
      </c>
    </row>
    <row r="354" spans="2:7">
      <c r="B354" s="12" t="s">
        <v>22</v>
      </c>
      <c r="C354" s="12" t="s">
        <v>1160</v>
      </c>
      <c r="D354" s="12">
        <v>2015</v>
      </c>
      <c r="E354" s="850">
        <v>351.6</v>
      </c>
      <c r="F354" s="848">
        <v>0.35099999999999998</v>
      </c>
      <c r="G354" s="852" t="s">
        <v>915</v>
      </c>
    </row>
    <row r="355" spans="2:7">
      <c r="B355" s="12" t="s">
        <v>22</v>
      </c>
      <c r="C355" s="12" t="s">
        <v>1160</v>
      </c>
      <c r="D355" s="12">
        <v>2015</v>
      </c>
      <c r="E355" s="850">
        <v>599</v>
      </c>
      <c r="F355" s="848">
        <v>1.3</v>
      </c>
      <c r="G355" s="852" t="s">
        <v>915</v>
      </c>
    </row>
    <row r="356" spans="2:7">
      <c r="B356" s="12" t="s">
        <v>22</v>
      </c>
      <c r="C356" s="12" t="s">
        <v>1161</v>
      </c>
      <c r="D356" s="12">
        <v>2015</v>
      </c>
      <c r="E356" s="850">
        <v>1638</v>
      </c>
      <c r="F356" s="848">
        <v>0</v>
      </c>
      <c r="G356" s="852" t="s">
        <v>921</v>
      </c>
    </row>
    <row r="357" spans="2:7">
      <c r="B357" s="12" t="s">
        <v>22</v>
      </c>
      <c r="C357" s="12" t="s">
        <v>1162</v>
      </c>
      <c r="D357" s="12">
        <v>2015</v>
      </c>
      <c r="E357" s="850">
        <v>3784</v>
      </c>
      <c r="F357" s="848">
        <v>4.2</v>
      </c>
      <c r="G357" s="852" t="s">
        <v>917</v>
      </c>
    </row>
    <row r="358" spans="2:7">
      <c r="B358" s="12" t="s">
        <v>22</v>
      </c>
      <c r="C358" s="12" t="s">
        <v>1163</v>
      </c>
      <c r="D358" s="12">
        <v>2015</v>
      </c>
      <c r="E358" s="850">
        <v>13747.21</v>
      </c>
      <c r="F358" s="848">
        <v>0</v>
      </c>
      <c r="G358" s="852" t="s">
        <v>915</v>
      </c>
    </row>
    <row r="359" spans="2:7">
      <c r="B359" s="12" t="s">
        <v>22</v>
      </c>
      <c r="C359" s="12" t="s">
        <v>1164</v>
      </c>
      <c r="D359" s="12">
        <v>2015</v>
      </c>
      <c r="E359" s="850">
        <v>103278</v>
      </c>
      <c r="F359" s="848">
        <v>11.9</v>
      </c>
      <c r="G359" s="852" t="s">
        <v>920</v>
      </c>
    </row>
    <row r="360" spans="2:7">
      <c r="B360" s="12" t="s">
        <v>22</v>
      </c>
      <c r="C360" s="12" t="s">
        <v>1165</v>
      </c>
      <c r="D360" s="12">
        <v>2015</v>
      </c>
      <c r="E360" s="850">
        <v>274147</v>
      </c>
      <c r="F360" s="848">
        <v>21.2</v>
      </c>
      <c r="G360" s="852" t="s">
        <v>917</v>
      </c>
    </row>
    <row r="361" spans="2:7">
      <c r="B361" s="12" t="s">
        <v>22</v>
      </c>
      <c r="C361" s="12" t="s">
        <v>1166</v>
      </c>
      <c r="D361" s="12">
        <v>2015</v>
      </c>
      <c r="E361" s="850">
        <v>13956.67</v>
      </c>
      <c r="F361" s="848">
        <v>0</v>
      </c>
      <c r="G361" s="852" t="s">
        <v>915</v>
      </c>
    </row>
    <row r="362" spans="2:7">
      <c r="B362" s="12" t="s">
        <v>22</v>
      </c>
      <c r="C362" s="12" t="s">
        <v>1167</v>
      </c>
      <c r="D362" s="12">
        <v>2015</v>
      </c>
      <c r="E362" s="850">
        <v>1067.75</v>
      </c>
      <c r="F362" s="848">
        <v>1.0674999999999999</v>
      </c>
      <c r="G362" s="852" t="s">
        <v>917</v>
      </c>
    </row>
    <row r="363" spans="2:7">
      <c r="B363" s="12" t="s">
        <v>22</v>
      </c>
      <c r="C363" s="12" t="s">
        <v>1168</v>
      </c>
      <c r="D363" s="12">
        <v>2015</v>
      </c>
      <c r="E363" s="850">
        <v>8051</v>
      </c>
      <c r="F363" s="848">
        <v>0</v>
      </c>
      <c r="G363" s="852" t="s">
        <v>917</v>
      </c>
    </row>
    <row r="364" spans="2:7">
      <c r="B364" s="12" t="s">
        <v>22</v>
      </c>
      <c r="C364" s="12" t="s">
        <v>1168</v>
      </c>
      <c r="D364" s="12">
        <v>2015</v>
      </c>
      <c r="E364" s="850">
        <v>74661</v>
      </c>
      <c r="F364" s="848">
        <v>8.5</v>
      </c>
      <c r="G364" s="852" t="s">
        <v>917</v>
      </c>
    </row>
    <row r="365" spans="2:7">
      <c r="B365" s="12" t="s">
        <v>22</v>
      </c>
      <c r="C365" s="12" t="s">
        <v>1169</v>
      </c>
      <c r="D365" s="12">
        <v>2015</v>
      </c>
      <c r="E365" s="850">
        <v>17472</v>
      </c>
      <c r="F365" s="848">
        <v>0</v>
      </c>
      <c r="G365" s="852" t="s">
        <v>915</v>
      </c>
    </row>
    <row r="366" spans="2:7">
      <c r="B366" s="12" t="s">
        <v>22</v>
      </c>
      <c r="C366" s="12" t="s">
        <v>1170</v>
      </c>
      <c r="D366" s="12">
        <v>2015</v>
      </c>
      <c r="E366" s="850">
        <v>3933</v>
      </c>
      <c r="F366" s="848">
        <v>2</v>
      </c>
      <c r="G366" s="852" t="s">
        <v>915</v>
      </c>
    </row>
    <row r="367" spans="2:7">
      <c r="B367" s="12" t="s">
        <v>22</v>
      </c>
      <c r="C367" s="12" t="s">
        <v>1171</v>
      </c>
      <c r="D367" s="12">
        <v>2015</v>
      </c>
      <c r="E367" s="850">
        <v>11818.263999999999</v>
      </c>
      <c r="F367" s="848">
        <v>4.556</v>
      </c>
      <c r="G367" s="852" t="s">
        <v>917</v>
      </c>
    </row>
    <row r="368" spans="2:7">
      <c r="B368" s="12" t="s">
        <v>22</v>
      </c>
      <c r="C368" s="12" t="s">
        <v>1172</v>
      </c>
      <c r="D368" s="12">
        <v>2015</v>
      </c>
      <c r="E368" s="850">
        <v>14602.66</v>
      </c>
      <c r="F368" s="848">
        <v>0</v>
      </c>
      <c r="G368" s="852" t="s">
        <v>915</v>
      </c>
    </row>
    <row r="369" spans="2:7">
      <c r="B369" s="12" t="s">
        <v>22</v>
      </c>
      <c r="C369" s="12" t="s">
        <v>1173</v>
      </c>
      <c r="D369" s="12">
        <v>2015</v>
      </c>
      <c r="E369" s="850">
        <v>2721</v>
      </c>
      <c r="F369" s="848">
        <v>1.1000000000000001</v>
      </c>
      <c r="G369" s="852" t="s">
        <v>915</v>
      </c>
    </row>
    <row r="370" spans="2:7">
      <c r="B370" s="12" t="s">
        <v>22</v>
      </c>
      <c r="C370" s="12" t="s">
        <v>1173</v>
      </c>
      <c r="D370" s="12">
        <v>2015</v>
      </c>
      <c r="E370" s="850">
        <v>9032.92</v>
      </c>
      <c r="F370" s="848">
        <v>1.885</v>
      </c>
      <c r="G370" s="852" t="s">
        <v>915</v>
      </c>
    </row>
    <row r="371" spans="2:7">
      <c r="B371" s="12" t="s">
        <v>22</v>
      </c>
      <c r="C371" s="12" t="s">
        <v>1174</v>
      </c>
      <c r="D371" s="12">
        <v>2015</v>
      </c>
      <c r="E371" s="850">
        <v>48425.42</v>
      </c>
      <c r="F371" s="848">
        <v>10.5825</v>
      </c>
      <c r="G371" s="852" t="s">
        <v>915</v>
      </c>
    </row>
    <row r="372" spans="2:7">
      <c r="B372" s="12" t="s">
        <v>22</v>
      </c>
      <c r="C372" s="12" t="s">
        <v>1175</v>
      </c>
      <c r="D372" s="12">
        <v>2015</v>
      </c>
      <c r="E372" s="850">
        <v>27671.328000000001</v>
      </c>
      <c r="F372" s="848">
        <v>10.512</v>
      </c>
      <c r="G372" s="852" t="s">
        <v>917</v>
      </c>
    </row>
    <row r="373" spans="2:7">
      <c r="B373" s="12" t="s">
        <v>22</v>
      </c>
      <c r="C373" s="12" t="s">
        <v>1176</v>
      </c>
      <c r="D373" s="12">
        <v>2015</v>
      </c>
      <c r="E373" s="850">
        <v>19642.52</v>
      </c>
      <c r="F373" s="848">
        <v>0</v>
      </c>
      <c r="G373" s="852" t="s">
        <v>915</v>
      </c>
    </row>
    <row r="374" spans="2:7">
      <c r="B374" s="12" t="s">
        <v>22</v>
      </c>
      <c r="C374" s="12" t="s">
        <v>1177</v>
      </c>
      <c r="D374" s="12">
        <v>2015</v>
      </c>
      <c r="E374" s="850">
        <v>16482</v>
      </c>
      <c r="F374" s="848">
        <v>6.22</v>
      </c>
      <c r="G374" s="852" t="s">
        <v>915</v>
      </c>
    </row>
    <row r="375" spans="2:7">
      <c r="B375" s="12" t="s">
        <v>22</v>
      </c>
      <c r="C375" s="12" t="s">
        <v>1178</v>
      </c>
      <c r="D375" s="12">
        <v>2015</v>
      </c>
      <c r="E375" s="850">
        <v>579</v>
      </c>
      <c r="F375" s="848">
        <v>0.57750000000000001</v>
      </c>
      <c r="G375" s="852" t="s">
        <v>917</v>
      </c>
    </row>
    <row r="376" spans="2:7">
      <c r="B376" s="12" t="s">
        <v>22</v>
      </c>
      <c r="C376" s="12" t="s">
        <v>1179</v>
      </c>
      <c r="D376" s="12">
        <v>2015</v>
      </c>
      <c r="E376" s="850">
        <v>433495</v>
      </c>
      <c r="F376" s="848">
        <v>90.1</v>
      </c>
      <c r="G376" s="852" t="s">
        <v>917</v>
      </c>
    </row>
    <row r="377" spans="2:7">
      <c r="B377" s="12" t="s">
        <v>22</v>
      </c>
      <c r="C377" s="12" t="s">
        <v>1180</v>
      </c>
      <c r="D377" s="12">
        <v>2015</v>
      </c>
      <c r="E377" s="850">
        <v>48355.199999999997</v>
      </c>
      <c r="F377" s="848">
        <v>10.074</v>
      </c>
      <c r="G377" s="852" t="s">
        <v>917</v>
      </c>
    </row>
    <row r="378" spans="2:7">
      <c r="B378" s="12" t="s">
        <v>22</v>
      </c>
      <c r="C378" s="12" t="s">
        <v>1180</v>
      </c>
      <c r="D378" s="12">
        <v>2015</v>
      </c>
      <c r="E378" s="850">
        <v>72183</v>
      </c>
      <c r="F378" s="848">
        <v>12.5</v>
      </c>
      <c r="G378" s="852" t="s">
        <v>917</v>
      </c>
    </row>
    <row r="379" spans="2:7">
      <c r="B379" s="12" t="s">
        <v>22</v>
      </c>
      <c r="C379" s="12" t="s">
        <v>1181</v>
      </c>
      <c r="D379" s="12">
        <v>2015</v>
      </c>
      <c r="E379" s="850">
        <v>0</v>
      </c>
      <c r="F379" s="848">
        <v>32.856999999999999</v>
      </c>
      <c r="G379" s="852" t="s">
        <v>917</v>
      </c>
    </row>
    <row r="380" spans="2:7">
      <c r="B380" s="12" t="s">
        <v>22</v>
      </c>
      <c r="C380" s="12" t="s">
        <v>1181</v>
      </c>
      <c r="D380" s="12">
        <v>2015</v>
      </c>
      <c r="E380" s="850">
        <v>20351</v>
      </c>
      <c r="F380" s="848">
        <v>4.2</v>
      </c>
      <c r="G380" s="852" t="s">
        <v>917</v>
      </c>
    </row>
    <row r="381" spans="2:7">
      <c r="B381" s="12" t="s">
        <v>22</v>
      </c>
      <c r="C381" s="12" t="s">
        <v>1182</v>
      </c>
      <c r="D381" s="12">
        <v>2015</v>
      </c>
      <c r="E381" s="850">
        <v>3122.4679999999998</v>
      </c>
      <c r="F381" s="848">
        <v>1.202</v>
      </c>
      <c r="G381" s="852" t="s">
        <v>915</v>
      </c>
    </row>
    <row r="382" spans="2:7">
      <c r="B382" s="12" t="s">
        <v>22</v>
      </c>
      <c r="C382" s="12" t="s">
        <v>1183</v>
      </c>
      <c r="D382" s="12">
        <v>2015</v>
      </c>
      <c r="E382" s="850">
        <v>6744.4</v>
      </c>
      <c r="F382" s="848">
        <v>2.6</v>
      </c>
      <c r="G382" s="852" t="s">
        <v>915</v>
      </c>
    </row>
    <row r="383" spans="2:7">
      <c r="B383" s="12" t="s">
        <v>22</v>
      </c>
      <c r="C383" s="12" t="s">
        <v>1184</v>
      </c>
      <c r="D383" s="12">
        <v>2015</v>
      </c>
      <c r="E383" s="850">
        <v>26021.58</v>
      </c>
      <c r="F383" s="848">
        <v>6.798</v>
      </c>
      <c r="G383" s="852" t="s">
        <v>917</v>
      </c>
    </row>
    <row r="384" spans="2:7">
      <c r="B384" s="12" t="s">
        <v>22</v>
      </c>
      <c r="C384" s="12" t="s">
        <v>1185</v>
      </c>
      <c r="D384" s="12">
        <v>2015</v>
      </c>
      <c r="E384" s="850">
        <v>0</v>
      </c>
      <c r="F384" s="848">
        <v>0</v>
      </c>
      <c r="G384" s="852" t="s">
        <v>917</v>
      </c>
    </row>
    <row r="385" spans="2:7">
      <c r="B385" s="12" t="s">
        <v>22</v>
      </c>
      <c r="C385" s="12" t="s">
        <v>1186</v>
      </c>
      <c r="D385" s="12">
        <v>2015</v>
      </c>
      <c r="E385" s="850">
        <v>9893.4</v>
      </c>
      <c r="F385" s="848">
        <v>3.9</v>
      </c>
      <c r="G385" s="852" t="s">
        <v>915</v>
      </c>
    </row>
    <row r="386" spans="2:7">
      <c r="B386" s="12" t="s">
        <v>22</v>
      </c>
      <c r="C386" s="12" t="s">
        <v>1187</v>
      </c>
      <c r="D386" s="12">
        <v>2015</v>
      </c>
      <c r="E386" s="850">
        <v>20757.0798</v>
      </c>
      <c r="F386" s="848">
        <v>6.2567000000000004</v>
      </c>
      <c r="G386" s="852" t="s">
        <v>917</v>
      </c>
    </row>
    <row r="387" spans="2:7">
      <c r="B387" s="12" t="s">
        <v>22</v>
      </c>
      <c r="C387" s="12" t="s">
        <v>1188</v>
      </c>
      <c r="D387" s="12">
        <v>2015</v>
      </c>
      <c r="E387" s="850">
        <v>22647</v>
      </c>
      <c r="F387" s="848">
        <v>9.1</v>
      </c>
      <c r="G387" s="852" t="s">
        <v>915</v>
      </c>
    </row>
    <row r="388" spans="2:7">
      <c r="B388" s="12" t="s">
        <v>22</v>
      </c>
      <c r="C388" s="12" t="s">
        <v>1189</v>
      </c>
      <c r="D388" s="12">
        <v>2015</v>
      </c>
      <c r="E388" s="850">
        <v>16044.5</v>
      </c>
      <c r="F388" s="848">
        <v>2</v>
      </c>
      <c r="G388" s="852" t="s">
        <v>915</v>
      </c>
    </row>
    <row r="389" spans="2:7">
      <c r="B389" s="12" t="s">
        <v>22</v>
      </c>
      <c r="C389" s="12" t="s">
        <v>1190</v>
      </c>
      <c r="D389" s="12">
        <v>2015</v>
      </c>
      <c r="E389" s="850">
        <v>11686</v>
      </c>
      <c r="F389" s="848">
        <v>1.3</v>
      </c>
      <c r="G389" s="852" t="s">
        <v>915</v>
      </c>
    </row>
    <row r="390" spans="2:7">
      <c r="B390" s="12" t="s">
        <v>22</v>
      </c>
      <c r="C390" s="12" t="s">
        <v>1191</v>
      </c>
      <c r="D390" s="12">
        <v>2015</v>
      </c>
      <c r="E390" s="850">
        <v>601</v>
      </c>
      <c r="F390" s="848">
        <v>1</v>
      </c>
      <c r="G390" s="852" t="s">
        <v>917</v>
      </c>
    </row>
    <row r="391" spans="2:7">
      <c r="B391" s="12" t="s">
        <v>22</v>
      </c>
      <c r="C391" s="12" t="s">
        <v>1192</v>
      </c>
      <c r="D391" s="12">
        <v>2015</v>
      </c>
      <c r="E391" s="850">
        <v>28195</v>
      </c>
      <c r="F391" s="848">
        <v>9</v>
      </c>
      <c r="G391" s="852" t="s">
        <v>917</v>
      </c>
    </row>
    <row r="392" spans="2:7">
      <c r="B392" s="12" t="s">
        <v>22</v>
      </c>
      <c r="C392" s="12" t="s">
        <v>1193</v>
      </c>
      <c r="D392" s="12">
        <v>2015</v>
      </c>
      <c r="E392" s="850">
        <v>29640</v>
      </c>
      <c r="F392" s="848">
        <v>5.2</v>
      </c>
      <c r="G392" s="852" t="s">
        <v>917</v>
      </c>
    </row>
    <row r="393" spans="2:7">
      <c r="B393" s="12" t="s">
        <v>22</v>
      </c>
      <c r="C393" s="12" t="s">
        <v>1194</v>
      </c>
      <c r="D393" s="12">
        <v>2015</v>
      </c>
      <c r="E393" s="850">
        <v>4672</v>
      </c>
      <c r="F393" s="848">
        <v>0</v>
      </c>
      <c r="G393" s="852" t="s">
        <v>917</v>
      </c>
    </row>
    <row r="394" spans="2:7">
      <c r="B394" s="12" t="s">
        <v>22</v>
      </c>
      <c r="C394" s="12" t="s">
        <v>1195</v>
      </c>
      <c r="D394" s="12">
        <v>2015</v>
      </c>
      <c r="E394" s="850">
        <v>112489.344</v>
      </c>
      <c r="F394" s="848">
        <v>24.376000000000001</v>
      </c>
      <c r="G394" s="852" t="s">
        <v>915</v>
      </c>
    </row>
    <row r="395" spans="2:7">
      <c r="B395" s="12" t="s">
        <v>22</v>
      </c>
      <c r="C395" s="12" t="s">
        <v>1196</v>
      </c>
      <c r="D395" s="12">
        <v>2015</v>
      </c>
      <c r="E395" s="850">
        <v>373558</v>
      </c>
      <c r="F395" s="848">
        <v>55.1</v>
      </c>
      <c r="G395" s="852" t="s">
        <v>917</v>
      </c>
    </row>
    <row r="396" spans="2:7">
      <c r="B396" s="12" t="s">
        <v>22</v>
      </c>
      <c r="C396" s="12" t="s">
        <v>1197</v>
      </c>
      <c r="D396" s="12">
        <v>2015</v>
      </c>
      <c r="E396" s="850">
        <v>13147.1589</v>
      </c>
      <c r="F396" s="848">
        <v>5.0701330000000002</v>
      </c>
      <c r="G396" s="852" t="s">
        <v>915</v>
      </c>
    </row>
    <row r="397" spans="2:7">
      <c r="B397" s="12" t="s">
        <v>22</v>
      </c>
      <c r="C397" s="12" t="s">
        <v>1198</v>
      </c>
      <c r="D397" s="12">
        <v>2015</v>
      </c>
      <c r="E397" s="850">
        <v>20223</v>
      </c>
      <c r="F397" s="848">
        <v>0</v>
      </c>
      <c r="G397" s="852" t="s">
        <v>917</v>
      </c>
    </row>
    <row r="398" spans="2:7">
      <c r="B398" s="12" t="s">
        <v>22</v>
      </c>
      <c r="C398" s="12" t="s">
        <v>1199</v>
      </c>
      <c r="D398" s="12">
        <v>2015</v>
      </c>
      <c r="E398" s="850">
        <v>13602.641</v>
      </c>
      <c r="F398" s="848">
        <v>5.2439</v>
      </c>
      <c r="G398" s="852" t="s">
        <v>915</v>
      </c>
    </row>
    <row r="399" spans="2:7">
      <c r="B399" s="12" t="s">
        <v>22</v>
      </c>
      <c r="C399" s="12" t="s">
        <v>1200</v>
      </c>
      <c r="D399" s="12">
        <v>2015</v>
      </c>
      <c r="E399" s="850">
        <v>4150</v>
      </c>
      <c r="F399" s="848">
        <v>2.1</v>
      </c>
      <c r="G399" s="852" t="s">
        <v>915</v>
      </c>
    </row>
    <row r="400" spans="2:7">
      <c r="B400" s="12" t="s">
        <v>22</v>
      </c>
      <c r="C400" s="12" t="s">
        <v>1201</v>
      </c>
      <c r="D400" s="12">
        <v>2015</v>
      </c>
      <c r="E400" s="850">
        <v>6921</v>
      </c>
      <c r="F400" s="848">
        <v>0.46800000000000003</v>
      </c>
      <c r="G400" s="852" t="s">
        <v>915</v>
      </c>
    </row>
    <row r="401" spans="2:7">
      <c r="B401" s="12" t="s">
        <v>22</v>
      </c>
      <c r="C401" s="12" t="s">
        <v>1202</v>
      </c>
      <c r="D401" s="12">
        <v>2015</v>
      </c>
      <c r="E401" s="850">
        <v>22480</v>
      </c>
      <c r="F401" s="848">
        <v>28.3</v>
      </c>
      <c r="G401" s="852" t="s">
        <v>917</v>
      </c>
    </row>
    <row r="402" spans="2:7">
      <c r="B402" s="12" t="s">
        <v>22</v>
      </c>
      <c r="C402" s="12" t="s">
        <v>1203</v>
      </c>
      <c r="D402" s="12">
        <v>2015</v>
      </c>
      <c r="E402" s="850">
        <v>52357</v>
      </c>
      <c r="F402" s="848">
        <v>9.9</v>
      </c>
      <c r="G402" s="852" t="s">
        <v>917</v>
      </c>
    </row>
    <row r="403" spans="2:7">
      <c r="B403" s="12" t="s">
        <v>22</v>
      </c>
      <c r="C403" s="12" t="s">
        <v>1202</v>
      </c>
      <c r="D403" s="12">
        <v>2015</v>
      </c>
      <c r="E403" s="850">
        <v>36208</v>
      </c>
      <c r="F403" s="848">
        <v>0</v>
      </c>
      <c r="G403" s="852" t="s">
        <v>917</v>
      </c>
    </row>
    <row r="404" spans="2:7">
      <c r="B404" s="12" t="s">
        <v>22</v>
      </c>
      <c r="C404" s="12" t="s">
        <v>1204</v>
      </c>
      <c r="D404" s="12">
        <v>2015</v>
      </c>
      <c r="E404" s="850">
        <v>26991</v>
      </c>
      <c r="F404" s="848">
        <v>5.9</v>
      </c>
      <c r="G404" s="852" t="s">
        <v>917</v>
      </c>
    </row>
    <row r="405" spans="2:7">
      <c r="B405" s="12" t="s">
        <v>22</v>
      </c>
      <c r="C405" s="12" t="s">
        <v>1205</v>
      </c>
      <c r="D405" s="12">
        <v>2015</v>
      </c>
      <c r="E405" s="850">
        <v>30056</v>
      </c>
      <c r="F405" s="848">
        <v>3.4</v>
      </c>
      <c r="G405" s="852" t="s">
        <v>917</v>
      </c>
    </row>
    <row r="406" spans="2:7">
      <c r="B406" s="12" t="s">
        <v>22</v>
      </c>
      <c r="C406" s="12" t="s">
        <v>1206</v>
      </c>
      <c r="D406" s="12">
        <v>2015</v>
      </c>
      <c r="E406" s="850">
        <v>88407.28</v>
      </c>
      <c r="F406" s="848">
        <v>19.295999999999999</v>
      </c>
      <c r="G406" s="852" t="s">
        <v>917</v>
      </c>
    </row>
    <row r="407" spans="2:7">
      <c r="B407" s="12" t="s">
        <v>22</v>
      </c>
      <c r="C407" s="12" t="s">
        <v>1207</v>
      </c>
      <c r="D407" s="12">
        <v>2015</v>
      </c>
      <c r="E407" s="850">
        <v>1680</v>
      </c>
      <c r="F407" s="848">
        <v>0</v>
      </c>
      <c r="G407" s="852" t="s">
        <v>915</v>
      </c>
    </row>
    <row r="408" spans="2:7">
      <c r="B408" s="12" t="s">
        <v>22</v>
      </c>
      <c r="C408" s="12" t="s">
        <v>1208</v>
      </c>
      <c r="D408" s="12">
        <v>2015</v>
      </c>
      <c r="E408" s="850">
        <v>4581</v>
      </c>
      <c r="F408" s="848">
        <v>1.8</v>
      </c>
      <c r="G408" s="852" t="s">
        <v>917</v>
      </c>
    </row>
    <row r="409" spans="2:7">
      <c r="B409" s="12" t="s">
        <v>22</v>
      </c>
      <c r="C409" s="12" t="s">
        <v>1209</v>
      </c>
      <c r="D409" s="12">
        <v>2015</v>
      </c>
      <c r="E409" s="850">
        <v>30762.243999999999</v>
      </c>
      <c r="F409" s="848">
        <v>6.4195000000000002</v>
      </c>
      <c r="G409" s="852" t="s">
        <v>917</v>
      </c>
    </row>
    <row r="410" spans="2:7">
      <c r="B410" s="12" t="s">
        <v>22</v>
      </c>
      <c r="C410" s="12" t="s">
        <v>1210</v>
      </c>
      <c r="D410" s="12">
        <v>2015</v>
      </c>
      <c r="E410" s="850">
        <v>29986.639999999999</v>
      </c>
      <c r="F410" s="848">
        <v>11.56</v>
      </c>
      <c r="G410" s="852" t="s">
        <v>917</v>
      </c>
    </row>
    <row r="411" spans="2:7">
      <c r="B411" s="12" t="s">
        <v>22</v>
      </c>
      <c r="C411" s="12" t="s">
        <v>1211</v>
      </c>
      <c r="D411" s="12">
        <v>2015</v>
      </c>
      <c r="E411" s="850">
        <v>12508.6</v>
      </c>
      <c r="F411" s="848">
        <v>5.4</v>
      </c>
      <c r="G411" s="852" t="s">
        <v>915</v>
      </c>
    </row>
    <row r="412" spans="2:7">
      <c r="B412" s="12" t="s">
        <v>22</v>
      </c>
      <c r="C412" s="12" t="s">
        <v>1212</v>
      </c>
      <c r="D412" s="12">
        <v>2015</v>
      </c>
      <c r="E412" s="850">
        <v>51267.91</v>
      </c>
      <c r="F412" s="848">
        <v>6.2149999999999999</v>
      </c>
      <c r="G412" s="852" t="s">
        <v>917</v>
      </c>
    </row>
    <row r="413" spans="2:7">
      <c r="B413" s="12" t="s">
        <v>22</v>
      </c>
      <c r="C413" s="12" t="s">
        <v>1213</v>
      </c>
      <c r="D413" s="12">
        <v>2015</v>
      </c>
      <c r="E413" s="850">
        <v>13428</v>
      </c>
      <c r="F413" s="848">
        <v>3.3570000000000002</v>
      </c>
      <c r="G413" s="852" t="s">
        <v>917</v>
      </c>
    </row>
    <row r="414" spans="2:7">
      <c r="B414" s="12" t="s">
        <v>22</v>
      </c>
      <c r="C414" s="12" t="s">
        <v>1213</v>
      </c>
      <c r="D414" s="12">
        <v>2015</v>
      </c>
      <c r="E414" s="850">
        <v>20142</v>
      </c>
      <c r="F414" s="848">
        <v>5.0354999999999999</v>
      </c>
      <c r="G414" s="852" t="s">
        <v>917</v>
      </c>
    </row>
    <row r="415" spans="2:7">
      <c r="B415" s="12" t="s">
        <v>22</v>
      </c>
      <c r="C415" s="12" t="s">
        <v>1214</v>
      </c>
      <c r="D415" s="12">
        <v>2015</v>
      </c>
      <c r="E415" s="850">
        <v>21468</v>
      </c>
      <c r="F415" s="848">
        <v>0</v>
      </c>
      <c r="G415" s="852" t="s">
        <v>917</v>
      </c>
    </row>
    <row r="416" spans="2:7">
      <c r="B416" s="12" t="s">
        <v>22</v>
      </c>
      <c r="C416" s="12" t="s">
        <v>1215</v>
      </c>
      <c r="D416" s="12">
        <v>2015</v>
      </c>
      <c r="E416" s="850">
        <v>4389.0479999999998</v>
      </c>
      <c r="F416" s="848">
        <v>1.6919999999999999</v>
      </c>
      <c r="G416" s="852" t="s">
        <v>915</v>
      </c>
    </row>
    <row r="417" spans="2:7">
      <c r="B417" s="12" t="s">
        <v>22</v>
      </c>
      <c r="C417" s="12" t="s">
        <v>1215</v>
      </c>
      <c r="D417" s="12">
        <v>2015</v>
      </c>
      <c r="E417" s="850">
        <v>2075.1999999999998</v>
      </c>
      <c r="F417" s="848">
        <v>0.8</v>
      </c>
      <c r="G417" s="852" t="s">
        <v>915</v>
      </c>
    </row>
    <row r="418" spans="2:7">
      <c r="B418" s="12" t="s">
        <v>22</v>
      </c>
      <c r="C418" s="12" t="s">
        <v>1216</v>
      </c>
      <c r="D418" s="12">
        <v>2015</v>
      </c>
      <c r="E418" s="850">
        <v>12640.68</v>
      </c>
      <c r="F418" s="848">
        <v>0</v>
      </c>
      <c r="G418" s="852" t="s">
        <v>915</v>
      </c>
    </row>
    <row r="419" spans="2:7">
      <c r="B419" s="12" t="s">
        <v>22</v>
      </c>
      <c r="C419" s="12">
        <v>0</v>
      </c>
      <c r="D419" s="12">
        <v>2015</v>
      </c>
      <c r="E419" s="850">
        <v>1092</v>
      </c>
      <c r="F419" s="848">
        <v>0</v>
      </c>
      <c r="G419" s="852" t="e">
        <v>#N/A</v>
      </c>
    </row>
    <row r="420" spans="2:7">
      <c r="B420" s="12" t="s">
        <v>22</v>
      </c>
      <c r="C420" s="12" t="s">
        <v>1217</v>
      </c>
      <c r="D420" s="12">
        <v>2015</v>
      </c>
      <c r="E420" s="850">
        <v>4426</v>
      </c>
      <c r="F420" s="848">
        <v>9.9</v>
      </c>
      <c r="G420" s="852" t="s">
        <v>917</v>
      </c>
    </row>
    <row r="421" spans="2:7">
      <c r="B421" s="12" t="s">
        <v>22</v>
      </c>
      <c r="C421" s="12" t="s">
        <v>1217</v>
      </c>
      <c r="D421" s="12">
        <v>2015</v>
      </c>
      <c r="E421" s="850">
        <v>6983</v>
      </c>
      <c r="F421" s="848">
        <v>1.7456400000000001</v>
      </c>
      <c r="G421" s="852" t="s">
        <v>917</v>
      </c>
    </row>
    <row r="422" spans="2:7">
      <c r="B422" s="12" t="s">
        <v>22</v>
      </c>
      <c r="C422" s="12" t="s">
        <v>1217</v>
      </c>
      <c r="D422" s="12">
        <v>2015</v>
      </c>
      <c r="E422" s="850">
        <v>2820</v>
      </c>
      <c r="F422" s="848">
        <v>0.70496999999999999</v>
      </c>
      <c r="G422" s="852" t="s">
        <v>917</v>
      </c>
    </row>
    <row r="423" spans="2:7">
      <c r="B423" s="12" t="s">
        <v>22</v>
      </c>
      <c r="C423" s="12" t="s">
        <v>1217</v>
      </c>
      <c r="D423" s="12">
        <v>2015</v>
      </c>
      <c r="E423" s="850">
        <v>9718.7250000000004</v>
      </c>
      <c r="F423" s="848">
        <v>3.7147000000000001</v>
      </c>
      <c r="G423" s="852" t="s">
        <v>917</v>
      </c>
    </row>
    <row r="424" spans="2:7">
      <c r="B424" s="12" t="s">
        <v>22</v>
      </c>
      <c r="C424" s="12" t="s">
        <v>1218</v>
      </c>
      <c r="D424" s="12">
        <v>2015</v>
      </c>
      <c r="E424" s="850">
        <v>231746</v>
      </c>
      <c r="F424" s="848">
        <v>26.5</v>
      </c>
      <c r="G424" s="852" t="s">
        <v>917</v>
      </c>
    </row>
    <row r="425" spans="2:7">
      <c r="B425" s="12" t="s">
        <v>22</v>
      </c>
      <c r="C425" s="12" t="s">
        <v>1218</v>
      </c>
      <c r="D425" s="12">
        <v>2015</v>
      </c>
      <c r="E425" s="850">
        <v>14648.472</v>
      </c>
      <c r="F425" s="848">
        <v>0</v>
      </c>
      <c r="G425" s="852" t="s">
        <v>917</v>
      </c>
    </row>
    <row r="426" spans="2:7">
      <c r="B426" s="12" t="s">
        <v>22</v>
      </c>
      <c r="C426" s="12" t="s">
        <v>1219</v>
      </c>
      <c r="D426" s="12">
        <v>2015</v>
      </c>
      <c r="E426" s="850">
        <v>244902</v>
      </c>
      <c r="F426" s="848">
        <v>0</v>
      </c>
      <c r="G426" s="852" t="s">
        <v>920</v>
      </c>
    </row>
    <row r="427" spans="2:7">
      <c r="B427" s="12" t="s">
        <v>22</v>
      </c>
      <c r="C427" s="12" t="s">
        <v>1220</v>
      </c>
      <c r="D427" s="12">
        <v>2015</v>
      </c>
      <c r="E427" s="850">
        <v>12356.678900000001</v>
      </c>
      <c r="F427" s="848">
        <v>5.0701330000000002</v>
      </c>
      <c r="G427" s="852" t="s">
        <v>915</v>
      </c>
    </row>
    <row r="428" spans="2:7">
      <c r="B428" s="12" t="s">
        <v>22</v>
      </c>
      <c r="C428" s="12" t="s">
        <v>1221</v>
      </c>
      <c r="D428" s="12">
        <v>2015</v>
      </c>
      <c r="E428" s="850">
        <v>40779</v>
      </c>
      <c r="F428" s="848">
        <v>9.4846400000000006</v>
      </c>
      <c r="G428" s="852" t="s">
        <v>917</v>
      </c>
    </row>
    <row r="429" spans="2:7">
      <c r="B429" s="12" t="s">
        <v>22</v>
      </c>
      <c r="C429" s="12" t="s">
        <v>1222</v>
      </c>
      <c r="D429" s="12">
        <v>2015</v>
      </c>
      <c r="E429" s="850">
        <v>215706.68</v>
      </c>
      <c r="F429" s="848">
        <v>24.667999999999999</v>
      </c>
      <c r="G429" s="852" t="s">
        <v>917</v>
      </c>
    </row>
    <row r="430" spans="2:7">
      <c r="B430" s="12" t="s">
        <v>22</v>
      </c>
      <c r="C430" s="12" t="s">
        <v>1222</v>
      </c>
      <c r="D430" s="12">
        <v>2015</v>
      </c>
      <c r="E430" s="850">
        <v>7743.84</v>
      </c>
      <c r="F430" s="848">
        <v>0.88400000000000001</v>
      </c>
      <c r="G430" s="852" t="s">
        <v>917</v>
      </c>
    </row>
    <row r="431" spans="2:7">
      <c r="B431" s="12" t="s">
        <v>22</v>
      </c>
      <c r="C431" s="12" t="s">
        <v>1223</v>
      </c>
      <c r="D431" s="12">
        <v>2015</v>
      </c>
      <c r="E431" s="850">
        <v>368224.8</v>
      </c>
      <c r="F431" s="848">
        <v>51.72</v>
      </c>
      <c r="G431" s="852" t="s">
        <v>917</v>
      </c>
    </row>
    <row r="432" spans="2:7">
      <c r="B432" s="12" t="s">
        <v>22</v>
      </c>
      <c r="C432" s="12" t="s">
        <v>1224</v>
      </c>
      <c r="D432" s="12">
        <v>2015</v>
      </c>
      <c r="E432" s="850">
        <v>4522.95</v>
      </c>
      <c r="F432" s="848">
        <v>0</v>
      </c>
      <c r="G432" s="852" t="s">
        <v>915</v>
      </c>
    </row>
    <row r="433" spans="2:7">
      <c r="B433" s="12" t="s">
        <v>22</v>
      </c>
      <c r="C433" s="12" t="s">
        <v>1225</v>
      </c>
      <c r="D433" s="12">
        <v>2015</v>
      </c>
      <c r="E433" s="850">
        <v>0</v>
      </c>
      <c r="F433" s="848">
        <v>0</v>
      </c>
      <c r="G433" s="852" t="s">
        <v>915</v>
      </c>
    </row>
    <row r="434" spans="2:7">
      <c r="B434" s="12" t="s">
        <v>22</v>
      </c>
      <c r="C434" s="12" t="s">
        <v>1226</v>
      </c>
      <c r="D434" s="12">
        <v>2015</v>
      </c>
      <c r="E434" s="850">
        <v>14545.8</v>
      </c>
      <c r="F434" s="848">
        <v>3.6848999999999998</v>
      </c>
      <c r="G434" s="852" t="s">
        <v>917</v>
      </c>
    </row>
    <row r="435" spans="2:7">
      <c r="B435" s="12" t="s">
        <v>22</v>
      </c>
      <c r="C435" s="12" t="s">
        <v>1227</v>
      </c>
      <c r="D435" s="12">
        <v>2015</v>
      </c>
      <c r="E435" s="850">
        <v>70279.448000000004</v>
      </c>
      <c r="F435" s="848">
        <v>15.332000000000001</v>
      </c>
      <c r="G435" s="852" t="s">
        <v>915</v>
      </c>
    </row>
    <row r="436" spans="2:7">
      <c r="B436" s="12" t="s">
        <v>22</v>
      </c>
      <c r="C436" s="12" t="s">
        <v>1228</v>
      </c>
      <c r="D436" s="12">
        <v>2015</v>
      </c>
      <c r="E436" s="850">
        <v>20664.39</v>
      </c>
      <c r="F436" s="848">
        <v>0</v>
      </c>
      <c r="G436" s="852" t="s">
        <v>915</v>
      </c>
    </row>
    <row r="437" spans="2:7">
      <c r="B437" s="12" t="s">
        <v>22</v>
      </c>
      <c r="C437" s="12" t="s">
        <v>1229</v>
      </c>
      <c r="D437" s="12">
        <v>2015</v>
      </c>
      <c r="E437" s="850">
        <v>20664.39</v>
      </c>
      <c r="F437" s="848">
        <v>0</v>
      </c>
      <c r="G437" s="852" t="s">
        <v>915</v>
      </c>
    </row>
    <row r="438" spans="2:7">
      <c r="B438" s="12" t="s">
        <v>22</v>
      </c>
      <c r="C438" s="12" t="s">
        <v>1230</v>
      </c>
      <c r="D438" s="12">
        <v>2015</v>
      </c>
      <c r="E438" s="850">
        <v>22027</v>
      </c>
      <c r="F438" s="848">
        <v>4.8</v>
      </c>
      <c r="G438" s="852" t="s">
        <v>915</v>
      </c>
    </row>
    <row r="439" spans="2:7">
      <c r="B439" s="12" t="s">
        <v>22</v>
      </c>
      <c r="C439" s="12" t="s">
        <v>1231</v>
      </c>
      <c r="D439" s="12">
        <v>2015</v>
      </c>
      <c r="E439" s="850">
        <v>5144.2330000000002</v>
      </c>
      <c r="F439" s="848">
        <v>7.827731</v>
      </c>
      <c r="G439" s="852" t="s">
        <v>917</v>
      </c>
    </row>
    <row r="440" spans="2:7">
      <c r="B440" s="12" t="s">
        <v>22</v>
      </c>
      <c r="C440" s="12" t="s">
        <v>1232</v>
      </c>
      <c r="D440" s="12">
        <v>2015</v>
      </c>
      <c r="E440" s="850">
        <v>25995</v>
      </c>
      <c r="F440" s="848">
        <v>3.1</v>
      </c>
      <c r="G440" s="852" t="s">
        <v>917</v>
      </c>
    </row>
    <row r="441" spans="2:7">
      <c r="B441" s="12" t="s">
        <v>22</v>
      </c>
      <c r="C441" s="12" t="s">
        <v>1232</v>
      </c>
      <c r="D441" s="12">
        <v>2015</v>
      </c>
      <c r="E441" s="850">
        <v>45000</v>
      </c>
      <c r="F441" s="848">
        <v>0</v>
      </c>
      <c r="G441" s="852" t="s">
        <v>917</v>
      </c>
    </row>
    <row r="442" spans="2:7">
      <c r="B442" s="12" t="s">
        <v>22</v>
      </c>
      <c r="C442" s="12" t="s">
        <v>1233</v>
      </c>
      <c r="D442" s="12">
        <v>2015</v>
      </c>
      <c r="E442" s="850">
        <v>300063</v>
      </c>
      <c r="F442" s="848">
        <v>34.256999999999998</v>
      </c>
      <c r="G442" s="852" t="s">
        <v>917</v>
      </c>
    </row>
    <row r="443" spans="2:7">
      <c r="B443" s="12" t="s">
        <v>22</v>
      </c>
      <c r="C443" s="12" t="s">
        <v>1234</v>
      </c>
      <c r="D443" s="12">
        <v>2015</v>
      </c>
      <c r="E443" s="850">
        <v>2264</v>
      </c>
      <c r="F443" s="848">
        <v>0</v>
      </c>
      <c r="G443" s="852" t="s">
        <v>915</v>
      </c>
    </row>
    <row r="444" spans="2:7">
      <c r="B444" s="12" t="s">
        <v>22</v>
      </c>
      <c r="C444" s="12" t="s">
        <v>1234</v>
      </c>
      <c r="D444" s="12">
        <v>2015</v>
      </c>
      <c r="E444" s="850">
        <v>14401</v>
      </c>
      <c r="F444" s="848">
        <v>1.6</v>
      </c>
      <c r="G444" s="852" t="s">
        <v>915</v>
      </c>
    </row>
    <row r="445" spans="2:7">
      <c r="B445" s="12" t="s">
        <v>22</v>
      </c>
      <c r="C445" s="12" t="s">
        <v>1235</v>
      </c>
      <c r="D445" s="12">
        <v>2015</v>
      </c>
      <c r="E445" s="850">
        <v>6517</v>
      </c>
      <c r="F445" s="848">
        <v>2.2999999999999998</v>
      </c>
      <c r="G445" s="852" t="s">
        <v>915</v>
      </c>
    </row>
    <row r="446" spans="2:7">
      <c r="B446" s="12" t="s">
        <v>22</v>
      </c>
      <c r="C446" s="12" t="s">
        <v>1236</v>
      </c>
      <c r="D446" s="12">
        <v>2015</v>
      </c>
      <c r="E446" s="850">
        <v>7595.6</v>
      </c>
      <c r="F446" s="848">
        <v>1.1819999999999999</v>
      </c>
      <c r="G446" s="852" t="s">
        <v>915</v>
      </c>
    </row>
    <row r="447" spans="2:7">
      <c r="B447" s="12" t="s">
        <v>22</v>
      </c>
      <c r="C447" s="12" t="s">
        <v>1237</v>
      </c>
      <c r="D447" s="12">
        <v>2015</v>
      </c>
      <c r="E447" s="850">
        <v>47766</v>
      </c>
      <c r="F447" s="848">
        <v>15.922000000000001</v>
      </c>
      <c r="G447" s="852" t="s">
        <v>917</v>
      </c>
    </row>
    <row r="448" spans="2:7">
      <c r="B448" s="12" t="s">
        <v>22</v>
      </c>
      <c r="C448" s="12" t="s">
        <v>1238</v>
      </c>
      <c r="D448" s="12">
        <v>2015</v>
      </c>
      <c r="E448" s="850">
        <v>819</v>
      </c>
      <c r="F448" s="848">
        <v>0</v>
      </c>
      <c r="G448" s="852" t="s">
        <v>917</v>
      </c>
    </row>
    <row r="449" spans="2:7">
      <c r="B449" s="12" t="s">
        <v>22</v>
      </c>
      <c r="C449" s="12" t="s">
        <v>1239</v>
      </c>
      <c r="D449" s="12">
        <v>2015</v>
      </c>
      <c r="E449" s="850">
        <v>288</v>
      </c>
      <c r="F449" s="848">
        <v>1.1000000000000001</v>
      </c>
      <c r="G449" s="852" t="s">
        <v>915</v>
      </c>
    </row>
    <row r="450" spans="2:7">
      <c r="B450" s="12" t="s">
        <v>22</v>
      </c>
      <c r="C450" s="12" t="s">
        <v>1239</v>
      </c>
      <c r="D450" s="12">
        <v>2015</v>
      </c>
      <c r="E450" s="850">
        <v>23976.567999999999</v>
      </c>
      <c r="F450" s="848">
        <v>6.8179999999999996</v>
      </c>
      <c r="G450" s="852" t="s">
        <v>915</v>
      </c>
    </row>
    <row r="451" spans="2:7">
      <c r="B451" s="12" t="s">
        <v>22</v>
      </c>
      <c r="C451" s="12" t="s">
        <v>1240</v>
      </c>
      <c r="D451" s="12">
        <v>2015</v>
      </c>
      <c r="E451" s="850">
        <v>94624</v>
      </c>
      <c r="F451" s="848">
        <v>8.48</v>
      </c>
      <c r="G451" s="852" t="s">
        <v>917</v>
      </c>
    </row>
    <row r="452" spans="2:7">
      <c r="B452" s="12" t="s">
        <v>22</v>
      </c>
      <c r="C452" s="12" t="s">
        <v>1241</v>
      </c>
      <c r="D452" s="12">
        <v>2015</v>
      </c>
      <c r="E452" s="850">
        <v>12000</v>
      </c>
      <c r="F452" s="848">
        <v>21.5</v>
      </c>
      <c r="G452" s="852" t="s">
        <v>917</v>
      </c>
    </row>
    <row r="453" spans="2:7">
      <c r="B453" s="12" t="s">
        <v>22</v>
      </c>
      <c r="C453" s="12" t="s">
        <v>1208</v>
      </c>
      <c r="D453" s="12">
        <v>2015</v>
      </c>
      <c r="E453" s="850">
        <v>2011</v>
      </c>
      <c r="F453" s="848">
        <v>0.8</v>
      </c>
      <c r="G453" s="852" t="s">
        <v>917</v>
      </c>
    </row>
    <row r="454" spans="2:7">
      <c r="B454" s="12" t="s">
        <v>22</v>
      </c>
      <c r="C454" s="12">
        <v>0</v>
      </c>
      <c r="D454" s="12">
        <v>2015</v>
      </c>
      <c r="E454" s="850">
        <v>66821.504000000001</v>
      </c>
      <c r="F454" s="848">
        <v>13.012</v>
      </c>
      <c r="G454" s="852" t="e">
        <v>#N/A</v>
      </c>
    </row>
    <row r="455" spans="2:7">
      <c r="B455" s="12" t="s">
        <v>22</v>
      </c>
      <c r="C455" s="12" t="s">
        <v>1242</v>
      </c>
      <c r="D455" s="12">
        <v>2015</v>
      </c>
      <c r="E455" s="850">
        <v>32074.315999999999</v>
      </c>
      <c r="F455" s="848">
        <v>6.8410000000000002</v>
      </c>
      <c r="G455" s="852" t="s">
        <v>917</v>
      </c>
    </row>
    <row r="456" spans="2:7">
      <c r="B456" s="12" t="s">
        <v>22</v>
      </c>
      <c r="C456" s="12">
        <v>0</v>
      </c>
      <c r="D456" s="12">
        <v>2015</v>
      </c>
      <c r="E456" s="850">
        <v>61382.400000000001</v>
      </c>
      <c r="F456" s="848">
        <v>12.788</v>
      </c>
      <c r="G456" s="852" t="s">
        <v>917</v>
      </c>
    </row>
    <row r="457" spans="2:7">
      <c r="B457" s="12" t="s">
        <v>22</v>
      </c>
      <c r="C457" s="12" t="s">
        <v>1243</v>
      </c>
      <c r="D457" s="12">
        <v>2015</v>
      </c>
      <c r="E457" s="850">
        <v>4110</v>
      </c>
      <c r="F457" s="848">
        <v>0</v>
      </c>
      <c r="G457" s="852" t="s">
        <v>917</v>
      </c>
    </row>
    <row r="458" spans="2:7">
      <c r="B458" s="12" t="s">
        <v>22</v>
      </c>
      <c r="C458" s="12" t="s">
        <v>1244</v>
      </c>
      <c r="D458" s="12">
        <v>2015</v>
      </c>
      <c r="E458" s="850">
        <v>5281</v>
      </c>
      <c r="F458" s="848">
        <v>0</v>
      </c>
      <c r="G458" s="852" t="s">
        <v>915</v>
      </c>
    </row>
    <row r="459" spans="2:7">
      <c r="B459" s="12" t="s">
        <v>22</v>
      </c>
      <c r="C459" s="12" t="s">
        <v>1245</v>
      </c>
      <c r="D459" s="12">
        <v>2015</v>
      </c>
      <c r="E459" s="850">
        <v>681.75</v>
      </c>
      <c r="F459" s="848">
        <v>0.6825</v>
      </c>
      <c r="G459" s="852" t="s">
        <v>917</v>
      </c>
    </row>
    <row r="460" spans="2:7">
      <c r="B460" s="12" t="s">
        <v>22</v>
      </c>
      <c r="C460" s="12" t="s">
        <v>1246</v>
      </c>
      <c r="D460" s="12">
        <v>2015</v>
      </c>
      <c r="E460" s="850">
        <v>28453.171999999999</v>
      </c>
      <c r="F460" s="848">
        <v>6.6180000000000003</v>
      </c>
      <c r="G460" s="852" t="s">
        <v>915</v>
      </c>
    </row>
    <row r="461" spans="2:7">
      <c r="B461" s="12" t="s">
        <v>22</v>
      </c>
      <c r="C461" s="12" t="s">
        <v>1246</v>
      </c>
      <c r="D461" s="12">
        <v>2015</v>
      </c>
      <c r="E461" s="850">
        <v>6424</v>
      </c>
      <c r="F461" s="848">
        <v>0</v>
      </c>
      <c r="G461" s="852" t="s">
        <v>915</v>
      </c>
    </row>
    <row r="462" spans="2:7">
      <c r="B462" s="12" t="s">
        <v>22</v>
      </c>
      <c r="C462" s="12" t="s">
        <v>1247</v>
      </c>
      <c r="D462" s="12">
        <v>2015</v>
      </c>
      <c r="E462" s="850">
        <v>14545.8</v>
      </c>
      <c r="F462" s="848">
        <v>3.6848999999999998</v>
      </c>
      <c r="G462" s="852" t="s">
        <v>917</v>
      </c>
    </row>
    <row r="463" spans="2:7">
      <c r="B463" s="12" t="s">
        <v>22</v>
      </c>
      <c r="C463" s="12" t="s">
        <v>1248</v>
      </c>
      <c r="D463" s="12">
        <v>2015</v>
      </c>
      <c r="E463" s="850">
        <v>139104</v>
      </c>
      <c r="F463" s="848">
        <v>43.7</v>
      </c>
      <c r="G463" s="852" t="s">
        <v>917</v>
      </c>
    </row>
    <row r="464" spans="2:7">
      <c r="B464" s="12" t="s">
        <v>22</v>
      </c>
      <c r="C464" s="12" t="s">
        <v>1249</v>
      </c>
      <c r="D464" s="12">
        <v>2015</v>
      </c>
      <c r="E464" s="850">
        <v>75431</v>
      </c>
      <c r="F464" s="848">
        <v>8.76</v>
      </c>
      <c r="G464" s="852" t="s">
        <v>917</v>
      </c>
    </row>
    <row r="465" spans="2:7">
      <c r="B465" s="12" t="s">
        <v>22</v>
      </c>
      <c r="C465" s="12" t="s">
        <v>1250</v>
      </c>
      <c r="D465" s="12">
        <v>2015</v>
      </c>
      <c r="E465" s="850">
        <v>351.6</v>
      </c>
      <c r="F465" s="848">
        <v>0.35099999999999998</v>
      </c>
      <c r="G465" s="852" t="s">
        <v>915</v>
      </c>
    </row>
    <row r="466" spans="2:7">
      <c r="B466" s="12" t="s">
        <v>22</v>
      </c>
      <c r="C466" s="12" t="s">
        <v>1251</v>
      </c>
      <c r="D466" s="12">
        <v>2015</v>
      </c>
      <c r="E466" s="850">
        <v>32995.440000000002</v>
      </c>
      <c r="F466" s="848">
        <v>10.186</v>
      </c>
      <c r="G466" s="852" t="s">
        <v>917</v>
      </c>
    </row>
    <row r="467" spans="2:7">
      <c r="B467" s="12" t="s">
        <v>22</v>
      </c>
      <c r="C467" s="12" t="s">
        <v>1252</v>
      </c>
      <c r="D467" s="12">
        <v>2015</v>
      </c>
      <c r="E467" s="850">
        <v>260870</v>
      </c>
      <c r="F467" s="848">
        <v>30.7</v>
      </c>
      <c r="G467" s="852" t="s">
        <v>917</v>
      </c>
    </row>
    <row r="468" spans="2:7">
      <c r="B468" s="12" t="s">
        <v>22</v>
      </c>
      <c r="C468" s="12" t="s">
        <v>1253</v>
      </c>
      <c r="D468" s="12">
        <v>2015</v>
      </c>
      <c r="E468" s="850">
        <v>3504</v>
      </c>
      <c r="F468" s="848">
        <v>0</v>
      </c>
      <c r="G468" s="852" t="s">
        <v>915</v>
      </c>
    </row>
    <row r="469" spans="2:7">
      <c r="B469" s="12" t="s">
        <v>22</v>
      </c>
      <c r="C469" s="12" t="s">
        <v>1254</v>
      </c>
      <c r="D469" s="12">
        <v>2015</v>
      </c>
      <c r="E469" s="850">
        <v>1774.75</v>
      </c>
      <c r="F469" s="848">
        <v>1.7725</v>
      </c>
      <c r="G469" s="852" t="s">
        <v>915</v>
      </c>
    </row>
    <row r="470" spans="2:7">
      <c r="B470" s="12" t="s">
        <v>22</v>
      </c>
      <c r="C470" s="12" t="s">
        <v>1255</v>
      </c>
      <c r="D470" s="12">
        <v>2015</v>
      </c>
      <c r="E470" s="850">
        <v>258162</v>
      </c>
      <c r="F470" s="848">
        <v>30.4</v>
      </c>
      <c r="G470" s="852" t="s">
        <v>917</v>
      </c>
    </row>
    <row r="471" spans="2:7">
      <c r="B471" s="12" t="s">
        <v>22</v>
      </c>
      <c r="C471" s="12" t="s">
        <v>1256</v>
      </c>
      <c r="D471" s="12">
        <v>2015</v>
      </c>
      <c r="E471" s="850">
        <v>3657.54</v>
      </c>
      <c r="F471" s="848">
        <v>1.41</v>
      </c>
      <c r="G471" s="852" t="s">
        <v>915</v>
      </c>
    </row>
    <row r="472" spans="2:7">
      <c r="B472" s="12" t="s">
        <v>22</v>
      </c>
      <c r="C472" s="12" t="s">
        <v>1257</v>
      </c>
      <c r="D472" s="12">
        <v>2015</v>
      </c>
      <c r="E472" s="850">
        <v>94442</v>
      </c>
      <c r="F472" s="848">
        <v>18.5</v>
      </c>
      <c r="G472" s="852" t="s">
        <v>917</v>
      </c>
    </row>
    <row r="473" spans="2:7">
      <c r="B473" s="12" t="s">
        <v>22</v>
      </c>
      <c r="C473" s="12" t="s">
        <v>1258</v>
      </c>
      <c r="D473" s="12">
        <v>2015</v>
      </c>
      <c r="E473" s="850">
        <v>82314</v>
      </c>
      <c r="F473" s="848">
        <v>17.05</v>
      </c>
      <c r="G473" s="852" t="s">
        <v>917</v>
      </c>
    </row>
    <row r="474" spans="2:7">
      <c r="B474" s="12" t="s">
        <v>22</v>
      </c>
      <c r="C474" s="12" t="s">
        <v>1259</v>
      </c>
      <c r="D474" s="12">
        <v>2015</v>
      </c>
      <c r="E474" s="850">
        <v>363705</v>
      </c>
      <c r="F474" s="848">
        <v>56.8</v>
      </c>
      <c r="G474" s="852" t="s">
        <v>917</v>
      </c>
    </row>
    <row r="475" spans="2:7">
      <c r="B475" s="12" t="s">
        <v>22</v>
      </c>
      <c r="C475" s="12" t="s">
        <v>1260</v>
      </c>
      <c r="D475" s="12">
        <v>2015</v>
      </c>
      <c r="E475" s="850">
        <v>22875.495999999999</v>
      </c>
      <c r="F475" s="848">
        <v>8.3859999999999992</v>
      </c>
      <c r="G475" s="852" t="s">
        <v>917</v>
      </c>
    </row>
    <row r="476" spans="2:7">
      <c r="B476" s="12" t="s">
        <v>22</v>
      </c>
      <c r="C476" s="12" t="s">
        <v>1261</v>
      </c>
      <c r="D476" s="12">
        <v>2015</v>
      </c>
      <c r="E476" s="850">
        <v>21333.984</v>
      </c>
      <c r="F476" s="848">
        <v>4.452</v>
      </c>
      <c r="G476" s="852" t="s">
        <v>917</v>
      </c>
    </row>
    <row r="477" spans="2:7">
      <c r="B477" s="12" t="s">
        <v>22</v>
      </c>
      <c r="C477" s="12" t="s">
        <v>1262</v>
      </c>
      <c r="D477" s="12">
        <v>2015</v>
      </c>
      <c r="E477" s="850">
        <v>18631.295999999998</v>
      </c>
      <c r="F477" s="848">
        <v>3.8879999999999999</v>
      </c>
      <c r="G477" s="852" t="s">
        <v>915</v>
      </c>
    </row>
    <row r="478" spans="2:7">
      <c r="B478" s="12" t="s">
        <v>22</v>
      </c>
      <c r="C478" s="12" t="s">
        <v>1263</v>
      </c>
      <c r="D478" s="12">
        <v>2015</v>
      </c>
      <c r="E478" s="850">
        <v>6599.1360000000004</v>
      </c>
      <c r="F478" s="848">
        <v>2.544</v>
      </c>
      <c r="G478" s="852" t="s">
        <v>915</v>
      </c>
    </row>
    <row r="479" spans="2:7">
      <c r="B479" s="12" t="s">
        <v>22</v>
      </c>
      <c r="C479" s="12" t="s">
        <v>1264</v>
      </c>
      <c r="D479" s="12">
        <v>2015</v>
      </c>
      <c r="E479" s="850">
        <v>1411.136</v>
      </c>
      <c r="F479" s="848">
        <v>0.54400000000000004</v>
      </c>
      <c r="G479" s="852" t="s">
        <v>915</v>
      </c>
    </row>
    <row r="480" spans="2:7">
      <c r="B480" s="12" t="s">
        <v>22</v>
      </c>
      <c r="C480" s="12" t="s">
        <v>1265</v>
      </c>
      <c r="D480" s="12">
        <v>2015</v>
      </c>
      <c r="E480" s="850">
        <v>19332.364000000001</v>
      </c>
      <c r="F480" s="848">
        <v>3.706</v>
      </c>
      <c r="G480" s="852" t="s">
        <v>917</v>
      </c>
    </row>
    <row r="481" spans="2:7">
      <c r="B481" s="12" t="s">
        <v>22</v>
      </c>
      <c r="C481" s="12" t="s">
        <v>1266</v>
      </c>
      <c r="D481" s="12">
        <v>2015</v>
      </c>
      <c r="E481" s="850">
        <v>9613.3639999999996</v>
      </c>
      <c r="F481" s="848">
        <v>3.706</v>
      </c>
      <c r="G481" s="852" t="s">
        <v>917</v>
      </c>
    </row>
    <row r="482" spans="2:7">
      <c r="B482" s="12" t="s">
        <v>22</v>
      </c>
      <c r="C482" s="12" t="s">
        <v>1267</v>
      </c>
      <c r="D482" s="12">
        <v>2015</v>
      </c>
      <c r="E482" s="850">
        <v>14397</v>
      </c>
      <c r="F482" s="848">
        <v>2.9</v>
      </c>
      <c r="G482" s="852" t="s">
        <v>917</v>
      </c>
    </row>
    <row r="483" spans="2:7">
      <c r="B483" s="12" t="s">
        <v>22</v>
      </c>
      <c r="C483" s="12" t="s">
        <v>1218</v>
      </c>
      <c r="D483" s="12">
        <v>2015</v>
      </c>
      <c r="E483" s="850">
        <v>140100</v>
      </c>
      <c r="F483" s="848">
        <v>2.4</v>
      </c>
      <c r="G483" s="852" t="s">
        <v>917</v>
      </c>
    </row>
    <row r="484" spans="2:7">
      <c r="B484" s="12" t="s">
        <v>22</v>
      </c>
      <c r="C484" s="12" t="s">
        <v>1268</v>
      </c>
      <c r="D484" s="12">
        <v>2015</v>
      </c>
      <c r="E484" s="850">
        <v>265882</v>
      </c>
      <c r="F484" s="848">
        <v>47.2</v>
      </c>
      <c r="G484" s="852" t="s">
        <v>917</v>
      </c>
    </row>
    <row r="485" spans="2:7">
      <c r="B485" s="12" t="s">
        <v>22</v>
      </c>
      <c r="C485" s="12" t="s">
        <v>1269</v>
      </c>
      <c r="D485" s="12">
        <v>2015</v>
      </c>
      <c r="E485" s="850">
        <v>13428</v>
      </c>
      <c r="F485" s="848">
        <v>3.3570000000000002</v>
      </c>
      <c r="G485" s="852" t="s">
        <v>916</v>
      </c>
    </row>
    <row r="486" spans="2:7">
      <c r="B486" s="12" t="s">
        <v>22</v>
      </c>
      <c r="C486" s="12" t="s">
        <v>1269</v>
      </c>
      <c r="D486" s="12">
        <v>2015</v>
      </c>
      <c r="E486" s="850">
        <v>172032</v>
      </c>
      <c r="F486" s="848">
        <v>0</v>
      </c>
      <c r="G486" s="852" t="s">
        <v>916</v>
      </c>
    </row>
    <row r="487" spans="2:7">
      <c r="B487" s="12" t="s">
        <v>22</v>
      </c>
      <c r="C487" s="12" t="s">
        <v>1269</v>
      </c>
      <c r="D487" s="12">
        <v>2015</v>
      </c>
      <c r="E487" s="850">
        <v>6857.3519999999999</v>
      </c>
      <c r="F487" s="848">
        <v>1.431</v>
      </c>
      <c r="G487" s="852" t="s">
        <v>916</v>
      </c>
    </row>
    <row r="488" spans="2:7">
      <c r="B488" s="12" t="s">
        <v>22</v>
      </c>
      <c r="C488" s="12" t="s">
        <v>1269</v>
      </c>
      <c r="D488" s="12">
        <v>2015</v>
      </c>
      <c r="E488" s="850">
        <v>29544</v>
      </c>
      <c r="F488" s="848">
        <v>0</v>
      </c>
      <c r="G488" s="852" t="s">
        <v>916</v>
      </c>
    </row>
    <row r="489" spans="2:7">
      <c r="B489" s="12" t="s">
        <v>22</v>
      </c>
      <c r="C489" s="12" t="s">
        <v>1269</v>
      </c>
      <c r="D489" s="12">
        <v>2015</v>
      </c>
      <c r="E489" s="850">
        <v>45644</v>
      </c>
      <c r="F489" s="848">
        <v>5.2</v>
      </c>
      <c r="G489" s="852" t="s">
        <v>916</v>
      </c>
    </row>
    <row r="490" spans="2:7">
      <c r="B490" s="12" t="s">
        <v>22</v>
      </c>
      <c r="C490" s="12" t="s">
        <v>1269</v>
      </c>
      <c r="D490" s="12">
        <v>2015</v>
      </c>
      <c r="E490" s="850">
        <v>6090</v>
      </c>
      <c r="F490" s="848">
        <v>0</v>
      </c>
      <c r="G490" s="852" t="s">
        <v>916</v>
      </c>
    </row>
    <row r="491" spans="2:7">
      <c r="B491" s="12" t="s">
        <v>22</v>
      </c>
      <c r="C491" s="12" t="s">
        <v>1269</v>
      </c>
      <c r="D491" s="12">
        <v>2015</v>
      </c>
      <c r="E491" s="850">
        <v>158284</v>
      </c>
      <c r="F491" s="848">
        <v>18.100000000000001</v>
      </c>
      <c r="G491" s="852" t="s">
        <v>916</v>
      </c>
    </row>
    <row r="492" spans="2:7">
      <c r="B492" s="12" t="s">
        <v>22</v>
      </c>
      <c r="C492" s="12" t="s">
        <v>1270</v>
      </c>
      <c r="D492" s="12">
        <v>2015</v>
      </c>
      <c r="E492" s="850">
        <v>58654.080000000002</v>
      </c>
      <c r="F492" s="848">
        <v>12.24</v>
      </c>
      <c r="G492" s="852" t="s">
        <v>917</v>
      </c>
    </row>
    <row r="493" spans="2:7">
      <c r="B493" s="12" t="s">
        <v>22</v>
      </c>
      <c r="C493" s="12" t="s">
        <v>1271</v>
      </c>
      <c r="D493" s="12">
        <v>2015</v>
      </c>
      <c r="E493" s="850">
        <v>138802</v>
      </c>
      <c r="F493" s="848">
        <v>24.3</v>
      </c>
      <c r="G493" s="852" t="s">
        <v>917</v>
      </c>
    </row>
    <row r="494" spans="2:7">
      <c r="B494" s="12" t="s">
        <v>22</v>
      </c>
      <c r="C494" s="12" t="s">
        <v>1271</v>
      </c>
      <c r="D494" s="12">
        <v>2015</v>
      </c>
      <c r="E494" s="850">
        <v>94332</v>
      </c>
      <c r="F494" s="848">
        <v>16.5</v>
      </c>
      <c r="G494" s="852" t="s">
        <v>917</v>
      </c>
    </row>
    <row r="495" spans="2:7">
      <c r="B495" s="12" t="s">
        <v>22</v>
      </c>
      <c r="C495" s="12" t="s">
        <v>1272</v>
      </c>
      <c r="D495" s="12">
        <v>2015</v>
      </c>
      <c r="E495" s="850">
        <v>97725</v>
      </c>
      <c r="F495" s="848">
        <v>13.03</v>
      </c>
      <c r="G495" s="852" t="s">
        <v>917</v>
      </c>
    </row>
    <row r="496" spans="2:7">
      <c r="B496" s="12" t="s">
        <v>22</v>
      </c>
      <c r="C496" s="12" t="s">
        <v>1272</v>
      </c>
      <c r="D496" s="12">
        <v>2015</v>
      </c>
      <c r="E496" s="850">
        <v>83100</v>
      </c>
      <c r="F496" s="848">
        <v>11.08</v>
      </c>
      <c r="G496" s="852" t="s">
        <v>917</v>
      </c>
    </row>
    <row r="497" spans="2:7">
      <c r="B497" s="12" t="s">
        <v>22</v>
      </c>
      <c r="C497" s="12" t="s">
        <v>1207</v>
      </c>
      <c r="D497" s="12">
        <v>2015</v>
      </c>
      <c r="E497" s="850">
        <v>39129.800000000003</v>
      </c>
      <c r="F497" s="848">
        <v>8.33</v>
      </c>
      <c r="G497" s="852" t="s">
        <v>915</v>
      </c>
    </row>
    <row r="498" spans="2:7">
      <c r="B498" s="12" t="s">
        <v>22</v>
      </c>
      <c r="C498" s="12" t="s">
        <v>1241</v>
      </c>
      <c r="D498" s="12">
        <v>2015</v>
      </c>
      <c r="E498" s="850">
        <v>0</v>
      </c>
      <c r="F498" s="848">
        <v>3.5</v>
      </c>
      <c r="G498" s="852" t="s">
        <v>917</v>
      </c>
    </row>
    <row r="499" spans="2:7">
      <c r="B499" s="12" t="s">
        <v>22</v>
      </c>
      <c r="C499" s="12" t="s">
        <v>1273</v>
      </c>
      <c r="D499" s="12">
        <v>2015</v>
      </c>
      <c r="E499" s="850">
        <v>0</v>
      </c>
      <c r="F499" s="848">
        <v>0</v>
      </c>
      <c r="G499" s="852" t="s">
        <v>917</v>
      </c>
    </row>
    <row r="500" spans="2:7">
      <c r="B500" s="12" t="s">
        <v>22</v>
      </c>
      <c r="C500" s="12" t="s">
        <v>1274</v>
      </c>
      <c r="D500" s="12">
        <v>2015</v>
      </c>
      <c r="E500" s="850">
        <v>18806.5</v>
      </c>
      <c r="F500" s="848">
        <v>7.25</v>
      </c>
      <c r="G500" s="852" t="s">
        <v>917</v>
      </c>
    </row>
    <row r="501" spans="2:7">
      <c r="B501" s="12" t="s">
        <v>22</v>
      </c>
      <c r="C501" s="12" t="s">
        <v>1275</v>
      </c>
      <c r="D501" s="12">
        <v>2015</v>
      </c>
      <c r="E501" s="850">
        <v>9468.1</v>
      </c>
      <c r="F501" s="848">
        <v>3.65</v>
      </c>
      <c r="G501" s="852" t="s">
        <v>917</v>
      </c>
    </row>
    <row r="502" spans="2:7">
      <c r="B502" s="12" t="s">
        <v>22</v>
      </c>
      <c r="C502" s="12" t="s">
        <v>1276</v>
      </c>
      <c r="D502" s="12">
        <v>2015</v>
      </c>
      <c r="E502" s="850">
        <v>3616.0360000000001</v>
      </c>
      <c r="F502" s="848">
        <v>1.3939999999999999</v>
      </c>
      <c r="G502" s="852" t="s">
        <v>915</v>
      </c>
    </row>
    <row r="503" spans="2:7">
      <c r="B503" s="12" t="s">
        <v>22</v>
      </c>
      <c r="C503" s="12" t="s">
        <v>1277</v>
      </c>
      <c r="D503" s="12">
        <v>2015</v>
      </c>
      <c r="E503" s="850">
        <v>21011.4</v>
      </c>
      <c r="F503" s="848">
        <v>8.1</v>
      </c>
      <c r="G503" s="852" t="s">
        <v>917</v>
      </c>
    </row>
    <row r="504" spans="2:7">
      <c r="B504" s="12" t="s">
        <v>22</v>
      </c>
      <c r="C504" s="12" t="s">
        <v>1278</v>
      </c>
      <c r="D504" s="12">
        <v>2015</v>
      </c>
      <c r="E504" s="850">
        <v>7782</v>
      </c>
      <c r="F504" s="848">
        <v>3</v>
      </c>
      <c r="G504" s="852" t="s">
        <v>917</v>
      </c>
    </row>
    <row r="505" spans="2:7">
      <c r="B505" s="12" t="s">
        <v>22</v>
      </c>
      <c r="C505" s="12" t="s">
        <v>1279</v>
      </c>
      <c r="D505" s="12">
        <v>2015</v>
      </c>
      <c r="E505" s="850">
        <v>19195.599999999999</v>
      </c>
      <c r="F505" s="848">
        <v>7.4</v>
      </c>
      <c r="G505" s="852" t="s">
        <v>917</v>
      </c>
    </row>
    <row r="506" spans="2:7">
      <c r="B506" s="12" t="s">
        <v>22</v>
      </c>
      <c r="C506" s="12" t="s">
        <v>1280</v>
      </c>
      <c r="D506" s="12">
        <v>2015</v>
      </c>
      <c r="E506" s="850">
        <v>12580.9</v>
      </c>
      <c r="F506" s="848">
        <v>4.8499999999999996</v>
      </c>
      <c r="G506" s="852" t="s">
        <v>917</v>
      </c>
    </row>
    <row r="507" spans="2:7">
      <c r="B507" s="12" t="s">
        <v>22</v>
      </c>
      <c r="C507" s="12" t="s">
        <v>1281</v>
      </c>
      <c r="D507" s="12">
        <v>2015</v>
      </c>
      <c r="E507" s="850">
        <v>12710.6</v>
      </c>
      <c r="F507" s="848">
        <v>4.9000000000000004</v>
      </c>
      <c r="G507" s="852" t="s">
        <v>917</v>
      </c>
    </row>
    <row r="508" spans="2:7">
      <c r="B508" s="12" t="s">
        <v>22</v>
      </c>
      <c r="C508" s="12" t="s">
        <v>1282</v>
      </c>
      <c r="D508" s="12">
        <v>2015</v>
      </c>
      <c r="E508" s="850">
        <v>13877.9</v>
      </c>
      <c r="F508" s="848">
        <v>5.35</v>
      </c>
      <c r="G508" s="852" t="s">
        <v>917</v>
      </c>
    </row>
    <row r="509" spans="2:7">
      <c r="B509" s="12" t="s">
        <v>22</v>
      </c>
      <c r="C509" s="12" t="s">
        <v>1283</v>
      </c>
      <c r="D509" s="12">
        <v>2015</v>
      </c>
      <c r="E509" s="850">
        <v>3631.6</v>
      </c>
      <c r="F509" s="848">
        <v>1.4</v>
      </c>
      <c r="G509" s="852" t="s">
        <v>917</v>
      </c>
    </row>
    <row r="510" spans="2:7">
      <c r="B510" s="12" t="s">
        <v>22</v>
      </c>
      <c r="C510" s="12" t="s">
        <v>1284</v>
      </c>
      <c r="D510" s="12">
        <v>2015</v>
      </c>
      <c r="E510" s="850">
        <v>6624</v>
      </c>
      <c r="F510" s="848">
        <v>1.38</v>
      </c>
      <c r="G510" s="852" t="s">
        <v>917</v>
      </c>
    </row>
    <row r="511" spans="2:7">
      <c r="B511" s="12" t="s">
        <v>22</v>
      </c>
      <c r="C511" s="12" t="s">
        <v>1285</v>
      </c>
      <c r="D511" s="12">
        <v>2015</v>
      </c>
      <c r="E511" s="850">
        <v>19478.400000000001</v>
      </c>
      <c r="F511" s="848">
        <v>2.6280000000000001</v>
      </c>
      <c r="G511" s="852" t="s">
        <v>915</v>
      </c>
    </row>
    <row r="512" spans="2:7">
      <c r="B512" s="12" t="s">
        <v>22</v>
      </c>
      <c r="C512" s="12" t="s">
        <v>1286</v>
      </c>
      <c r="D512" s="12">
        <v>2015</v>
      </c>
      <c r="E512" s="850">
        <v>12131.6</v>
      </c>
      <c r="F512" s="848">
        <v>1.522</v>
      </c>
      <c r="G512" s="852" t="s">
        <v>915</v>
      </c>
    </row>
    <row r="513" spans="2:7">
      <c r="B513" s="12" t="s">
        <v>22</v>
      </c>
      <c r="C513" s="12" t="s">
        <v>1287</v>
      </c>
      <c r="D513" s="12">
        <v>2015</v>
      </c>
      <c r="E513" s="850">
        <v>22356.2</v>
      </c>
      <c r="F513" s="848">
        <v>2.8639999999999999</v>
      </c>
      <c r="G513" s="852" t="s">
        <v>915</v>
      </c>
    </row>
    <row r="514" spans="2:7">
      <c r="B514" s="12" t="s">
        <v>22</v>
      </c>
      <c r="C514" s="12" t="s">
        <v>1288</v>
      </c>
      <c r="D514" s="12">
        <v>2015</v>
      </c>
      <c r="E514" s="850">
        <v>22265.8</v>
      </c>
      <c r="F514" s="848">
        <v>3.1459999999999999</v>
      </c>
      <c r="G514" s="852" t="s">
        <v>915</v>
      </c>
    </row>
    <row r="515" spans="2:7">
      <c r="B515" s="12" t="s">
        <v>22</v>
      </c>
      <c r="C515" s="12" t="s">
        <v>1289</v>
      </c>
      <c r="D515" s="12">
        <v>2015</v>
      </c>
      <c r="E515" s="850">
        <v>17028.8</v>
      </c>
      <c r="F515" s="848">
        <v>2.226</v>
      </c>
      <c r="G515" s="852" t="s">
        <v>915</v>
      </c>
    </row>
    <row r="516" spans="2:7">
      <c r="B516" s="12" t="s">
        <v>22</v>
      </c>
      <c r="C516" s="12" t="s">
        <v>1290</v>
      </c>
      <c r="D516" s="12">
        <v>2015</v>
      </c>
      <c r="E516" s="850">
        <v>25412</v>
      </c>
      <c r="F516" s="848">
        <v>6.85</v>
      </c>
      <c r="G516" s="852" t="s">
        <v>915</v>
      </c>
    </row>
    <row r="517" spans="2:7">
      <c r="B517" s="12" t="s">
        <v>22</v>
      </c>
      <c r="C517" s="12" t="s">
        <v>1291</v>
      </c>
      <c r="D517" s="12">
        <v>2015</v>
      </c>
      <c r="E517" s="850">
        <v>15238.56</v>
      </c>
      <c r="F517" s="848">
        <v>3.18</v>
      </c>
      <c r="G517" s="852" t="s">
        <v>915</v>
      </c>
    </row>
    <row r="518" spans="2:7">
      <c r="B518" s="12" t="s">
        <v>22</v>
      </c>
      <c r="C518" s="12" t="s">
        <v>1292</v>
      </c>
      <c r="D518" s="12">
        <v>2015</v>
      </c>
      <c r="E518" s="850">
        <v>26811</v>
      </c>
      <c r="F518" s="848">
        <v>9</v>
      </c>
      <c r="G518" s="852" t="s">
        <v>917</v>
      </c>
    </row>
    <row r="519" spans="2:7">
      <c r="B519" s="12" t="s">
        <v>22</v>
      </c>
      <c r="C519" s="12" t="s">
        <v>1292</v>
      </c>
      <c r="D519" s="12">
        <v>2015</v>
      </c>
      <c r="E519" s="850">
        <v>1911</v>
      </c>
      <c r="F519" s="848">
        <v>0</v>
      </c>
      <c r="G519" s="852" t="s">
        <v>917</v>
      </c>
    </row>
    <row r="520" spans="2:7">
      <c r="B520" s="12" t="s">
        <v>22</v>
      </c>
      <c r="C520" s="12" t="s">
        <v>1293</v>
      </c>
      <c r="D520" s="12">
        <v>2015</v>
      </c>
      <c r="E520" s="850">
        <v>76838.399999999994</v>
      </c>
      <c r="F520" s="848">
        <v>16.007999999999999</v>
      </c>
      <c r="G520" s="852" t="s">
        <v>917</v>
      </c>
    </row>
    <row r="521" spans="2:7">
      <c r="B521" s="12" t="s">
        <v>22</v>
      </c>
      <c r="C521" s="12" t="s">
        <v>1294</v>
      </c>
      <c r="D521" s="12">
        <v>2015</v>
      </c>
      <c r="E521" s="850">
        <v>584</v>
      </c>
      <c r="F521" s="848">
        <v>0</v>
      </c>
      <c r="G521" s="852" t="s">
        <v>915</v>
      </c>
    </row>
    <row r="522" spans="2:7">
      <c r="B522" s="12" t="s">
        <v>22</v>
      </c>
      <c r="C522" s="12" t="s">
        <v>1295</v>
      </c>
      <c r="D522" s="12">
        <v>2012</v>
      </c>
      <c r="E522" s="850">
        <v>28190</v>
      </c>
      <c r="F522" s="848">
        <v>9.4</v>
      </c>
      <c r="G522" s="852" t="s">
        <v>915</v>
      </c>
    </row>
    <row r="523" spans="2:7">
      <c r="B523" s="12" t="s">
        <v>22</v>
      </c>
      <c r="C523" s="12" t="s">
        <v>1296</v>
      </c>
      <c r="D523" s="12">
        <v>2012</v>
      </c>
      <c r="E523" s="850">
        <v>352810.6</v>
      </c>
      <c r="F523" s="848">
        <v>75.44</v>
      </c>
      <c r="G523" s="852" t="s">
        <v>917</v>
      </c>
    </row>
    <row r="524" spans="2:7">
      <c r="B524" s="12" t="s">
        <v>22</v>
      </c>
      <c r="C524" s="12" t="s">
        <v>1297</v>
      </c>
      <c r="D524" s="12">
        <v>2012</v>
      </c>
      <c r="E524" s="850">
        <v>39415.847999999998</v>
      </c>
      <c r="F524" s="848">
        <v>9.9369999999999994</v>
      </c>
      <c r="G524" s="852" t="s">
        <v>917</v>
      </c>
    </row>
    <row r="525" spans="2:7">
      <c r="B525" s="12" t="s">
        <v>22</v>
      </c>
      <c r="C525" s="12" t="s">
        <v>1298</v>
      </c>
      <c r="D525" s="12">
        <v>2012</v>
      </c>
      <c r="E525" s="850">
        <v>104880</v>
      </c>
      <c r="F525" s="848">
        <v>21.85</v>
      </c>
      <c r="G525" s="852" t="s">
        <v>917</v>
      </c>
    </row>
    <row r="526" spans="2:7">
      <c r="B526" s="12" t="s">
        <v>22</v>
      </c>
      <c r="C526" s="12" t="s">
        <v>1299</v>
      </c>
      <c r="D526" s="12">
        <v>2012</v>
      </c>
      <c r="E526" s="850">
        <v>57028</v>
      </c>
      <c r="F526" s="848">
        <v>24.72</v>
      </c>
      <c r="G526" s="852" t="s">
        <v>917</v>
      </c>
    </row>
    <row r="527" spans="2:7">
      <c r="B527" s="12" t="s">
        <v>22</v>
      </c>
      <c r="C527" s="12" t="s">
        <v>1300</v>
      </c>
      <c r="D527" s="12">
        <v>2012</v>
      </c>
      <c r="E527" s="850">
        <v>19216</v>
      </c>
      <c r="F527" s="848">
        <v>7.32</v>
      </c>
      <c r="G527" s="852" t="s">
        <v>917</v>
      </c>
    </row>
    <row r="528" spans="2:7">
      <c r="B528" s="12" t="s">
        <v>22</v>
      </c>
      <c r="C528" s="12" t="s">
        <v>1301</v>
      </c>
      <c r="D528" s="12">
        <v>2012</v>
      </c>
      <c r="E528" s="850">
        <v>18845</v>
      </c>
      <c r="F528" s="848">
        <v>5.92</v>
      </c>
      <c r="G528" s="852" t="s">
        <v>917</v>
      </c>
    </row>
    <row r="529" spans="2:7">
      <c r="B529" s="12" t="s">
        <v>22</v>
      </c>
      <c r="C529" s="12" t="s">
        <v>1302</v>
      </c>
      <c r="D529" s="12">
        <v>2012</v>
      </c>
      <c r="E529" s="850">
        <v>19906.36</v>
      </c>
      <c r="F529" s="848">
        <v>7.67</v>
      </c>
      <c r="G529" s="852" t="s">
        <v>917</v>
      </c>
    </row>
    <row r="530" spans="2:7">
      <c r="B530" s="12" t="s">
        <v>22</v>
      </c>
      <c r="C530" s="12" t="s">
        <v>1303</v>
      </c>
      <c r="D530" s="12">
        <v>2012</v>
      </c>
      <c r="E530" s="850">
        <v>30923.15</v>
      </c>
      <c r="F530" s="848">
        <v>9.34</v>
      </c>
      <c r="G530" s="852" t="s">
        <v>917</v>
      </c>
    </row>
    <row r="531" spans="2:7">
      <c r="B531" s="12" t="s">
        <v>22</v>
      </c>
      <c r="C531" s="12" t="s">
        <v>1304</v>
      </c>
      <c r="D531" s="12">
        <v>2012</v>
      </c>
      <c r="E531" s="850">
        <v>8761.5419999999995</v>
      </c>
      <c r="F531" s="848">
        <v>2.9449999999999998</v>
      </c>
      <c r="G531" s="852" t="s">
        <v>917</v>
      </c>
    </row>
    <row r="532" spans="2:7">
      <c r="B532" s="12" t="s">
        <v>22</v>
      </c>
      <c r="C532" s="12" t="s">
        <v>1305</v>
      </c>
      <c r="D532" s="12">
        <v>2012</v>
      </c>
      <c r="E532" s="850">
        <v>6095.9</v>
      </c>
      <c r="F532" s="848">
        <v>2.35</v>
      </c>
      <c r="G532" s="852" t="s">
        <v>917</v>
      </c>
    </row>
    <row r="533" spans="2:7">
      <c r="B533" s="12" t="s">
        <v>22</v>
      </c>
      <c r="C533" s="12" t="s">
        <v>1306</v>
      </c>
      <c r="D533" s="12">
        <v>2012</v>
      </c>
      <c r="E533" s="850">
        <v>6205</v>
      </c>
      <c r="F533" s="848">
        <v>0.7</v>
      </c>
      <c r="G533" s="852" t="s">
        <v>915</v>
      </c>
    </row>
    <row r="534" spans="2:7">
      <c r="B534" s="12" t="s">
        <v>22</v>
      </c>
      <c r="C534" s="12" t="s">
        <v>1307</v>
      </c>
      <c r="D534" s="12">
        <v>2012</v>
      </c>
      <c r="E534" s="850">
        <v>4798.8999999999996</v>
      </c>
      <c r="F534" s="848">
        <v>1.85</v>
      </c>
      <c r="G534" s="852" t="s">
        <v>917</v>
      </c>
    </row>
    <row r="535" spans="2:7">
      <c r="B535" s="12" t="s">
        <v>22</v>
      </c>
      <c r="C535" s="12" t="s">
        <v>1308</v>
      </c>
      <c r="D535" s="12">
        <v>2012</v>
      </c>
      <c r="E535" s="850">
        <v>27429.407999999999</v>
      </c>
      <c r="F535" s="848">
        <v>5.7240000000000002</v>
      </c>
      <c r="G535" s="852" t="s">
        <v>915</v>
      </c>
    </row>
    <row r="536" spans="2:7">
      <c r="B536" s="12" t="s">
        <v>22</v>
      </c>
      <c r="C536" s="12" t="s">
        <v>1309</v>
      </c>
      <c r="D536" s="12">
        <v>2012</v>
      </c>
      <c r="E536" s="850">
        <v>24381.696</v>
      </c>
      <c r="F536" s="848">
        <v>5.0880000000000001</v>
      </c>
      <c r="G536" s="852" t="s">
        <v>915</v>
      </c>
    </row>
    <row r="537" spans="2:7">
      <c r="B537" s="12" t="s">
        <v>22</v>
      </c>
      <c r="C537" s="12" t="s">
        <v>1310</v>
      </c>
      <c r="D537" s="12">
        <v>2012</v>
      </c>
      <c r="E537" s="850">
        <v>5899</v>
      </c>
      <c r="F537" s="848">
        <v>30.4</v>
      </c>
      <c r="G537" s="852" t="s">
        <v>917</v>
      </c>
    </row>
    <row r="538" spans="2:7">
      <c r="B538" s="12" t="s">
        <v>22</v>
      </c>
      <c r="C538" s="12" t="s">
        <v>1311</v>
      </c>
      <c r="D538" s="12">
        <v>2012</v>
      </c>
      <c r="E538" s="850">
        <v>69292.932000000001</v>
      </c>
      <c r="F538" s="848">
        <v>15.4175</v>
      </c>
      <c r="G538" s="852" t="s">
        <v>917</v>
      </c>
    </row>
    <row r="539" spans="2:7">
      <c r="B539" s="12" t="s">
        <v>22</v>
      </c>
      <c r="C539" s="12" t="s">
        <v>1311</v>
      </c>
      <c r="D539" s="12">
        <v>2012</v>
      </c>
      <c r="E539" s="850">
        <v>28593.41</v>
      </c>
      <c r="F539" s="848">
        <v>6.04</v>
      </c>
      <c r="G539" s="852" t="s">
        <v>915</v>
      </c>
    </row>
    <row r="540" spans="2:7">
      <c r="B540" s="12" t="s">
        <v>22</v>
      </c>
      <c r="C540" s="12" t="s">
        <v>1312</v>
      </c>
      <c r="D540" s="12">
        <v>2012</v>
      </c>
      <c r="E540" s="850">
        <v>14743</v>
      </c>
      <c r="F540" s="848">
        <v>64.7</v>
      </c>
      <c r="G540" s="852" t="s">
        <v>917</v>
      </c>
    </row>
    <row r="541" spans="2:7">
      <c r="B541" s="12" t="s">
        <v>22</v>
      </c>
      <c r="C541" s="12" t="s">
        <v>1313</v>
      </c>
      <c r="D541" s="12">
        <v>2012</v>
      </c>
      <c r="E541" s="850">
        <v>78478.584000000003</v>
      </c>
      <c r="F541" s="848">
        <v>16.376999999999999</v>
      </c>
      <c r="G541" s="852" t="s">
        <v>917</v>
      </c>
    </row>
    <row r="542" spans="2:7">
      <c r="B542" s="12" t="s">
        <v>22</v>
      </c>
      <c r="C542" s="12" t="s">
        <v>1314</v>
      </c>
      <c r="D542" s="12">
        <v>2012</v>
      </c>
      <c r="E542" s="850">
        <v>186619.36</v>
      </c>
      <c r="F542" s="848">
        <v>32.04</v>
      </c>
      <c r="G542" s="852" t="s">
        <v>917</v>
      </c>
    </row>
    <row r="543" spans="2:7">
      <c r="B543" s="12" t="s">
        <v>22</v>
      </c>
      <c r="C543" s="12" t="s">
        <v>1315</v>
      </c>
      <c r="D543" s="12">
        <v>2012</v>
      </c>
      <c r="E543" s="850">
        <v>4417.5820000000003</v>
      </c>
      <c r="F543" s="848">
        <v>1.7030000000000001</v>
      </c>
      <c r="G543" s="852" t="s">
        <v>917</v>
      </c>
    </row>
    <row r="544" spans="2:7">
      <c r="B544" s="12" t="s">
        <v>22</v>
      </c>
      <c r="C544" s="12" t="s">
        <v>1316</v>
      </c>
      <c r="D544" s="12">
        <v>2012</v>
      </c>
      <c r="E544" s="850">
        <v>136840</v>
      </c>
      <c r="F544" s="848">
        <v>15.6</v>
      </c>
      <c r="G544" s="852" t="s">
        <v>917</v>
      </c>
    </row>
    <row r="545" spans="2:7">
      <c r="B545" s="12" t="s">
        <v>22</v>
      </c>
      <c r="C545" s="12" t="s">
        <v>1317</v>
      </c>
      <c r="D545" s="12">
        <v>2012</v>
      </c>
      <c r="E545" s="850">
        <v>129056.46799999999</v>
      </c>
      <c r="F545" s="848">
        <v>28.552</v>
      </c>
      <c r="G545" s="852" t="s">
        <v>917</v>
      </c>
    </row>
    <row r="546" spans="2:7">
      <c r="B546" s="12" t="s">
        <v>22</v>
      </c>
      <c r="C546" s="12" t="s">
        <v>1318</v>
      </c>
      <c r="D546" s="12">
        <v>2012</v>
      </c>
      <c r="E546" s="850">
        <v>50700.841999999997</v>
      </c>
      <c r="F546" s="848">
        <v>13.4145</v>
      </c>
      <c r="G546" s="852" t="s">
        <v>917</v>
      </c>
    </row>
    <row r="547" spans="2:7">
      <c r="B547" s="12" t="s">
        <v>22</v>
      </c>
      <c r="C547" s="12" t="s">
        <v>1319</v>
      </c>
      <c r="D547" s="12">
        <v>2012</v>
      </c>
      <c r="E547" s="850">
        <v>90115.05</v>
      </c>
      <c r="F547" s="848">
        <v>25.613</v>
      </c>
      <c r="G547" s="852" t="s">
        <v>917</v>
      </c>
    </row>
    <row r="548" spans="2:7">
      <c r="B548" s="12" t="s">
        <v>22</v>
      </c>
      <c r="C548" s="12" t="s">
        <v>1320</v>
      </c>
      <c r="D548" s="12">
        <v>2012</v>
      </c>
      <c r="E548" s="850">
        <v>25014.240000000002</v>
      </c>
      <c r="F548" s="848">
        <v>5.22</v>
      </c>
      <c r="G548" s="852" t="s">
        <v>915</v>
      </c>
    </row>
    <row r="549" spans="2:7">
      <c r="B549" s="12" t="s">
        <v>22</v>
      </c>
      <c r="C549" s="12" t="s">
        <v>1321</v>
      </c>
      <c r="D549" s="12">
        <v>2012</v>
      </c>
      <c r="E549" s="850">
        <v>7456.09</v>
      </c>
      <c r="F549" s="848">
        <v>2.06</v>
      </c>
      <c r="G549" s="852" t="s">
        <v>915</v>
      </c>
    </row>
    <row r="550" spans="2:7">
      <c r="B550" s="12" t="s">
        <v>22</v>
      </c>
      <c r="C550" s="12" t="s">
        <v>1322</v>
      </c>
      <c r="D550" s="12">
        <v>2012</v>
      </c>
      <c r="E550" s="850">
        <v>429</v>
      </c>
      <c r="F550" s="848">
        <v>3.3</v>
      </c>
      <c r="G550" s="852" t="s">
        <v>917</v>
      </c>
    </row>
    <row r="551" spans="2:7">
      <c r="B551" s="12" t="s">
        <v>22</v>
      </c>
      <c r="C551" s="12" t="s">
        <v>1323</v>
      </c>
      <c r="D551" s="12">
        <v>2012</v>
      </c>
      <c r="E551" s="850">
        <v>97250</v>
      </c>
      <c r="F551" s="848">
        <v>25.8</v>
      </c>
      <c r="G551" s="852" t="s">
        <v>917</v>
      </c>
    </row>
    <row r="552" spans="2:7">
      <c r="B552" s="12" t="s">
        <v>22</v>
      </c>
      <c r="C552" s="12" t="s">
        <v>1324</v>
      </c>
      <c r="D552" s="12">
        <v>2012</v>
      </c>
      <c r="E552" s="850">
        <v>164707</v>
      </c>
      <c r="F552" s="848">
        <v>38.299999999999997</v>
      </c>
      <c r="G552" s="852" t="s">
        <v>917</v>
      </c>
    </row>
    <row r="553" spans="2:7">
      <c r="B553" s="12" t="s">
        <v>22</v>
      </c>
      <c r="C553" s="12" t="s">
        <v>1325</v>
      </c>
      <c r="D553" s="12">
        <v>2012</v>
      </c>
      <c r="E553" s="850">
        <v>32050</v>
      </c>
      <c r="F553" s="848">
        <v>8.3000000000000007</v>
      </c>
      <c r="G553" s="852" t="s">
        <v>917</v>
      </c>
    </row>
    <row r="554" spans="2:7">
      <c r="B554" s="12" t="s">
        <v>22</v>
      </c>
      <c r="C554" s="12" t="s">
        <v>1326</v>
      </c>
      <c r="D554" s="12">
        <v>2012</v>
      </c>
      <c r="E554" s="850">
        <v>56953</v>
      </c>
      <c r="F554" s="848">
        <v>13.2</v>
      </c>
      <c r="G554" s="852" t="s">
        <v>917</v>
      </c>
    </row>
    <row r="555" spans="2:7">
      <c r="B555" s="12" t="s">
        <v>22</v>
      </c>
      <c r="C555" s="12" t="s">
        <v>1327</v>
      </c>
      <c r="D555" s="12">
        <v>2012</v>
      </c>
      <c r="E555" s="850">
        <v>17439</v>
      </c>
      <c r="F555" s="848">
        <v>4.5999999999999996</v>
      </c>
      <c r="G555" s="852" t="s">
        <v>917</v>
      </c>
    </row>
    <row r="556" spans="2:7">
      <c r="B556" s="12" t="s">
        <v>22</v>
      </c>
      <c r="C556" s="12" t="s">
        <v>1328</v>
      </c>
      <c r="D556" s="12">
        <v>2012</v>
      </c>
      <c r="E556" s="850">
        <v>129355.4</v>
      </c>
      <c r="F556" s="848">
        <v>8.6199999999999992</v>
      </c>
      <c r="G556" s="852" t="s">
        <v>917</v>
      </c>
    </row>
    <row r="557" spans="2:7">
      <c r="B557" s="12" t="s">
        <v>22</v>
      </c>
      <c r="C557" s="12" t="s">
        <v>1329</v>
      </c>
      <c r="D557" s="12">
        <v>2012</v>
      </c>
      <c r="E557" s="850">
        <v>74043.551999999996</v>
      </c>
      <c r="F557" s="848">
        <v>12.968</v>
      </c>
      <c r="G557" s="852" t="s">
        <v>915</v>
      </c>
    </row>
    <row r="558" spans="2:7">
      <c r="B558" s="12" t="s">
        <v>22</v>
      </c>
      <c r="C558" s="12" t="s">
        <v>1330</v>
      </c>
      <c r="D558" s="12">
        <v>2012</v>
      </c>
      <c r="E558" s="850">
        <v>48018.06</v>
      </c>
      <c r="F558" s="848">
        <v>7.1550000000000002</v>
      </c>
      <c r="G558" s="852" t="s">
        <v>915</v>
      </c>
    </row>
    <row r="559" spans="2:7">
      <c r="B559" s="12" t="s">
        <v>22</v>
      </c>
      <c r="C559" s="12" t="s">
        <v>1331</v>
      </c>
      <c r="D559" s="12">
        <v>2012</v>
      </c>
      <c r="E559" s="850">
        <v>1091511.8759999999</v>
      </c>
      <c r="F559" s="848">
        <v>252.58799999999999</v>
      </c>
      <c r="G559" s="852" t="s">
        <v>917</v>
      </c>
    </row>
    <row r="560" spans="2:7">
      <c r="B560" s="12" t="s">
        <v>22</v>
      </c>
      <c r="C560" s="12" t="s">
        <v>1332</v>
      </c>
      <c r="D560" s="12">
        <v>2012</v>
      </c>
      <c r="E560" s="850">
        <v>103926.5</v>
      </c>
      <c r="F560" s="848">
        <v>21.69</v>
      </c>
      <c r="G560" s="852" t="s">
        <v>917</v>
      </c>
    </row>
    <row r="561" spans="2:7">
      <c r="B561" s="12" t="s">
        <v>22</v>
      </c>
      <c r="C561" s="12" t="s">
        <v>1333</v>
      </c>
      <c r="D561" s="12">
        <v>2012</v>
      </c>
      <c r="E561" s="850">
        <v>15238.56</v>
      </c>
      <c r="F561" s="848">
        <v>3.18</v>
      </c>
      <c r="G561" s="852" t="s">
        <v>917</v>
      </c>
    </row>
    <row r="562" spans="2:7">
      <c r="B562" s="12" t="s">
        <v>22</v>
      </c>
      <c r="C562" s="12" t="s">
        <v>1334</v>
      </c>
      <c r="D562" s="12">
        <v>2012</v>
      </c>
      <c r="E562" s="850">
        <v>188472</v>
      </c>
      <c r="F562" s="848">
        <v>29.4</v>
      </c>
      <c r="G562" s="852" t="s">
        <v>917</v>
      </c>
    </row>
    <row r="563" spans="2:7">
      <c r="B563" s="12" t="s">
        <v>22</v>
      </c>
      <c r="C563" s="12" t="s">
        <v>1335</v>
      </c>
      <c r="D563" s="12">
        <v>2012</v>
      </c>
      <c r="E563" s="850">
        <v>99580.800000000003</v>
      </c>
      <c r="F563" s="848">
        <v>20.745999999999999</v>
      </c>
      <c r="G563" s="852" t="s">
        <v>917</v>
      </c>
    </row>
    <row r="564" spans="2:7">
      <c r="B564" s="12" t="s">
        <v>22</v>
      </c>
      <c r="C564" s="12" t="s">
        <v>1336</v>
      </c>
      <c r="D564" s="12">
        <v>2012</v>
      </c>
      <c r="E564" s="850">
        <v>67176.744000000006</v>
      </c>
      <c r="F564" s="848">
        <v>14.122</v>
      </c>
      <c r="G564" s="852" t="s">
        <v>917</v>
      </c>
    </row>
    <row r="565" spans="2:7">
      <c r="B565" s="12" t="s">
        <v>22</v>
      </c>
      <c r="C565" s="12" t="s">
        <v>1337</v>
      </c>
      <c r="D565" s="12">
        <v>2012</v>
      </c>
      <c r="E565" s="850">
        <v>33362.6</v>
      </c>
      <c r="F565" s="848">
        <v>7.15</v>
      </c>
      <c r="G565" s="852" t="s">
        <v>917</v>
      </c>
    </row>
    <row r="566" spans="2:7">
      <c r="B566" s="12" t="s">
        <v>22</v>
      </c>
      <c r="C566" s="12" t="s">
        <v>1338</v>
      </c>
      <c r="D566" s="12">
        <v>2012</v>
      </c>
      <c r="E566" s="850">
        <v>54528.98</v>
      </c>
      <c r="F566" s="848">
        <v>11.88</v>
      </c>
      <c r="G566" s="852" t="s">
        <v>917</v>
      </c>
    </row>
    <row r="567" spans="2:7">
      <c r="B567" s="12" t="s">
        <v>22</v>
      </c>
      <c r="C567" s="12" t="s">
        <v>1339</v>
      </c>
      <c r="D567" s="12">
        <v>2012</v>
      </c>
      <c r="E567" s="850">
        <v>16000.487999999999</v>
      </c>
      <c r="F567" s="848">
        <v>3.339</v>
      </c>
      <c r="G567" s="852" t="s">
        <v>917</v>
      </c>
    </row>
    <row r="568" spans="2:7">
      <c r="B568" s="12" t="s">
        <v>22</v>
      </c>
      <c r="C568" s="12" t="s">
        <v>1340</v>
      </c>
      <c r="D568" s="12">
        <v>2012</v>
      </c>
      <c r="E568" s="850">
        <v>41371</v>
      </c>
      <c r="F568" s="848">
        <v>7.1</v>
      </c>
      <c r="G568" s="852" t="s">
        <v>917</v>
      </c>
    </row>
    <row r="569" spans="2:7">
      <c r="B569" s="12" t="s">
        <v>22</v>
      </c>
      <c r="C569" s="12" t="s">
        <v>1341</v>
      </c>
      <c r="D569" s="12">
        <v>2012</v>
      </c>
      <c r="E569" s="850">
        <v>66189</v>
      </c>
      <c r="F569" s="848">
        <v>9.1999999999999993</v>
      </c>
      <c r="G569" s="852" t="s">
        <v>917</v>
      </c>
    </row>
    <row r="570" spans="2:7">
      <c r="B570" s="12" t="s">
        <v>22</v>
      </c>
      <c r="C570" s="12" t="s">
        <v>1342</v>
      </c>
      <c r="D570" s="12">
        <v>2012</v>
      </c>
      <c r="E570" s="850">
        <v>1191</v>
      </c>
      <c r="F570" s="848">
        <v>4.8</v>
      </c>
      <c r="G570" s="852" t="s">
        <v>917</v>
      </c>
    </row>
    <row r="571" spans="2:7">
      <c r="B571" s="12" t="s">
        <v>22</v>
      </c>
      <c r="C571" s="12" t="s">
        <v>1343</v>
      </c>
      <c r="D571" s="12">
        <v>2012</v>
      </c>
      <c r="E571" s="850">
        <v>2334.6</v>
      </c>
      <c r="F571" s="848">
        <v>0.9</v>
      </c>
      <c r="G571" s="852" t="s">
        <v>917</v>
      </c>
    </row>
    <row r="572" spans="2:7">
      <c r="B572" s="12" t="s">
        <v>22</v>
      </c>
      <c r="C572" s="12" t="s">
        <v>1344</v>
      </c>
      <c r="D572" s="12">
        <v>2012</v>
      </c>
      <c r="E572" s="850">
        <v>14630.16</v>
      </c>
      <c r="F572" s="848">
        <v>5.64</v>
      </c>
      <c r="G572" s="852" t="s">
        <v>920</v>
      </c>
    </row>
    <row r="573" spans="2:7">
      <c r="B573" s="12" t="s">
        <v>22</v>
      </c>
      <c r="C573" s="12" t="s">
        <v>1345</v>
      </c>
      <c r="D573" s="12">
        <v>2012</v>
      </c>
      <c r="E573" s="850">
        <v>4043</v>
      </c>
      <c r="F573" s="848">
        <v>20.2</v>
      </c>
      <c r="G573" s="852" t="s">
        <v>917</v>
      </c>
    </row>
    <row r="574" spans="2:7">
      <c r="B574" s="12" t="s">
        <v>22</v>
      </c>
      <c r="C574" s="12" t="s">
        <v>1346</v>
      </c>
      <c r="D574" s="12">
        <v>2012</v>
      </c>
      <c r="E574" s="850">
        <v>176399</v>
      </c>
      <c r="F574" s="848">
        <v>48.8</v>
      </c>
      <c r="G574" s="852" t="s">
        <v>915</v>
      </c>
    </row>
    <row r="575" spans="2:7">
      <c r="B575" s="12" t="s">
        <v>22</v>
      </c>
      <c r="C575" s="12" t="s">
        <v>1347</v>
      </c>
      <c r="D575" s="12">
        <v>2012</v>
      </c>
      <c r="E575" s="850">
        <v>47816.82</v>
      </c>
      <c r="F575" s="848">
        <v>10.35</v>
      </c>
      <c r="G575" s="852" t="s">
        <v>917</v>
      </c>
    </row>
    <row r="576" spans="2:7">
      <c r="B576" s="12" t="s">
        <v>22</v>
      </c>
      <c r="C576" s="12" t="s">
        <v>1348</v>
      </c>
      <c r="D576" s="12">
        <v>2012</v>
      </c>
      <c r="E576" s="850">
        <v>1399</v>
      </c>
      <c r="F576" s="848">
        <v>8.1</v>
      </c>
      <c r="G576" s="852" t="s">
        <v>915</v>
      </c>
    </row>
    <row r="577" spans="2:7">
      <c r="B577" s="12" t="s">
        <v>22</v>
      </c>
      <c r="C577" s="12" t="s">
        <v>1349</v>
      </c>
      <c r="D577" s="12">
        <v>2012</v>
      </c>
      <c r="E577" s="850">
        <v>4416</v>
      </c>
      <c r="F577" s="848">
        <v>0.92</v>
      </c>
      <c r="G577" s="852" t="s">
        <v>915</v>
      </c>
    </row>
    <row r="578" spans="2:7">
      <c r="B578" s="12" t="s">
        <v>22</v>
      </c>
      <c r="C578" s="12" t="s">
        <v>1350</v>
      </c>
      <c r="D578" s="12">
        <v>2012</v>
      </c>
      <c r="E578" s="850">
        <v>170844</v>
      </c>
      <c r="F578" s="848">
        <v>56.5</v>
      </c>
      <c r="G578" s="852" t="s">
        <v>917</v>
      </c>
    </row>
    <row r="579" spans="2:7">
      <c r="B579" s="12" t="s">
        <v>22</v>
      </c>
      <c r="C579" s="12" t="s">
        <v>1351</v>
      </c>
      <c r="D579" s="12">
        <v>2012</v>
      </c>
      <c r="E579" s="850">
        <v>1890</v>
      </c>
      <c r="F579" s="848">
        <v>10.8</v>
      </c>
      <c r="G579" s="852" t="s">
        <v>917</v>
      </c>
    </row>
    <row r="580" spans="2:7">
      <c r="B580" s="12" t="s">
        <v>22</v>
      </c>
      <c r="C580" s="12" t="s">
        <v>1352</v>
      </c>
      <c r="D580" s="12">
        <v>2012</v>
      </c>
      <c r="E580" s="850">
        <v>11160.24</v>
      </c>
      <c r="F580" s="848">
        <v>1.274</v>
      </c>
      <c r="G580" s="852" t="s">
        <v>917</v>
      </c>
    </row>
    <row r="581" spans="2:7">
      <c r="B581" s="12" t="s">
        <v>22</v>
      </c>
      <c r="C581" s="12" t="s">
        <v>1353</v>
      </c>
      <c r="D581" s="12">
        <v>2012</v>
      </c>
      <c r="E581" s="850">
        <v>63724.42</v>
      </c>
      <c r="F581" s="848">
        <v>0</v>
      </c>
      <c r="G581" s="852" t="s">
        <v>915</v>
      </c>
    </row>
    <row r="582" spans="2:7">
      <c r="B582" s="12" t="s">
        <v>22</v>
      </c>
      <c r="C582" s="12" t="s">
        <v>1354</v>
      </c>
      <c r="D582" s="12">
        <v>2012</v>
      </c>
      <c r="E582" s="850">
        <v>362077</v>
      </c>
      <c r="F582" s="848">
        <v>41.3</v>
      </c>
      <c r="G582" s="852" t="s">
        <v>916</v>
      </c>
    </row>
    <row r="583" spans="2:7">
      <c r="B583" s="12" t="s">
        <v>22</v>
      </c>
      <c r="C583" s="12" t="s">
        <v>1355</v>
      </c>
      <c r="D583" s="12">
        <v>2012</v>
      </c>
      <c r="E583" s="850">
        <v>175312</v>
      </c>
      <c r="F583" s="848">
        <v>48.5</v>
      </c>
      <c r="G583" s="852" t="s">
        <v>917</v>
      </c>
    </row>
    <row r="584" spans="2:7">
      <c r="B584" s="12" t="s">
        <v>22</v>
      </c>
      <c r="C584" s="12" t="s">
        <v>1356</v>
      </c>
      <c r="D584" s="12">
        <v>2012</v>
      </c>
      <c r="E584" s="850">
        <v>57351.58</v>
      </c>
      <c r="F584" s="848">
        <v>0</v>
      </c>
      <c r="G584" s="852" t="s">
        <v>915</v>
      </c>
    </row>
    <row r="585" spans="2:7">
      <c r="B585" s="12" t="s">
        <v>22</v>
      </c>
      <c r="C585" s="12" t="s">
        <v>1356</v>
      </c>
      <c r="D585" s="12">
        <v>2012</v>
      </c>
      <c r="E585" s="850">
        <v>3070</v>
      </c>
      <c r="F585" s="848">
        <v>0</v>
      </c>
      <c r="G585" s="852" t="s">
        <v>915</v>
      </c>
    </row>
    <row r="586" spans="2:7">
      <c r="B586" s="12" t="s">
        <v>22</v>
      </c>
      <c r="C586" s="12" t="s">
        <v>1357</v>
      </c>
      <c r="D586" s="12">
        <v>2012</v>
      </c>
      <c r="E586" s="850">
        <v>103743</v>
      </c>
      <c r="F586" s="848">
        <v>17.399999999999999</v>
      </c>
      <c r="G586" s="852" t="s">
        <v>917</v>
      </c>
    </row>
    <row r="587" spans="2:7">
      <c r="B587" s="12" t="s">
        <v>22</v>
      </c>
      <c r="C587" s="12" t="s">
        <v>1358</v>
      </c>
      <c r="D587" s="12">
        <v>2012</v>
      </c>
      <c r="E587" s="850">
        <v>1816</v>
      </c>
      <c r="F587" s="848">
        <v>4.5</v>
      </c>
      <c r="G587" s="852" t="s">
        <v>917</v>
      </c>
    </row>
    <row r="588" spans="2:7">
      <c r="B588" s="12" t="s">
        <v>22</v>
      </c>
      <c r="C588" s="12" t="s">
        <v>1359</v>
      </c>
      <c r="D588" s="12">
        <v>2012</v>
      </c>
      <c r="E588" s="850">
        <v>4475</v>
      </c>
      <c r="F588" s="848">
        <v>11.9</v>
      </c>
      <c r="G588" s="852" t="s">
        <v>917</v>
      </c>
    </row>
    <row r="589" spans="2:7">
      <c r="B589" s="12" t="s">
        <v>22</v>
      </c>
      <c r="C589" s="12" t="s">
        <v>1360</v>
      </c>
      <c r="D589" s="12">
        <v>2012</v>
      </c>
      <c r="E589" s="850">
        <v>7728</v>
      </c>
      <c r="F589" s="848">
        <v>1.61</v>
      </c>
      <c r="G589" s="852" t="s">
        <v>917</v>
      </c>
    </row>
    <row r="590" spans="2:7">
      <c r="B590" s="12" t="s">
        <v>22</v>
      </c>
      <c r="C590" s="12" t="s">
        <v>1361</v>
      </c>
      <c r="D590" s="12">
        <v>2012</v>
      </c>
      <c r="E590" s="850">
        <v>10501</v>
      </c>
      <c r="F590" s="848">
        <v>57.8</v>
      </c>
      <c r="G590" s="852" t="s">
        <v>917</v>
      </c>
    </row>
    <row r="591" spans="2:7">
      <c r="B591" s="12" t="s">
        <v>22</v>
      </c>
      <c r="C591" s="12" t="s">
        <v>1362</v>
      </c>
      <c r="D591" s="12">
        <v>2012</v>
      </c>
      <c r="E591" s="850">
        <v>1856</v>
      </c>
      <c r="F591" s="848">
        <v>7.5</v>
      </c>
      <c r="G591" s="852" t="s">
        <v>915</v>
      </c>
    </row>
    <row r="592" spans="2:7">
      <c r="B592" s="12" t="s">
        <v>22</v>
      </c>
      <c r="C592" s="12" t="s">
        <v>1362</v>
      </c>
      <c r="D592" s="12">
        <v>2012</v>
      </c>
      <c r="E592" s="850">
        <v>869</v>
      </c>
      <c r="F592" s="848">
        <v>4.9000000000000004</v>
      </c>
      <c r="G592" s="852" t="s">
        <v>915</v>
      </c>
    </row>
    <row r="593" spans="2:7">
      <c r="B593" s="12" t="s">
        <v>22</v>
      </c>
      <c r="C593" s="12" t="s">
        <v>1363</v>
      </c>
      <c r="D593" s="12">
        <v>2012</v>
      </c>
      <c r="E593" s="850">
        <v>11673</v>
      </c>
      <c r="F593" s="848">
        <v>4.5</v>
      </c>
      <c r="G593" s="852" t="s">
        <v>915</v>
      </c>
    </row>
    <row r="594" spans="2:7">
      <c r="B594" s="12" t="s">
        <v>22</v>
      </c>
      <c r="C594" s="12" t="s">
        <v>1364</v>
      </c>
      <c r="D594" s="12">
        <v>2012</v>
      </c>
      <c r="E594" s="850">
        <v>373852.554</v>
      </c>
      <c r="F594" s="848">
        <v>69.269499999999994</v>
      </c>
      <c r="G594" s="852" t="s">
        <v>917</v>
      </c>
    </row>
    <row r="595" spans="2:7">
      <c r="B595" s="12" t="s">
        <v>22</v>
      </c>
      <c r="C595" s="12" t="s">
        <v>1365</v>
      </c>
      <c r="D595" s="12">
        <v>2012</v>
      </c>
      <c r="E595" s="850">
        <v>264618.01</v>
      </c>
      <c r="F595" s="848">
        <v>56.26</v>
      </c>
      <c r="G595" s="852" t="s">
        <v>917</v>
      </c>
    </row>
    <row r="596" spans="2:7">
      <c r="B596" s="12" t="s">
        <v>22</v>
      </c>
      <c r="C596" s="12" t="s">
        <v>1366</v>
      </c>
      <c r="D596" s="12">
        <v>2012</v>
      </c>
      <c r="E596" s="850">
        <v>827467.42</v>
      </c>
      <c r="F596" s="848">
        <v>153.46</v>
      </c>
      <c r="G596" s="852" t="s">
        <v>917</v>
      </c>
    </row>
    <row r="597" spans="2:7">
      <c r="B597" s="12" t="s">
        <v>22</v>
      </c>
      <c r="C597" s="12" t="s">
        <v>1367</v>
      </c>
      <c r="D597" s="12">
        <v>2012</v>
      </c>
      <c r="E597" s="850">
        <v>169272</v>
      </c>
      <c r="F597" s="848">
        <v>30.8</v>
      </c>
      <c r="G597" s="852" t="s">
        <v>917</v>
      </c>
    </row>
    <row r="598" spans="2:7">
      <c r="B598" s="12" t="s">
        <v>22</v>
      </c>
      <c r="C598" s="12" t="s">
        <v>1367</v>
      </c>
      <c r="D598" s="12">
        <v>2012</v>
      </c>
      <c r="E598" s="850">
        <v>11360</v>
      </c>
      <c r="F598" s="848">
        <v>2.1</v>
      </c>
      <c r="G598" s="852" t="s">
        <v>915</v>
      </c>
    </row>
    <row r="599" spans="2:7">
      <c r="B599" s="12" t="s">
        <v>22</v>
      </c>
      <c r="C599" s="12" t="s">
        <v>1368</v>
      </c>
      <c r="D599" s="12">
        <v>2012</v>
      </c>
      <c r="E599" s="850">
        <v>6409.7740000000003</v>
      </c>
      <c r="F599" s="848">
        <v>2.4710000000000001</v>
      </c>
      <c r="G599" s="852" t="s">
        <v>917</v>
      </c>
    </row>
    <row r="600" spans="2:7">
      <c r="B600" s="12" t="s">
        <v>22</v>
      </c>
      <c r="C600" s="12" t="s">
        <v>1369</v>
      </c>
      <c r="D600" s="12">
        <v>2012</v>
      </c>
      <c r="E600" s="850">
        <v>1650.49</v>
      </c>
      <c r="F600" s="848">
        <v>1.6505000000000001</v>
      </c>
      <c r="G600" s="852" t="s">
        <v>915</v>
      </c>
    </row>
    <row r="601" spans="2:7">
      <c r="B601" s="12" t="s">
        <v>22</v>
      </c>
      <c r="C601" s="12" t="s">
        <v>1370</v>
      </c>
      <c r="D601" s="12">
        <v>2012</v>
      </c>
      <c r="E601" s="850">
        <v>10202</v>
      </c>
      <c r="F601" s="848">
        <v>2.5813999999999999</v>
      </c>
      <c r="G601" s="852" t="s">
        <v>917</v>
      </c>
    </row>
    <row r="602" spans="2:7">
      <c r="B602" s="12" t="s">
        <v>22</v>
      </c>
      <c r="C602" s="12" t="s">
        <v>1371</v>
      </c>
      <c r="D602" s="12">
        <v>2012</v>
      </c>
      <c r="E602" s="850">
        <v>10202</v>
      </c>
      <c r="F602" s="848">
        <v>2.5813999999999999</v>
      </c>
      <c r="G602" s="852" t="s">
        <v>917</v>
      </c>
    </row>
    <row r="603" spans="2:7">
      <c r="B603" s="12" t="s">
        <v>22</v>
      </c>
      <c r="C603" s="12" t="s">
        <v>1372</v>
      </c>
      <c r="D603" s="12">
        <v>2012</v>
      </c>
      <c r="E603" s="850">
        <v>785674</v>
      </c>
      <c r="F603" s="848">
        <v>89.6</v>
      </c>
      <c r="G603" s="852" t="s">
        <v>917</v>
      </c>
    </row>
    <row r="604" spans="2:7">
      <c r="B604" s="12" t="s">
        <v>22</v>
      </c>
      <c r="C604" s="12" t="s">
        <v>1373</v>
      </c>
      <c r="D604" s="12">
        <v>2012</v>
      </c>
      <c r="E604" s="850">
        <v>4643</v>
      </c>
      <c r="F604" s="848">
        <v>0</v>
      </c>
      <c r="G604" s="852" t="s">
        <v>915</v>
      </c>
    </row>
    <row r="605" spans="2:7">
      <c r="B605" s="12" t="s">
        <v>22</v>
      </c>
      <c r="C605" s="12" t="s">
        <v>1374</v>
      </c>
      <c r="D605" s="12">
        <v>2012</v>
      </c>
      <c r="E605" s="850">
        <v>10102.780000000001</v>
      </c>
      <c r="F605" s="848">
        <v>2.23</v>
      </c>
      <c r="G605" s="852" t="s">
        <v>918</v>
      </c>
    </row>
    <row r="606" spans="2:7">
      <c r="B606" s="12" t="s">
        <v>22</v>
      </c>
      <c r="C606" s="12" t="s">
        <v>1375</v>
      </c>
      <c r="D606" s="12">
        <v>2012</v>
      </c>
      <c r="E606" s="850">
        <v>1226</v>
      </c>
      <c r="F606" s="848">
        <v>5.6</v>
      </c>
      <c r="G606" s="852" t="s">
        <v>915</v>
      </c>
    </row>
    <row r="607" spans="2:7">
      <c r="B607" s="12" t="s">
        <v>22</v>
      </c>
      <c r="C607" s="12" t="s">
        <v>1376</v>
      </c>
      <c r="D607" s="12">
        <v>2012</v>
      </c>
      <c r="E607" s="850">
        <v>10740.8</v>
      </c>
      <c r="F607" s="848">
        <v>3.4</v>
      </c>
      <c r="G607" s="852" t="s">
        <v>917</v>
      </c>
    </row>
    <row r="608" spans="2:7">
      <c r="B608" s="12" t="s">
        <v>22</v>
      </c>
      <c r="C608" s="12" t="s">
        <v>1377</v>
      </c>
      <c r="D608" s="12">
        <v>2012</v>
      </c>
      <c r="E608" s="850">
        <v>144389.82199999999</v>
      </c>
      <c r="F608" s="848">
        <v>55.662999999999997</v>
      </c>
      <c r="G608" s="852" t="s">
        <v>917</v>
      </c>
    </row>
    <row r="609" spans="2:7">
      <c r="B609" s="12" t="s">
        <v>22</v>
      </c>
      <c r="C609" s="12" t="s">
        <v>1378</v>
      </c>
      <c r="D609" s="12">
        <v>2012</v>
      </c>
      <c r="E609" s="850">
        <v>22857.84</v>
      </c>
      <c r="F609" s="848">
        <v>4.7699999999999996</v>
      </c>
      <c r="G609" s="852" t="s">
        <v>917</v>
      </c>
    </row>
    <row r="610" spans="2:7">
      <c r="B610" s="12" t="s">
        <v>22</v>
      </c>
      <c r="C610" s="12" t="s">
        <v>1379</v>
      </c>
      <c r="D610" s="12">
        <v>2012</v>
      </c>
      <c r="E610" s="850">
        <v>68682.649999999994</v>
      </c>
      <c r="F610" s="848">
        <v>16.899999999999999</v>
      </c>
      <c r="G610" s="852" t="s">
        <v>915</v>
      </c>
    </row>
    <row r="611" spans="2:7">
      <c r="B611" s="12" t="s">
        <v>22</v>
      </c>
      <c r="C611" s="12" t="s">
        <v>1380</v>
      </c>
      <c r="D611" s="12">
        <v>2012</v>
      </c>
      <c r="E611" s="850">
        <v>110256.42</v>
      </c>
      <c r="F611" s="848">
        <v>23.33</v>
      </c>
      <c r="G611" s="852" t="s">
        <v>917</v>
      </c>
    </row>
    <row r="612" spans="2:7">
      <c r="B612" s="12" t="s">
        <v>22</v>
      </c>
      <c r="C612" s="12" t="s">
        <v>1381</v>
      </c>
      <c r="D612" s="12">
        <v>2012</v>
      </c>
      <c r="E612" s="850">
        <v>1621</v>
      </c>
      <c r="F612" s="848">
        <v>6.4</v>
      </c>
      <c r="G612" s="852" t="s">
        <v>915</v>
      </c>
    </row>
    <row r="613" spans="2:7">
      <c r="B613" s="12" t="s">
        <v>22</v>
      </c>
      <c r="C613" s="12" t="s">
        <v>1382</v>
      </c>
      <c r="D613" s="12">
        <v>2012</v>
      </c>
      <c r="E613" s="850">
        <v>17118.86</v>
      </c>
      <c r="F613" s="848">
        <v>6.41</v>
      </c>
      <c r="G613" s="852" t="s">
        <v>915</v>
      </c>
    </row>
    <row r="614" spans="2:7">
      <c r="B614" s="12" t="s">
        <v>22</v>
      </c>
      <c r="C614" s="12" t="s">
        <v>1383</v>
      </c>
      <c r="D614" s="12">
        <v>2012</v>
      </c>
      <c r="E614" s="850">
        <v>148659</v>
      </c>
      <c r="F614" s="848">
        <v>23.2</v>
      </c>
      <c r="G614" s="852" t="s">
        <v>917</v>
      </c>
    </row>
    <row r="615" spans="2:7">
      <c r="B615" s="12" t="s">
        <v>22</v>
      </c>
      <c r="C615" s="12" t="s">
        <v>1384</v>
      </c>
      <c r="D615" s="12">
        <v>2012</v>
      </c>
      <c r="E615" s="850">
        <v>2591</v>
      </c>
      <c r="F615" s="848">
        <v>11.3</v>
      </c>
      <c r="G615" s="852" t="s">
        <v>917</v>
      </c>
    </row>
    <row r="616" spans="2:7">
      <c r="B616" s="12" t="s">
        <v>22</v>
      </c>
      <c r="C616" s="12" t="s">
        <v>1385</v>
      </c>
      <c r="D616" s="12">
        <v>2012</v>
      </c>
      <c r="E616" s="850">
        <v>15728</v>
      </c>
      <c r="F616" s="848">
        <v>4.3</v>
      </c>
      <c r="G616" s="852" t="s">
        <v>915</v>
      </c>
    </row>
    <row r="617" spans="2:7">
      <c r="B617" s="12" t="s">
        <v>22</v>
      </c>
      <c r="C617" s="12" t="s">
        <v>1386</v>
      </c>
      <c r="D617" s="12">
        <v>2012</v>
      </c>
      <c r="E617" s="850">
        <v>539</v>
      </c>
      <c r="F617" s="848">
        <v>3</v>
      </c>
      <c r="G617" s="852" t="s">
        <v>915</v>
      </c>
    </row>
    <row r="618" spans="2:7">
      <c r="B618" s="12" t="s">
        <v>22</v>
      </c>
      <c r="C618" s="12" t="s">
        <v>1387</v>
      </c>
      <c r="D618" s="12">
        <v>2012</v>
      </c>
      <c r="E618" s="850">
        <v>23273.37</v>
      </c>
      <c r="F618" s="848">
        <v>8.9700000000000006</v>
      </c>
      <c r="G618" s="852" t="s">
        <v>917</v>
      </c>
    </row>
    <row r="619" spans="2:7">
      <c r="B619" s="12" t="s">
        <v>22</v>
      </c>
      <c r="C619" s="12" t="s">
        <v>1388</v>
      </c>
      <c r="D619" s="12">
        <v>2012</v>
      </c>
      <c r="E619" s="850">
        <v>3490.75</v>
      </c>
      <c r="F619" s="848">
        <v>1.35</v>
      </c>
      <c r="G619" s="852" t="s">
        <v>915</v>
      </c>
    </row>
    <row r="620" spans="2:7">
      <c r="B620" s="12" t="s">
        <v>22</v>
      </c>
      <c r="C620" s="12" t="s">
        <v>1389</v>
      </c>
      <c r="D620" s="12">
        <v>2012</v>
      </c>
      <c r="E620" s="850">
        <v>3784</v>
      </c>
      <c r="F620" s="848">
        <v>5.9</v>
      </c>
      <c r="G620" s="852" t="s">
        <v>917</v>
      </c>
    </row>
    <row r="621" spans="2:7">
      <c r="B621" s="12" t="s">
        <v>22</v>
      </c>
      <c r="C621" s="12" t="s">
        <v>1390</v>
      </c>
      <c r="D621" s="12">
        <v>2012</v>
      </c>
      <c r="E621" s="850">
        <v>2430.58</v>
      </c>
      <c r="F621" s="848">
        <v>0.94</v>
      </c>
      <c r="G621" s="852" t="s">
        <v>915</v>
      </c>
    </row>
    <row r="622" spans="2:7">
      <c r="B622" s="12" t="s">
        <v>22</v>
      </c>
      <c r="C622" s="12" t="s">
        <v>1391</v>
      </c>
      <c r="D622" s="12">
        <v>2012</v>
      </c>
      <c r="E622" s="850">
        <v>3737.95</v>
      </c>
      <c r="F622" s="848">
        <v>1.44</v>
      </c>
      <c r="G622" s="852" t="s">
        <v>915</v>
      </c>
    </row>
    <row r="623" spans="2:7">
      <c r="B623" s="12" t="s">
        <v>22</v>
      </c>
      <c r="C623" s="12" t="s">
        <v>1392</v>
      </c>
      <c r="D623" s="12">
        <v>2012</v>
      </c>
      <c r="E623" s="850">
        <v>26681.86</v>
      </c>
      <c r="F623" s="848">
        <v>5.57</v>
      </c>
      <c r="G623" s="852" t="s">
        <v>917</v>
      </c>
    </row>
    <row r="624" spans="2:7">
      <c r="B624" s="12" t="s">
        <v>22</v>
      </c>
      <c r="C624" s="12" t="s">
        <v>1393</v>
      </c>
      <c r="D624" s="12">
        <v>2012</v>
      </c>
      <c r="E624" s="850">
        <v>7680.83</v>
      </c>
      <c r="F624" s="848">
        <v>2.96</v>
      </c>
      <c r="G624" s="852" t="s">
        <v>915</v>
      </c>
    </row>
    <row r="625" spans="2:7">
      <c r="B625" s="12" t="s">
        <v>22</v>
      </c>
      <c r="C625" s="12" t="s">
        <v>1394</v>
      </c>
      <c r="D625" s="12">
        <v>2012</v>
      </c>
      <c r="E625" s="850">
        <v>2107</v>
      </c>
      <c r="F625" s="848">
        <v>3.3</v>
      </c>
      <c r="G625" s="852" t="s">
        <v>915</v>
      </c>
    </row>
    <row r="626" spans="2:7">
      <c r="B626" s="12" t="s">
        <v>22</v>
      </c>
      <c r="C626" s="12" t="s">
        <v>1395</v>
      </c>
      <c r="D626" s="12">
        <v>2012</v>
      </c>
      <c r="E626" s="850">
        <v>2622</v>
      </c>
      <c r="F626" s="848">
        <v>5.8</v>
      </c>
      <c r="G626" s="852" t="s">
        <v>917</v>
      </c>
    </row>
    <row r="627" spans="2:7">
      <c r="B627" s="12" t="s">
        <v>22</v>
      </c>
      <c r="C627" s="12" t="s">
        <v>1396</v>
      </c>
      <c r="D627" s="12">
        <v>2012</v>
      </c>
      <c r="E627" s="850">
        <v>16212.5</v>
      </c>
      <c r="F627" s="848">
        <v>6.25</v>
      </c>
      <c r="G627" s="852" t="s">
        <v>915</v>
      </c>
    </row>
    <row r="628" spans="2:7">
      <c r="B628" s="12" t="s">
        <v>22</v>
      </c>
      <c r="C628" s="12" t="s">
        <v>1397</v>
      </c>
      <c r="D628" s="12">
        <v>2012</v>
      </c>
      <c r="E628" s="850">
        <v>32037</v>
      </c>
      <c r="F628" s="848">
        <v>18.12</v>
      </c>
      <c r="G628" s="852" t="s">
        <v>917</v>
      </c>
    </row>
    <row r="629" spans="2:7">
      <c r="B629" s="12" t="s">
        <v>22</v>
      </c>
      <c r="C629" s="12" t="s">
        <v>1398</v>
      </c>
      <c r="D629" s="12">
        <v>2012</v>
      </c>
      <c r="E629" s="850">
        <v>4571.57</v>
      </c>
      <c r="F629" s="848">
        <v>0.95</v>
      </c>
      <c r="G629" s="852" t="s">
        <v>917</v>
      </c>
    </row>
    <row r="630" spans="2:7">
      <c r="B630" s="12" t="s">
        <v>22</v>
      </c>
      <c r="C630" s="12" t="s">
        <v>1399</v>
      </c>
      <c r="D630" s="12">
        <v>2012</v>
      </c>
      <c r="E630" s="850">
        <v>110577</v>
      </c>
      <c r="F630" s="848">
        <v>23.08</v>
      </c>
      <c r="G630" s="852" t="s">
        <v>917</v>
      </c>
    </row>
    <row r="631" spans="2:7">
      <c r="B631" s="12" t="s">
        <v>22</v>
      </c>
      <c r="C631" s="12" t="s">
        <v>1400</v>
      </c>
      <c r="D631" s="12">
        <v>2012</v>
      </c>
      <c r="E631" s="850">
        <v>1587.528</v>
      </c>
      <c r="F631" s="848">
        <v>0.61199999999999999</v>
      </c>
      <c r="G631" s="852" t="s">
        <v>915</v>
      </c>
    </row>
    <row r="632" spans="2:7">
      <c r="B632" s="12" t="s">
        <v>22</v>
      </c>
      <c r="C632" s="12" t="s">
        <v>1401</v>
      </c>
      <c r="D632" s="12">
        <v>2012</v>
      </c>
      <c r="E632" s="850">
        <v>12191.8</v>
      </c>
      <c r="F632" s="848">
        <v>4.7</v>
      </c>
      <c r="G632" s="852" t="s">
        <v>917</v>
      </c>
    </row>
    <row r="633" spans="2:7">
      <c r="B633" s="12" t="s">
        <v>22</v>
      </c>
      <c r="C633" s="12" t="s">
        <v>1402</v>
      </c>
      <c r="D633" s="12">
        <v>2014</v>
      </c>
      <c r="E633" s="850">
        <v>15238.56</v>
      </c>
      <c r="F633" s="848">
        <v>3.18</v>
      </c>
      <c r="G633" s="852" t="s">
        <v>915</v>
      </c>
    </row>
    <row r="634" spans="2:7">
      <c r="B634" s="12" t="s">
        <v>22</v>
      </c>
      <c r="C634" s="12" t="s">
        <v>1403</v>
      </c>
      <c r="D634" s="12">
        <v>2014</v>
      </c>
      <c r="E634" s="850">
        <v>147170.56</v>
      </c>
      <c r="F634" s="848">
        <v>50.56</v>
      </c>
      <c r="G634" s="852" t="s">
        <v>917</v>
      </c>
    </row>
    <row r="635" spans="2:7">
      <c r="B635" s="12" t="s">
        <v>22</v>
      </c>
      <c r="C635" s="12" t="s">
        <v>1404</v>
      </c>
      <c r="D635" s="12">
        <v>2014</v>
      </c>
      <c r="E635" s="850">
        <v>8381.2080000000005</v>
      </c>
      <c r="F635" s="848">
        <v>1.75</v>
      </c>
      <c r="G635" s="852" t="s">
        <v>915</v>
      </c>
    </row>
    <row r="636" spans="2:7">
      <c r="B636" s="12" t="s">
        <v>22</v>
      </c>
      <c r="C636" s="12" t="s">
        <v>1405</v>
      </c>
      <c r="D636" s="12">
        <v>2014</v>
      </c>
      <c r="E636" s="850">
        <v>283601</v>
      </c>
      <c r="F636" s="848">
        <v>67.36</v>
      </c>
      <c r="G636" s="852" t="s">
        <v>917</v>
      </c>
    </row>
    <row r="637" spans="2:7">
      <c r="B637" s="12" t="s">
        <v>906</v>
      </c>
      <c r="C637" s="12" t="s">
        <v>1406</v>
      </c>
      <c r="D637" s="12">
        <v>2014</v>
      </c>
      <c r="E637" s="850">
        <v>494736</v>
      </c>
      <c r="F637" s="848">
        <v>0</v>
      </c>
      <c r="G637" s="852" t="s">
        <v>919</v>
      </c>
    </row>
    <row r="638" spans="2:7">
      <c r="B638" s="12" t="s">
        <v>22</v>
      </c>
      <c r="C638" s="12" t="s">
        <v>1407</v>
      </c>
      <c r="D638" s="12">
        <v>2014</v>
      </c>
      <c r="E638" s="850">
        <v>8893.9519999999993</v>
      </c>
      <c r="F638" s="848">
        <v>1.86</v>
      </c>
      <c r="G638" s="852" t="s">
        <v>915</v>
      </c>
    </row>
    <row r="639" spans="2:7">
      <c r="B639" s="12" t="s">
        <v>22</v>
      </c>
      <c r="C639" s="12" t="s">
        <v>1408</v>
      </c>
      <c r="D639" s="12">
        <v>2014</v>
      </c>
      <c r="E639" s="850">
        <v>6670.46</v>
      </c>
      <c r="F639" s="848">
        <v>1.39</v>
      </c>
      <c r="G639" s="852" t="s">
        <v>915</v>
      </c>
    </row>
    <row r="640" spans="2:7">
      <c r="B640" s="12" t="s">
        <v>22</v>
      </c>
      <c r="C640" s="12" t="s">
        <v>1409</v>
      </c>
      <c r="D640" s="12">
        <v>2014</v>
      </c>
      <c r="E640" s="850">
        <v>6670.46</v>
      </c>
      <c r="F640" s="848">
        <v>1.39</v>
      </c>
      <c r="G640" s="852" t="s">
        <v>915</v>
      </c>
    </row>
    <row r="641" spans="2:7">
      <c r="B641" s="12" t="s">
        <v>22</v>
      </c>
      <c r="C641" s="12" t="s">
        <v>1410</v>
      </c>
      <c r="D641" s="12">
        <v>2014</v>
      </c>
      <c r="E641" s="850">
        <v>25284</v>
      </c>
      <c r="F641" s="848">
        <v>3</v>
      </c>
      <c r="G641" s="852" t="s">
        <v>917</v>
      </c>
    </row>
    <row r="642" spans="2:7">
      <c r="B642" s="12" t="s">
        <v>22</v>
      </c>
      <c r="C642" s="12" t="s">
        <v>1411</v>
      </c>
      <c r="D642" s="12">
        <v>2014</v>
      </c>
      <c r="E642" s="850">
        <v>4446.9759999999997</v>
      </c>
      <c r="F642" s="848">
        <v>0.93</v>
      </c>
      <c r="G642" s="852" t="s">
        <v>915</v>
      </c>
    </row>
    <row r="643" spans="2:7">
      <c r="B643" s="12" t="s">
        <v>22</v>
      </c>
      <c r="C643" s="12" t="s">
        <v>1412</v>
      </c>
      <c r="D643" s="12">
        <v>2014</v>
      </c>
      <c r="E643" s="850">
        <v>15564.415999999999</v>
      </c>
      <c r="F643" s="848">
        <v>3.25</v>
      </c>
      <c r="G643" s="852" t="s">
        <v>915</v>
      </c>
    </row>
    <row r="644" spans="2:7">
      <c r="B644" s="12" t="s">
        <v>22</v>
      </c>
      <c r="C644" s="12" t="s">
        <v>1413</v>
      </c>
      <c r="D644" s="12">
        <v>2014</v>
      </c>
      <c r="E644" s="850">
        <v>6167.9160000000002</v>
      </c>
      <c r="F644" s="848">
        <v>0</v>
      </c>
      <c r="G644" s="852" t="s">
        <v>915</v>
      </c>
    </row>
    <row r="645" spans="2:7">
      <c r="B645" s="12" t="s">
        <v>22</v>
      </c>
      <c r="C645" s="12" t="s">
        <v>1414</v>
      </c>
      <c r="D645" s="12">
        <v>2014</v>
      </c>
      <c r="E645" s="850">
        <v>4766.75</v>
      </c>
      <c r="F645" s="848">
        <v>1.71</v>
      </c>
      <c r="G645" s="852" t="s">
        <v>915</v>
      </c>
    </row>
    <row r="646" spans="2:7">
      <c r="B646" s="12" t="s">
        <v>22</v>
      </c>
      <c r="C646" s="12" t="s">
        <v>1415</v>
      </c>
      <c r="D646" s="12">
        <v>2014</v>
      </c>
      <c r="E646" s="850">
        <v>11225.4</v>
      </c>
      <c r="F646" s="848">
        <v>3.21</v>
      </c>
      <c r="G646" s="852" t="s">
        <v>917</v>
      </c>
    </row>
    <row r="647" spans="2:7">
      <c r="B647" s="12" t="s">
        <v>22</v>
      </c>
      <c r="C647" s="12" t="s">
        <v>1416</v>
      </c>
      <c r="D647" s="12">
        <v>2014</v>
      </c>
      <c r="E647" s="850">
        <v>20743</v>
      </c>
      <c r="F647" s="848">
        <v>8.8000000000000007</v>
      </c>
      <c r="G647" s="852" t="s">
        <v>917</v>
      </c>
    </row>
    <row r="648" spans="2:7">
      <c r="B648" s="12" t="s">
        <v>22</v>
      </c>
      <c r="C648" s="12" t="s">
        <v>1417</v>
      </c>
      <c r="D648" s="12">
        <v>2014</v>
      </c>
      <c r="E648" s="850">
        <v>90097</v>
      </c>
      <c r="F648" s="848">
        <v>0</v>
      </c>
      <c r="G648" s="852" t="s">
        <v>917</v>
      </c>
    </row>
    <row r="649" spans="2:7">
      <c r="B649" s="12" t="s">
        <v>22</v>
      </c>
      <c r="C649" s="12" t="s">
        <v>1418</v>
      </c>
      <c r="D649" s="12">
        <v>2014</v>
      </c>
      <c r="E649" s="850">
        <v>9127</v>
      </c>
      <c r="F649" s="848">
        <v>2.5</v>
      </c>
      <c r="G649" s="852" t="s">
        <v>917</v>
      </c>
    </row>
    <row r="650" spans="2:7">
      <c r="B650" s="12" t="s">
        <v>22</v>
      </c>
      <c r="C650" s="12" t="s">
        <v>1419</v>
      </c>
      <c r="D650" s="12">
        <v>2014</v>
      </c>
      <c r="E650" s="850">
        <v>5371</v>
      </c>
      <c r="F650" s="848">
        <v>1.34</v>
      </c>
      <c r="G650" s="852" t="s">
        <v>916</v>
      </c>
    </row>
    <row r="651" spans="2:7">
      <c r="B651" s="12" t="s">
        <v>22</v>
      </c>
      <c r="C651" s="12" t="s">
        <v>1420</v>
      </c>
      <c r="D651" s="12">
        <v>2014</v>
      </c>
      <c r="E651" s="850">
        <v>18675</v>
      </c>
      <c r="F651" s="848">
        <v>5</v>
      </c>
      <c r="G651" s="852" t="s">
        <v>917</v>
      </c>
    </row>
    <row r="652" spans="2:7">
      <c r="B652" s="12" t="s">
        <v>22</v>
      </c>
      <c r="C652" s="12" t="s">
        <v>1421</v>
      </c>
      <c r="D652" s="12">
        <v>2014</v>
      </c>
      <c r="E652" s="850">
        <v>44469.760000000002</v>
      </c>
      <c r="F652" s="848">
        <v>9.2799999999999994</v>
      </c>
      <c r="G652" s="852" t="s">
        <v>915</v>
      </c>
    </row>
    <row r="653" spans="2:7">
      <c r="B653" s="12" t="s">
        <v>22</v>
      </c>
      <c r="C653" s="12" t="s">
        <v>1422</v>
      </c>
      <c r="D653" s="12">
        <v>2014</v>
      </c>
      <c r="E653" s="850">
        <v>6776</v>
      </c>
      <c r="F653" s="848">
        <v>15.8</v>
      </c>
      <c r="G653" s="852" t="s">
        <v>917</v>
      </c>
    </row>
    <row r="654" spans="2:7">
      <c r="B654" s="12" t="s">
        <v>22</v>
      </c>
      <c r="C654" s="12" t="s">
        <v>1423</v>
      </c>
      <c r="D654" s="12">
        <v>2014</v>
      </c>
      <c r="E654" s="850">
        <v>20378</v>
      </c>
      <c r="F654" s="848">
        <v>8.1999999999999993</v>
      </c>
      <c r="G654" s="852" t="s">
        <v>917</v>
      </c>
    </row>
    <row r="655" spans="2:7">
      <c r="B655" s="12" t="s">
        <v>22</v>
      </c>
      <c r="C655" s="12" t="s">
        <v>1424</v>
      </c>
      <c r="D655" s="12">
        <v>2014</v>
      </c>
      <c r="E655" s="850">
        <v>37848</v>
      </c>
      <c r="F655" s="848">
        <v>13.8</v>
      </c>
      <c r="G655" s="852" t="s">
        <v>915</v>
      </c>
    </row>
    <row r="656" spans="2:7">
      <c r="B656" s="12" t="s">
        <v>22</v>
      </c>
      <c r="C656" s="12" t="s">
        <v>1425</v>
      </c>
      <c r="D656" s="12">
        <v>2014</v>
      </c>
      <c r="E656" s="850">
        <v>877357</v>
      </c>
      <c r="F656" s="848">
        <v>106.3</v>
      </c>
      <c r="G656" s="852" t="s">
        <v>917</v>
      </c>
    </row>
    <row r="657" spans="2:7">
      <c r="B657" s="12" t="s">
        <v>22</v>
      </c>
      <c r="C657" s="12" t="s">
        <v>1426</v>
      </c>
      <c r="D657" s="12">
        <v>2014</v>
      </c>
      <c r="E657" s="850">
        <v>47804.99</v>
      </c>
      <c r="F657" s="848">
        <v>9.98</v>
      </c>
      <c r="G657" s="852" t="s">
        <v>917</v>
      </c>
    </row>
    <row r="658" spans="2:7">
      <c r="B658" s="12" t="s">
        <v>22</v>
      </c>
      <c r="C658" s="12" t="s">
        <v>1427</v>
      </c>
      <c r="D658" s="12">
        <v>2014</v>
      </c>
      <c r="E658" s="850">
        <v>1540.84</v>
      </c>
      <c r="F658" s="848">
        <v>0.59</v>
      </c>
      <c r="G658" s="852" t="s">
        <v>915</v>
      </c>
    </row>
    <row r="659" spans="2:7">
      <c r="B659" s="12" t="s">
        <v>22</v>
      </c>
      <c r="C659" s="12" t="s">
        <v>1428</v>
      </c>
      <c r="D659" s="12">
        <v>2014</v>
      </c>
      <c r="E659" s="850">
        <v>112875</v>
      </c>
      <c r="F659" s="848">
        <v>15.05</v>
      </c>
      <c r="G659" s="852" t="s">
        <v>917</v>
      </c>
    </row>
    <row r="660" spans="2:7">
      <c r="B660" s="12" t="s">
        <v>22</v>
      </c>
      <c r="C660" s="12" t="s">
        <v>1429</v>
      </c>
      <c r="D660" s="12">
        <v>2014</v>
      </c>
      <c r="E660" s="850">
        <v>177150</v>
      </c>
      <c r="F660" s="848">
        <v>23.64</v>
      </c>
      <c r="G660" s="852" t="s">
        <v>917</v>
      </c>
    </row>
    <row r="661" spans="2:7">
      <c r="B661" s="12" t="s">
        <v>22</v>
      </c>
      <c r="C661" s="12" t="s">
        <v>1430</v>
      </c>
      <c r="D661" s="12">
        <v>2014</v>
      </c>
      <c r="E661" s="850">
        <v>340350</v>
      </c>
      <c r="F661" s="848">
        <v>45.38</v>
      </c>
      <c r="G661" s="852" t="s">
        <v>917</v>
      </c>
    </row>
    <row r="662" spans="2:7">
      <c r="B662" s="12" t="s">
        <v>22</v>
      </c>
      <c r="C662" s="12" t="s">
        <v>1431</v>
      </c>
      <c r="D662" s="12">
        <v>2014</v>
      </c>
      <c r="E662" s="850">
        <v>483040.42</v>
      </c>
      <c r="F662" s="848">
        <v>65.319999999999993</v>
      </c>
      <c r="G662" s="852" t="s">
        <v>917</v>
      </c>
    </row>
    <row r="663" spans="2:7">
      <c r="B663" s="12" t="s">
        <v>22</v>
      </c>
      <c r="C663" s="12" t="s">
        <v>1431</v>
      </c>
      <c r="D663" s="12">
        <v>2014</v>
      </c>
      <c r="E663" s="850">
        <v>483040.42</v>
      </c>
      <c r="F663" s="848">
        <v>65.319999999999993</v>
      </c>
      <c r="G663" s="852" t="s">
        <v>917</v>
      </c>
    </row>
    <row r="664" spans="2:7">
      <c r="B664" s="12" t="s">
        <v>22</v>
      </c>
      <c r="C664" s="12" t="s">
        <v>1431</v>
      </c>
      <c r="D664" s="12">
        <v>2014</v>
      </c>
      <c r="E664" s="850">
        <v>1160583</v>
      </c>
      <c r="F664" s="848">
        <v>142</v>
      </c>
      <c r="G664" s="852" t="s">
        <v>917</v>
      </c>
    </row>
    <row r="665" spans="2:7">
      <c r="B665" s="12" t="s">
        <v>22</v>
      </c>
      <c r="C665" s="12" t="s">
        <v>1432</v>
      </c>
      <c r="D665" s="12">
        <v>2014</v>
      </c>
      <c r="E665" s="850">
        <v>93997</v>
      </c>
      <c r="F665" s="848">
        <v>23.498999999999999</v>
      </c>
      <c r="G665" s="852" t="s">
        <v>917</v>
      </c>
    </row>
    <row r="666" spans="2:7">
      <c r="B666" s="12" t="s">
        <v>22</v>
      </c>
      <c r="C666" s="12" t="s">
        <v>1433</v>
      </c>
      <c r="D666" s="12">
        <v>2014</v>
      </c>
      <c r="E666" s="850">
        <v>1656</v>
      </c>
      <c r="F666" s="848">
        <v>2.6</v>
      </c>
      <c r="G666" s="852" t="s">
        <v>915</v>
      </c>
    </row>
    <row r="667" spans="2:7">
      <c r="B667" s="12" t="s">
        <v>22</v>
      </c>
      <c r="C667" s="12" t="s">
        <v>1434</v>
      </c>
      <c r="D667" s="12">
        <v>2014</v>
      </c>
      <c r="E667" s="850">
        <v>28665.743999999999</v>
      </c>
      <c r="F667" s="848">
        <v>5.98</v>
      </c>
      <c r="G667" s="852" t="s">
        <v>917</v>
      </c>
    </row>
    <row r="668" spans="2:7">
      <c r="B668" s="12" t="s">
        <v>22</v>
      </c>
      <c r="C668" s="12" t="s">
        <v>1435</v>
      </c>
      <c r="D668" s="12">
        <v>2014</v>
      </c>
      <c r="E668" s="850">
        <v>38096.400000000001</v>
      </c>
      <c r="F668" s="848">
        <v>7.95</v>
      </c>
      <c r="G668" s="852" t="s">
        <v>917</v>
      </c>
    </row>
    <row r="669" spans="2:7">
      <c r="B669" s="12" t="s">
        <v>22</v>
      </c>
      <c r="C669" s="12" t="s">
        <v>1436</v>
      </c>
      <c r="D669" s="12">
        <v>2014</v>
      </c>
      <c r="E669" s="850">
        <v>22049</v>
      </c>
      <c r="F669" s="848">
        <v>8.5</v>
      </c>
      <c r="G669" s="852" t="s">
        <v>915</v>
      </c>
    </row>
    <row r="670" spans="2:7">
      <c r="B670" s="12" t="s">
        <v>22</v>
      </c>
      <c r="C670" s="12" t="s">
        <v>1437</v>
      </c>
      <c r="D670" s="12">
        <v>2014</v>
      </c>
      <c r="E670" s="850">
        <v>566</v>
      </c>
      <c r="F670" s="848">
        <v>1.2</v>
      </c>
      <c r="G670" s="852" t="s">
        <v>915</v>
      </c>
    </row>
    <row r="671" spans="2:7">
      <c r="B671" s="12" t="s">
        <v>22</v>
      </c>
      <c r="C671" s="12" t="s">
        <v>1438</v>
      </c>
      <c r="D671" s="12">
        <v>2014</v>
      </c>
      <c r="E671" s="850">
        <v>38096.400000000001</v>
      </c>
      <c r="F671" s="848">
        <v>7.95</v>
      </c>
      <c r="G671" s="852" t="s">
        <v>917</v>
      </c>
    </row>
    <row r="672" spans="2:7">
      <c r="B672" s="12" t="s">
        <v>22</v>
      </c>
      <c r="C672" s="12" t="s">
        <v>1439</v>
      </c>
      <c r="D672" s="12">
        <v>2014</v>
      </c>
      <c r="E672" s="850">
        <v>38096.400000000001</v>
      </c>
      <c r="F672" s="848">
        <v>7.95</v>
      </c>
      <c r="G672" s="852" t="s">
        <v>917</v>
      </c>
    </row>
    <row r="673" spans="2:7">
      <c r="B673" s="12" t="s">
        <v>22</v>
      </c>
      <c r="C673" s="12" t="s">
        <v>1440</v>
      </c>
      <c r="D673" s="12">
        <v>2014</v>
      </c>
      <c r="E673" s="850">
        <v>22857.84</v>
      </c>
      <c r="F673" s="848">
        <v>4.7699999999999996</v>
      </c>
      <c r="G673" s="852" t="s">
        <v>917</v>
      </c>
    </row>
    <row r="674" spans="2:7">
      <c r="B674" s="12" t="s">
        <v>22</v>
      </c>
      <c r="C674" s="12" t="s">
        <v>1441</v>
      </c>
      <c r="D674" s="12">
        <v>2014</v>
      </c>
      <c r="E674" s="850">
        <v>10767</v>
      </c>
      <c r="F674" s="848">
        <v>0</v>
      </c>
      <c r="G674" s="852" t="s">
        <v>917</v>
      </c>
    </row>
    <row r="675" spans="2:7">
      <c r="B675" s="12" t="s">
        <v>22</v>
      </c>
      <c r="C675" s="12" t="s">
        <v>1442</v>
      </c>
      <c r="D675" s="12">
        <v>2014</v>
      </c>
      <c r="E675" s="850">
        <v>9159</v>
      </c>
      <c r="F675" s="848">
        <v>3.3</v>
      </c>
      <c r="G675" s="852" t="s">
        <v>915</v>
      </c>
    </row>
    <row r="676" spans="2:7">
      <c r="B676" s="12" t="s">
        <v>22</v>
      </c>
      <c r="C676" s="12" t="s">
        <v>1442</v>
      </c>
      <c r="D676" s="12">
        <v>2014</v>
      </c>
      <c r="E676" s="850">
        <v>7395</v>
      </c>
      <c r="F676" s="848">
        <v>3.3</v>
      </c>
      <c r="G676" s="852" t="s">
        <v>915</v>
      </c>
    </row>
    <row r="677" spans="2:7">
      <c r="B677" s="12" t="s">
        <v>22</v>
      </c>
      <c r="C677" s="12" t="s">
        <v>1443</v>
      </c>
      <c r="D677" s="12">
        <v>2014</v>
      </c>
      <c r="E677" s="850">
        <v>1812</v>
      </c>
      <c r="F677" s="848">
        <v>4.2</v>
      </c>
      <c r="G677" s="852" t="s">
        <v>915</v>
      </c>
    </row>
    <row r="678" spans="2:7">
      <c r="B678" s="12" t="s">
        <v>22</v>
      </c>
      <c r="C678" s="12" t="s">
        <v>1444</v>
      </c>
      <c r="D678" s="12">
        <v>2014</v>
      </c>
      <c r="E678" s="850">
        <v>1812</v>
      </c>
      <c r="F678" s="848">
        <v>4.2</v>
      </c>
      <c r="G678" s="852" t="s">
        <v>917</v>
      </c>
    </row>
    <row r="679" spans="2:7">
      <c r="B679" s="12" t="s">
        <v>22</v>
      </c>
      <c r="C679" s="12" t="s">
        <v>1445</v>
      </c>
      <c r="D679" s="12">
        <v>2014</v>
      </c>
      <c r="E679" s="850">
        <v>9453</v>
      </c>
      <c r="F679" s="848" t="s">
        <v>1446</v>
      </c>
      <c r="G679" s="852" t="s">
        <v>915</v>
      </c>
    </row>
    <row r="680" spans="2:7">
      <c r="B680" s="12" t="s">
        <v>22</v>
      </c>
      <c r="C680" s="12" t="s">
        <v>1447</v>
      </c>
      <c r="D680" s="12">
        <v>2014</v>
      </c>
      <c r="E680" s="850">
        <v>87830</v>
      </c>
      <c r="F680" s="848">
        <v>14.64</v>
      </c>
      <c r="G680" s="852" t="s">
        <v>917</v>
      </c>
    </row>
    <row r="681" spans="2:7">
      <c r="B681" s="12" t="s">
        <v>22</v>
      </c>
      <c r="C681" s="12" t="s">
        <v>1448</v>
      </c>
      <c r="D681" s="12">
        <v>2014</v>
      </c>
      <c r="E681" s="850">
        <v>1587.528</v>
      </c>
      <c r="F681" s="848">
        <v>0.61</v>
      </c>
      <c r="G681" s="852" t="s">
        <v>917</v>
      </c>
    </row>
    <row r="682" spans="2:7">
      <c r="B682" s="12" t="s">
        <v>22</v>
      </c>
      <c r="C682" s="12" t="s">
        <v>1449</v>
      </c>
      <c r="D682" s="12">
        <v>2014</v>
      </c>
      <c r="E682" s="850">
        <v>22857.84</v>
      </c>
      <c r="F682" s="848">
        <v>4.7699999999999996</v>
      </c>
      <c r="G682" s="852" t="s">
        <v>917</v>
      </c>
    </row>
    <row r="683" spans="2:7">
      <c r="B683" s="12" t="s">
        <v>22</v>
      </c>
      <c r="C683" s="12" t="s">
        <v>1450</v>
      </c>
      <c r="D683" s="12">
        <v>2014</v>
      </c>
      <c r="E683" s="850">
        <v>37376.684000000001</v>
      </c>
      <c r="F683" s="848">
        <v>7.9420000000000002</v>
      </c>
      <c r="G683" s="852" t="s">
        <v>916</v>
      </c>
    </row>
    <row r="684" spans="2:7">
      <c r="B684" s="12" t="s">
        <v>22</v>
      </c>
      <c r="C684" s="12" t="s">
        <v>1451</v>
      </c>
      <c r="D684" s="12">
        <v>2014</v>
      </c>
      <c r="E684" s="850">
        <v>58005.37</v>
      </c>
      <c r="F684" s="848">
        <v>12.1</v>
      </c>
      <c r="G684" s="852" t="s">
        <v>917</v>
      </c>
    </row>
    <row r="685" spans="2:7">
      <c r="B685" s="12" t="s">
        <v>22</v>
      </c>
      <c r="C685" s="12" t="s">
        <v>1452</v>
      </c>
      <c r="D685" s="12">
        <v>2014</v>
      </c>
      <c r="E685" s="850">
        <v>20955</v>
      </c>
      <c r="F685" s="848">
        <v>2.82</v>
      </c>
      <c r="G685" s="852" t="s">
        <v>915</v>
      </c>
    </row>
    <row r="686" spans="2:7">
      <c r="B686" s="12" t="s">
        <v>22</v>
      </c>
      <c r="C686" s="12" t="s">
        <v>1453</v>
      </c>
      <c r="D686" s="12">
        <v>2014</v>
      </c>
      <c r="E686" s="850">
        <v>12755</v>
      </c>
      <c r="F686" s="848">
        <v>1.5</v>
      </c>
      <c r="G686" s="852" t="s">
        <v>915</v>
      </c>
    </row>
    <row r="687" spans="2:7">
      <c r="B687" s="12" t="s">
        <v>22</v>
      </c>
      <c r="C687" s="12" t="s">
        <v>1454</v>
      </c>
      <c r="D687" s="12">
        <v>2014</v>
      </c>
      <c r="E687" s="850">
        <v>3312.54</v>
      </c>
      <c r="F687" s="848">
        <v>1.28</v>
      </c>
      <c r="G687" s="852" t="s">
        <v>917</v>
      </c>
    </row>
    <row r="688" spans="2:7">
      <c r="B688" s="12" t="s">
        <v>22</v>
      </c>
      <c r="C688" s="12" t="s">
        <v>1455</v>
      </c>
      <c r="D688" s="12">
        <v>2014</v>
      </c>
      <c r="E688" s="850">
        <v>16935.8</v>
      </c>
      <c r="F688" s="848">
        <v>2.34</v>
      </c>
      <c r="G688" s="852" t="s">
        <v>915</v>
      </c>
    </row>
    <row r="689" spans="2:7">
      <c r="B689" s="12" t="s">
        <v>22</v>
      </c>
      <c r="C689" s="12" t="s">
        <v>1456</v>
      </c>
      <c r="D689" s="12">
        <v>2014</v>
      </c>
      <c r="E689" s="850">
        <v>9693.7800000000007</v>
      </c>
      <c r="F689" s="848">
        <v>3.74</v>
      </c>
      <c r="G689" s="852" t="s">
        <v>915</v>
      </c>
    </row>
    <row r="690" spans="2:7">
      <c r="B690" s="12" t="s">
        <v>22</v>
      </c>
      <c r="C690" s="12" t="s">
        <v>1457</v>
      </c>
      <c r="D690" s="12">
        <v>2014</v>
      </c>
      <c r="E690" s="850">
        <v>15238.56</v>
      </c>
      <c r="F690" s="848">
        <v>3.18</v>
      </c>
      <c r="G690" s="852" t="s">
        <v>916</v>
      </c>
    </row>
    <row r="691" spans="2:7">
      <c r="B691" s="12" t="s">
        <v>22</v>
      </c>
      <c r="C691" s="12" t="s">
        <v>1458</v>
      </c>
      <c r="D691" s="12">
        <v>2014</v>
      </c>
      <c r="E691" s="850">
        <v>11428.92</v>
      </c>
      <c r="F691" s="848">
        <v>2.39</v>
      </c>
      <c r="G691" s="852" t="s">
        <v>917</v>
      </c>
    </row>
    <row r="692" spans="2:7">
      <c r="B692" s="12" t="s">
        <v>22</v>
      </c>
      <c r="C692" s="12" t="s">
        <v>1459</v>
      </c>
      <c r="D692" s="12">
        <v>2014</v>
      </c>
      <c r="E692" s="850">
        <v>11328.95</v>
      </c>
      <c r="F692" s="848">
        <v>10.81</v>
      </c>
      <c r="G692" s="852" t="s">
        <v>917</v>
      </c>
    </row>
    <row r="693" spans="2:7">
      <c r="B693" s="12" t="s">
        <v>22</v>
      </c>
      <c r="C693" s="12" t="s">
        <v>1460</v>
      </c>
      <c r="D693" s="12">
        <v>2014</v>
      </c>
      <c r="E693" s="850">
        <v>147615</v>
      </c>
      <c r="F693" s="848">
        <v>16.899999999999999</v>
      </c>
      <c r="G693" s="852" t="s">
        <v>917</v>
      </c>
    </row>
    <row r="694" spans="2:7">
      <c r="B694" s="12" t="s">
        <v>22</v>
      </c>
      <c r="C694" s="12" t="s">
        <v>1461</v>
      </c>
      <c r="D694" s="12">
        <v>2014</v>
      </c>
      <c r="E694" s="850">
        <v>5833</v>
      </c>
      <c r="F694" s="848">
        <v>2.9</v>
      </c>
      <c r="G694" s="852" t="s">
        <v>915</v>
      </c>
    </row>
    <row r="695" spans="2:7">
      <c r="B695" s="12" t="s">
        <v>22</v>
      </c>
      <c r="C695" s="12" t="s">
        <v>1462</v>
      </c>
      <c r="D695" s="12">
        <v>2014</v>
      </c>
      <c r="E695" s="850">
        <v>6714</v>
      </c>
      <c r="F695" s="848">
        <v>1.68</v>
      </c>
      <c r="G695" s="852" t="s">
        <v>920</v>
      </c>
    </row>
    <row r="696" spans="2:7">
      <c r="B696" s="12" t="s">
        <v>906</v>
      </c>
      <c r="C696" s="12" t="s">
        <v>1463</v>
      </c>
      <c r="D696" s="12">
        <v>2014</v>
      </c>
      <c r="E696" s="850">
        <v>3706</v>
      </c>
      <c r="F696" s="848">
        <v>0</v>
      </c>
      <c r="G696" s="852" t="s">
        <v>919</v>
      </c>
    </row>
    <row r="697" spans="2:7">
      <c r="B697" s="12" t="s">
        <v>22</v>
      </c>
      <c r="C697" s="12" t="s">
        <v>1464</v>
      </c>
      <c r="D697" s="12">
        <v>2014</v>
      </c>
      <c r="E697" s="850">
        <v>96128</v>
      </c>
      <c r="F697" s="848">
        <v>0</v>
      </c>
      <c r="G697" s="852" t="s">
        <v>917</v>
      </c>
    </row>
    <row r="698" spans="2:7">
      <c r="B698" s="12" t="s">
        <v>22</v>
      </c>
      <c r="C698" s="12" t="s">
        <v>1465</v>
      </c>
      <c r="D698" s="12">
        <v>2014</v>
      </c>
      <c r="E698" s="850">
        <v>4251.57</v>
      </c>
      <c r="F698" s="848">
        <v>1.64</v>
      </c>
      <c r="G698" s="852" t="s">
        <v>915</v>
      </c>
    </row>
    <row r="699" spans="2:7">
      <c r="B699" s="12" t="s">
        <v>22</v>
      </c>
      <c r="C699" s="12" t="s">
        <v>1466</v>
      </c>
      <c r="D699" s="12">
        <v>2014</v>
      </c>
      <c r="E699" s="850">
        <v>15326</v>
      </c>
      <c r="F699" s="848">
        <v>6.2</v>
      </c>
      <c r="G699" s="852" t="s">
        <v>915</v>
      </c>
    </row>
    <row r="700" spans="2:7">
      <c r="B700" s="12" t="s">
        <v>22</v>
      </c>
      <c r="C700" s="12" t="s">
        <v>1467</v>
      </c>
      <c r="D700" s="12">
        <v>2014</v>
      </c>
      <c r="E700" s="850">
        <v>38363</v>
      </c>
      <c r="F700" s="848">
        <v>9.8000000000000007</v>
      </c>
      <c r="G700" s="852" t="s">
        <v>917</v>
      </c>
    </row>
    <row r="701" spans="2:7">
      <c r="B701" s="12" t="s">
        <v>22</v>
      </c>
      <c r="C701" s="12" t="s">
        <v>1468</v>
      </c>
      <c r="D701" s="12">
        <v>2014</v>
      </c>
      <c r="E701" s="850">
        <v>4781</v>
      </c>
      <c r="F701" s="848">
        <v>1.9</v>
      </c>
      <c r="G701" s="852" t="s">
        <v>915</v>
      </c>
    </row>
    <row r="702" spans="2:7">
      <c r="B702" s="12" t="s">
        <v>22</v>
      </c>
      <c r="C702" s="12" t="s">
        <v>1469</v>
      </c>
      <c r="D702" s="12">
        <v>2014</v>
      </c>
      <c r="E702" s="850">
        <v>2076.61</v>
      </c>
      <c r="F702" s="848">
        <v>0.8</v>
      </c>
      <c r="G702" s="852" t="s">
        <v>917</v>
      </c>
    </row>
    <row r="703" spans="2:7">
      <c r="B703" s="12" t="s">
        <v>22</v>
      </c>
      <c r="C703" s="12" t="s">
        <v>1470</v>
      </c>
      <c r="D703" s="12">
        <v>2014</v>
      </c>
      <c r="E703" s="850">
        <v>63843</v>
      </c>
      <c r="F703" s="848">
        <v>12.9</v>
      </c>
      <c r="G703" s="852" t="s">
        <v>915</v>
      </c>
    </row>
    <row r="704" spans="2:7">
      <c r="B704" s="12" t="s">
        <v>22</v>
      </c>
      <c r="C704" s="12" t="s">
        <v>1471</v>
      </c>
      <c r="D704" s="12">
        <v>2014</v>
      </c>
      <c r="E704" s="850">
        <v>178980</v>
      </c>
      <c r="F704" s="848">
        <v>0</v>
      </c>
      <c r="G704" s="852" t="s">
        <v>917</v>
      </c>
    </row>
    <row r="705" spans="2:7">
      <c r="B705" s="12" t="s">
        <v>22</v>
      </c>
      <c r="C705" s="12" t="s">
        <v>1472</v>
      </c>
      <c r="D705" s="12">
        <v>2014</v>
      </c>
      <c r="E705" s="850">
        <v>7068.01</v>
      </c>
      <c r="F705" s="848">
        <v>0</v>
      </c>
      <c r="G705" s="852" t="s">
        <v>915</v>
      </c>
    </row>
    <row r="706" spans="2:7">
      <c r="B706" s="12" t="s">
        <v>22</v>
      </c>
      <c r="C706" s="12" t="s">
        <v>1473</v>
      </c>
      <c r="D706" s="12">
        <v>2014</v>
      </c>
      <c r="E706" s="850">
        <v>37200</v>
      </c>
      <c r="F706" s="848">
        <v>7.09</v>
      </c>
      <c r="G706" s="852" t="s">
        <v>917</v>
      </c>
    </row>
    <row r="707" spans="2:7">
      <c r="B707" s="12" t="s">
        <v>22</v>
      </c>
      <c r="C707" s="12" t="s">
        <v>1474</v>
      </c>
      <c r="D707" s="12">
        <v>2014</v>
      </c>
      <c r="E707" s="850">
        <v>350933.04</v>
      </c>
      <c r="F707" s="848">
        <v>88.92</v>
      </c>
      <c r="G707" s="852" t="s">
        <v>917</v>
      </c>
    </row>
    <row r="708" spans="2:7">
      <c r="B708" s="12" t="s">
        <v>22</v>
      </c>
      <c r="C708" s="12" t="s">
        <v>1475</v>
      </c>
      <c r="D708" s="12">
        <v>2014</v>
      </c>
      <c r="E708" s="850">
        <v>185148.5</v>
      </c>
      <c r="F708" s="848">
        <v>38.64</v>
      </c>
      <c r="G708" s="852" t="s">
        <v>917</v>
      </c>
    </row>
    <row r="709" spans="2:7">
      <c r="B709" s="12" t="s">
        <v>22</v>
      </c>
      <c r="C709" s="12" t="s">
        <v>1476</v>
      </c>
      <c r="D709" s="12">
        <v>2014</v>
      </c>
      <c r="E709" s="850">
        <v>14787</v>
      </c>
      <c r="F709" s="848">
        <v>4.3</v>
      </c>
      <c r="G709" s="852" t="s">
        <v>915</v>
      </c>
    </row>
    <row r="710" spans="2:7">
      <c r="B710" s="12" t="s">
        <v>22</v>
      </c>
      <c r="C710" s="12" t="s">
        <v>1477</v>
      </c>
      <c r="D710" s="12">
        <v>2014</v>
      </c>
      <c r="E710" s="850">
        <v>12900</v>
      </c>
      <c r="F710" s="848">
        <v>4.4400000000000004</v>
      </c>
      <c r="G710" s="852" t="s">
        <v>917</v>
      </c>
    </row>
    <row r="711" spans="2:7">
      <c r="B711" s="12" t="s">
        <v>22</v>
      </c>
      <c r="C711" s="12" t="s">
        <v>1478</v>
      </c>
      <c r="D711" s="12">
        <v>2014</v>
      </c>
      <c r="E711" s="850">
        <v>3047.712</v>
      </c>
      <c r="F711" s="848">
        <v>0.63600000000000001</v>
      </c>
      <c r="G711" s="852" t="s">
        <v>915</v>
      </c>
    </row>
    <row r="712" spans="2:7">
      <c r="B712" s="12" t="s">
        <v>22</v>
      </c>
      <c r="C712" s="12" t="s">
        <v>1479</v>
      </c>
      <c r="D712" s="12">
        <v>2014</v>
      </c>
      <c r="E712" s="850">
        <v>974</v>
      </c>
      <c r="F712" s="848">
        <v>1.8</v>
      </c>
      <c r="G712" s="852" t="s">
        <v>917</v>
      </c>
    </row>
    <row r="713" spans="2:7">
      <c r="B713" s="12" t="s">
        <v>22</v>
      </c>
      <c r="C713" s="12" t="s">
        <v>1480</v>
      </c>
      <c r="D713" s="12">
        <v>2014</v>
      </c>
      <c r="E713" s="850">
        <v>162640.4</v>
      </c>
      <c r="F713" s="848">
        <v>23.39</v>
      </c>
      <c r="G713" s="852" t="s">
        <v>917</v>
      </c>
    </row>
    <row r="714" spans="2:7">
      <c r="B714" s="12" t="s">
        <v>22</v>
      </c>
      <c r="C714" s="12" t="s">
        <v>1481</v>
      </c>
      <c r="D714" s="12">
        <v>2014</v>
      </c>
      <c r="E714" s="850">
        <v>45194</v>
      </c>
      <c r="F714" s="848">
        <v>9</v>
      </c>
      <c r="G714" s="852" t="s">
        <v>917</v>
      </c>
    </row>
    <row r="715" spans="2:7">
      <c r="B715" s="12" t="s">
        <v>22</v>
      </c>
      <c r="C715" s="12" t="s">
        <v>1482</v>
      </c>
      <c r="D715" s="12">
        <v>2014</v>
      </c>
      <c r="E715" s="850">
        <v>6887.1719999999996</v>
      </c>
      <c r="F715" s="848">
        <v>1.73</v>
      </c>
      <c r="G715" s="852" t="s">
        <v>917</v>
      </c>
    </row>
    <row r="716" spans="2:7">
      <c r="B716" s="12" t="s">
        <v>22</v>
      </c>
      <c r="C716" s="12" t="s">
        <v>1483</v>
      </c>
      <c r="D716" s="12">
        <v>2014</v>
      </c>
      <c r="E716" s="850">
        <v>2708</v>
      </c>
      <c r="F716" s="848">
        <v>0</v>
      </c>
      <c r="G716" s="852" t="s">
        <v>917</v>
      </c>
    </row>
    <row r="717" spans="2:7">
      <c r="B717" s="12" t="s">
        <v>22</v>
      </c>
      <c r="C717" s="12" t="s">
        <v>1484</v>
      </c>
      <c r="D717" s="12">
        <v>2014</v>
      </c>
      <c r="E717" s="850">
        <v>4252.1499999999996</v>
      </c>
      <c r="F717" s="848">
        <v>1.08</v>
      </c>
      <c r="G717" s="852" t="s">
        <v>917</v>
      </c>
    </row>
    <row r="718" spans="2:7">
      <c r="B718" s="12" t="s">
        <v>22</v>
      </c>
      <c r="C718" s="12" t="s">
        <v>1485</v>
      </c>
      <c r="D718" s="12">
        <v>2014</v>
      </c>
      <c r="E718" s="850">
        <v>26280</v>
      </c>
      <c r="F718" s="848">
        <v>3</v>
      </c>
      <c r="G718" s="852" t="s">
        <v>917</v>
      </c>
    </row>
    <row r="719" spans="2:7">
      <c r="B719" s="12" t="s">
        <v>22</v>
      </c>
      <c r="C719" s="12" t="s">
        <v>1486</v>
      </c>
      <c r="D719" s="12">
        <v>2014</v>
      </c>
      <c r="E719" s="850">
        <v>6095.424</v>
      </c>
      <c r="F719" s="848">
        <v>1.27</v>
      </c>
      <c r="G719" s="852" t="s">
        <v>916</v>
      </c>
    </row>
    <row r="720" spans="2:7">
      <c r="B720" s="12" t="s">
        <v>22</v>
      </c>
      <c r="C720" s="12" t="s">
        <v>1487</v>
      </c>
      <c r="D720" s="12">
        <v>2014</v>
      </c>
      <c r="E720" s="850">
        <v>12364.8</v>
      </c>
      <c r="F720" s="848">
        <v>2.58</v>
      </c>
      <c r="G720" s="852" t="s">
        <v>917</v>
      </c>
    </row>
    <row r="721" spans="2:7">
      <c r="B721" s="12" t="s">
        <v>22</v>
      </c>
      <c r="C721" s="12" t="s">
        <v>1488</v>
      </c>
      <c r="D721" s="12">
        <v>2014</v>
      </c>
      <c r="E721" s="850">
        <v>2208</v>
      </c>
      <c r="F721" s="848">
        <v>0.46</v>
      </c>
      <c r="G721" s="852" t="s">
        <v>915</v>
      </c>
    </row>
    <row r="722" spans="2:7">
      <c r="B722" s="12" t="s">
        <v>22</v>
      </c>
      <c r="C722" s="12" t="s">
        <v>1489</v>
      </c>
      <c r="D722" s="12">
        <v>2014</v>
      </c>
      <c r="E722" s="850">
        <v>321874</v>
      </c>
      <c r="F722" s="848">
        <v>0</v>
      </c>
      <c r="G722" s="852" t="s">
        <v>917</v>
      </c>
    </row>
    <row r="723" spans="2:7">
      <c r="B723" s="12" t="s">
        <v>22</v>
      </c>
      <c r="C723" s="12" t="s">
        <v>1490</v>
      </c>
      <c r="D723" s="12">
        <v>2014</v>
      </c>
      <c r="E723" s="850">
        <v>44529.96</v>
      </c>
      <c r="F723" s="848">
        <v>9.4700000000000006</v>
      </c>
      <c r="G723" s="852" t="s">
        <v>917</v>
      </c>
    </row>
    <row r="724" spans="2:7">
      <c r="B724" s="12" t="s">
        <v>22</v>
      </c>
      <c r="C724" s="12" t="s">
        <v>1491</v>
      </c>
      <c r="D724" s="12">
        <v>2014</v>
      </c>
      <c r="E724" s="850">
        <v>17978.531999999999</v>
      </c>
      <c r="F724" s="848">
        <v>4.37</v>
      </c>
      <c r="G724" s="852" t="s">
        <v>917</v>
      </c>
    </row>
    <row r="725" spans="2:7">
      <c r="B725" s="12" t="s">
        <v>22</v>
      </c>
      <c r="C725" s="12" t="s">
        <v>1492</v>
      </c>
      <c r="D725" s="12">
        <v>2014</v>
      </c>
      <c r="E725" s="850">
        <v>1987.2</v>
      </c>
      <c r="F725" s="848">
        <v>0.41</v>
      </c>
      <c r="G725" s="852" t="s">
        <v>917</v>
      </c>
    </row>
    <row r="726" spans="2:7">
      <c r="B726" s="12" t="s">
        <v>22</v>
      </c>
      <c r="C726" s="12" t="s">
        <v>1493</v>
      </c>
      <c r="D726" s="12">
        <v>2014</v>
      </c>
      <c r="E726" s="850">
        <v>4274</v>
      </c>
      <c r="F726" s="848">
        <v>7</v>
      </c>
      <c r="G726" s="852" t="s">
        <v>917</v>
      </c>
    </row>
    <row r="727" spans="2:7">
      <c r="B727" s="12" t="s">
        <v>22</v>
      </c>
      <c r="C727" s="12" t="s">
        <v>1494</v>
      </c>
      <c r="D727" s="12">
        <v>2014</v>
      </c>
      <c r="E727" s="850">
        <v>11965</v>
      </c>
      <c r="F727" s="848">
        <v>7.44</v>
      </c>
      <c r="G727" s="852" t="s">
        <v>917</v>
      </c>
    </row>
    <row r="728" spans="2:7">
      <c r="B728" s="12" t="s">
        <v>22</v>
      </c>
      <c r="C728" s="12" t="s">
        <v>1495</v>
      </c>
      <c r="D728" s="12">
        <v>2014</v>
      </c>
      <c r="E728" s="850">
        <v>210119.62</v>
      </c>
      <c r="F728" s="848">
        <v>43.85</v>
      </c>
      <c r="G728" s="852" t="s">
        <v>917</v>
      </c>
    </row>
    <row r="729" spans="2:7">
      <c r="B729" s="12" t="s">
        <v>22</v>
      </c>
      <c r="C729" s="12" t="s">
        <v>1496</v>
      </c>
      <c r="D729" s="12">
        <v>2014</v>
      </c>
      <c r="E729" s="850">
        <v>237913.22</v>
      </c>
      <c r="F729" s="848">
        <v>49.65</v>
      </c>
      <c r="G729" s="852" t="s">
        <v>917</v>
      </c>
    </row>
    <row r="730" spans="2:7">
      <c r="B730" s="12" t="s">
        <v>22</v>
      </c>
      <c r="C730" s="12" t="s">
        <v>1497</v>
      </c>
      <c r="D730" s="12">
        <v>2014</v>
      </c>
      <c r="E730" s="850">
        <v>29552.256000000001</v>
      </c>
      <c r="F730" s="848">
        <v>7.59</v>
      </c>
      <c r="G730" s="852" t="s">
        <v>917</v>
      </c>
    </row>
    <row r="731" spans="2:7">
      <c r="B731" s="12" t="s">
        <v>22</v>
      </c>
      <c r="C731" s="12" t="s">
        <v>1498</v>
      </c>
      <c r="D731" s="12">
        <v>2014</v>
      </c>
      <c r="E731" s="850">
        <v>49999.35</v>
      </c>
      <c r="F731" s="848">
        <v>19.28</v>
      </c>
      <c r="G731" s="852" t="s">
        <v>915</v>
      </c>
    </row>
    <row r="732" spans="2:7">
      <c r="B732" s="12" t="s">
        <v>22</v>
      </c>
      <c r="C732" s="12" t="s">
        <v>1499</v>
      </c>
      <c r="D732" s="12">
        <v>2014</v>
      </c>
      <c r="E732" s="850">
        <v>36126.639999999999</v>
      </c>
      <c r="F732" s="848">
        <v>13.93</v>
      </c>
      <c r="G732" s="852" t="s">
        <v>917</v>
      </c>
    </row>
    <row r="733" spans="2:7">
      <c r="B733" s="12" t="s">
        <v>22</v>
      </c>
      <c r="C733" s="12" t="s">
        <v>1500</v>
      </c>
      <c r="D733" s="12">
        <v>2014</v>
      </c>
      <c r="E733" s="850">
        <v>22857.84</v>
      </c>
      <c r="F733" s="848">
        <v>4.7699999999999996</v>
      </c>
      <c r="G733" s="852" t="s">
        <v>917</v>
      </c>
    </row>
    <row r="734" spans="2:7">
      <c r="B734" s="12" t="s">
        <v>22</v>
      </c>
      <c r="C734" s="12" t="s">
        <v>1501</v>
      </c>
      <c r="D734" s="12">
        <v>2014</v>
      </c>
      <c r="E734" s="850">
        <v>24166</v>
      </c>
      <c r="F734" s="848">
        <v>31.2</v>
      </c>
      <c r="G734" s="852" t="s">
        <v>917</v>
      </c>
    </row>
    <row r="735" spans="2:7">
      <c r="B735" s="12" t="s">
        <v>22</v>
      </c>
      <c r="C735" s="12" t="s">
        <v>1502</v>
      </c>
      <c r="D735" s="12">
        <v>2014</v>
      </c>
      <c r="E735" s="850">
        <v>646</v>
      </c>
      <c r="F735" s="848">
        <v>1.6</v>
      </c>
      <c r="G735" s="852" t="s">
        <v>917</v>
      </c>
    </row>
    <row r="736" spans="2:7">
      <c r="B736" s="12" t="s">
        <v>22</v>
      </c>
      <c r="C736" s="12" t="s">
        <v>1503</v>
      </c>
      <c r="D736" s="12">
        <v>2014</v>
      </c>
      <c r="E736" s="850">
        <v>231.6</v>
      </c>
      <c r="F736" s="848">
        <v>0.23</v>
      </c>
      <c r="G736" s="852" t="s">
        <v>915</v>
      </c>
    </row>
    <row r="737" spans="2:7">
      <c r="B737" s="12" t="s">
        <v>22</v>
      </c>
      <c r="C737" s="12" t="s">
        <v>1504</v>
      </c>
      <c r="D737" s="12">
        <v>2014</v>
      </c>
      <c r="E737" s="850">
        <v>6630.26</v>
      </c>
      <c r="F737" s="848">
        <v>2.56</v>
      </c>
      <c r="G737" s="852" t="s">
        <v>915</v>
      </c>
    </row>
    <row r="738" spans="2:7">
      <c r="B738" s="12" t="s">
        <v>22</v>
      </c>
      <c r="C738" s="12" t="s">
        <v>1505</v>
      </c>
      <c r="D738" s="12">
        <v>2014</v>
      </c>
      <c r="E738" s="850">
        <v>17251.2</v>
      </c>
      <c r="F738" s="848">
        <v>3.6</v>
      </c>
      <c r="G738" s="852" t="s">
        <v>917</v>
      </c>
    </row>
    <row r="739" spans="2:7">
      <c r="B739" s="12" t="s">
        <v>22</v>
      </c>
      <c r="C739" s="12" t="s">
        <v>1506</v>
      </c>
      <c r="D739" s="12">
        <v>2014</v>
      </c>
      <c r="E739" s="850">
        <v>164609.9</v>
      </c>
      <c r="F739" s="848">
        <v>41.29</v>
      </c>
      <c r="G739" s="852" t="s">
        <v>917</v>
      </c>
    </row>
    <row r="740" spans="2:7">
      <c r="B740" s="12" t="s">
        <v>22</v>
      </c>
      <c r="C740" s="12" t="s">
        <v>1507</v>
      </c>
      <c r="D740" s="12">
        <v>2014</v>
      </c>
      <c r="E740" s="850">
        <v>596.62</v>
      </c>
      <c r="F740" s="848">
        <v>0.23</v>
      </c>
      <c r="G740" s="852" t="s">
        <v>917</v>
      </c>
    </row>
    <row r="741" spans="2:7">
      <c r="B741" s="12" t="s">
        <v>22</v>
      </c>
      <c r="C741" s="12" t="s">
        <v>1508</v>
      </c>
      <c r="D741" s="12">
        <v>2014</v>
      </c>
      <c r="E741" s="850">
        <v>142712</v>
      </c>
      <c r="F741" s="848">
        <v>0</v>
      </c>
      <c r="G741" s="852" t="s">
        <v>915</v>
      </c>
    </row>
    <row r="742" spans="2:7">
      <c r="B742" s="12" t="s">
        <v>22</v>
      </c>
      <c r="C742" s="12" t="s">
        <v>1509</v>
      </c>
      <c r="D742" s="12">
        <v>2014</v>
      </c>
      <c r="E742" s="850">
        <v>65277</v>
      </c>
      <c r="F742" s="848">
        <v>9.89</v>
      </c>
      <c r="G742" s="852" t="s">
        <v>917</v>
      </c>
    </row>
    <row r="743" spans="2:7">
      <c r="B743" s="12" t="s">
        <v>22</v>
      </c>
      <c r="C743" s="12" t="s">
        <v>1510</v>
      </c>
      <c r="D743" s="12">
        <v>2014</v>
      </c>
      <c r="E743" s="850">
        <v>2334</v>
      </c>
      <c r="F743" s="848">
        <v>3.2</v>
      </c>
      <c r="G743" s="852" t="s">
        <v>917</v>
      </c>
    </row>
    <row r="744" spans="2:7">
      <c r="B744" s="12" t="s">
        <v>22</v>
      </c>
      <c r="C744" s="12" t="s">
        <v>1511</v>
      </c>
      <c r="D744" s="12">
        <v>2014</v>
      </c>
      <c r="E744" s="850">
        <v>2945.76</v>
      </c>
      <c r="F744" s="848">
        <v>1.01</v>
      </c>
      <c r="G744" s="852" t="s">
        <v>916</v>
      </c>
    </row>
    <row r="745" spans="2:7">
      <c r="B745" s="12" t="s">
        <v>22</v>
      </c>
      <c r="C745" s="12" t="s">
        <v>1512</v>
      </c>
      <c r="D745" s="12">
        <v>2014</v>
      </c>
      <c r="E745" s="850">
        <v>5120.5559999999996</v>
      </c>
      <c r="F745" s="848">
        <v>1.97</v>
      </c>
      <c r="G745" s="852" t="s">
        <v>915</v>
      </c>
    </row>
    <row r="746" spans="2:7">
      <c r="B746" s="12" t="s">
        <v>22</v>
      </c>
      <c r="C746" s="12" t="s">
        <v>1513</v>
      </c>
      <c r="D746" s="12">
        <v>2014</v>
      </c>
      <c r="E746" s="850">
        <v>4414.99</v>
      </c>
      <c r="F746" s="848">
        <v>1.7</v>
      </c>
      <c r="G746" s="852" t="s">
        <v>915</v>
      </c>
    </row>
    <row r="747" spans="2:7">
      <c r="B747" s="12" t="s">
        <v>22</v>
      </c>
      <c r="C747" s="12" t="s">
        <v>1514</v>
      </c>
      <c r="D747" s="12">
        <v>2014</v>
      </c>
      <c r="E747" s="850">
        <v>46558.57</v>
      </c>
      <c r="F747" s="848">
        <v>7.9</v>
      </c>
      <c r="G747" s="852" t="s">
        <v>917</v>
      </c>
    </row>
    <row r="748" spans="2:7">
      <c r="B748" s="12" t="s">
        <v>22</v>
      </c>
      <c r="C748" s="12" t="s">
        <v>1515</v>
      </c>
      <c r="D748" s="12">
        <v>2014</v>
      </c>
      <c r="E748" s="850">
        <v>272384</v>
      </c>
      <c r="F748" s="848">
        <v>38.1</v>
      </c>
      <c r="G748" s="852" t="s">
        <v>917</v>
      </c>
    </row>
    <row r="749" spans="2:7">
      <c r="B749" s="12" t="s">
        <v>22</v>
      </c>
      <c r="C749" s="12" t="s">
        <v>1516</v>
      </c>
      <c r="D749" s="12">
        <v>2014</v>
      </c>
      <c r="E749" s="850">
        <v>1731</v>
      </c>
      <c r="F749" s="848">
        <v>5</v>
      </c>
      <c r="G749" s="852" t="s">
        <v>915</v>
      </c>
    </row>
    <row r="750" spans="2:7">
      <c r="B750" s="12" t="s">
        <v>22</v>
      </c>
      <c r="C750" s="12" t="s">
        <v>1517</v>
      </c>
      <c r="D750" s="12">
        <v>2014</v>
      </c>
      <c r="E750" s="850">
        <v>20155.150000000001</v>
      </c>
      <c r="F750" s="848">
        <v>4.21</v>
      </c>
      <c r="G750" s="852" t="s">
        <v>917</v>
      </c>
    </row>
    <row r="751" spans="2:7">
      <c r="B751" s="12" t="s">
        <v>22</v>
      </c>
      <c r="C751" s="12" t="s">
        <v>1518</v>
      </c>
      <c r="D751" s="12">
        <v>2014</v>
      </c>
      <c r="E751" s="850">
        <v>25116</v>
      </c>
      <c r="F751" s="848">
        <v>6.5</v>
      </c>
      <c r="G751" s="852" t="s">
        <v>915</v>
      </c>
    </row>
    <row r="752" spans="2:7">
      <c r="B752" s="12" t="s">
        <v>22</v>
      </c>
      <c r="C752" s="12" t="s">
        <v>1519</v>
      </c>
      <c r="D752" s="12">
        <v>2014</v>
      </c>
      <c r="E752" s="850">
        <v>7564.1</v>
      </c>
      <c r="F752" s="848">
        <v>2.92</v>
      </c>
      <c r="G752" s="852" t="s">
        <v>917</v>
      </c>
    </row>
    <row r="753" spans="2:7">
      <c r="B753" s="12" t="s">
        <v>22</v>
      </c>
      <c r="C753" s="12" t="s">
        <v>1520</v>
      </c>
      <c r="D753" s="12">
        <v>2014</v>
      </c>
      <c r="E753" s="850">
        <v>9273.6</v>
      </c>
      <c r="F753" s="848">
        <v>1.93</v>
      </c>
      <c r="G753" s="852" t="s">
        <v>917</v>
      </c>
    </row>
    <row r="754" spans="2:7">
      <c r="B754" s="12" t="s">
        <v>22</v>
      </c>
      <c r="C754" s="12" t="s">
        <v>1521</v>
      </c>
      <c r="D754" s="12">
        <v>2014</v>
      </c>
      <c r="E754" s="850">
        <v>64426</v>
      </c>
      <c r="F754" s="848">
        <v>27.9</v>
      </c>
      <c r="G754" s="852" t="s">
        <v>915</v>
      </c>
    </row>
    <row r="755" spans="2:7">
      <c r="B755" s="12" t="s">
        <v>22</v>
      </c>
      <c r="C755" s="12" t="s">
        <v>1522</v>
      </c>
      <c r="D755" s="12">
        <v>2014</v>
      </c>
      <c r="E755" s="850">
        <v>20701.439999999999</v>
      </c>
      <c r="F755" s="848">
        <v>4.32</v>
      </c>
      <c r="G755" s="852" t="s">
        <v>916</v>
      </c>
    </row>
    <row r="756" spans="2:7">
      <c r="B756" s="12" t="s">
        <v>22</v>
      </c>
      <c r="C756" s="12" t="s">
        <v>1523</v>
      </c>
      <c r="D756" s="12">
        <v>2014</v>
      </c>
      <c r="E756" s="850">
        <v>11215</v>
      </c>
      <c r="F756" s="848">
        <v>5</v>
      </c>
      <c r="G756" s="852" t="s">
        <v>915</v>
      </c>
    </row>
    <row r="757" spans="2:7">
      <c r="B757" s="12" t="s">
        <v>22</v>
      </c>
      <c r="C757" s="12" t="s">
        <v>1524</v>
      </c>
      <c r="D757" s="12">
        <v>2014</v>
      </c>
      <c r="E757" s="850">
        <v>11215</v>
      </c>
      <c r="F757" s="848">
        <v>5</v>
      </c>
      <c r="G757" s="852" t="s">
        <v>915</v>
      </c>
    </row>
    <row r="758" spans="2:7">
      <c r="B758" s="12" t="s">
        <v>22</v>
      </c>
      <c r="C758" s="12" t="s">
        <v>1525</v>
      </c>
      <c r="D758" s="12">
        <v>2014</v>
      </c>
      <c r="E758" s="850">
        <v>15046</v>
      </c>
      <c r="F758" s="848">
        <v>3.9</v>
      </c>
      <c r="G758" s="852" t="s">
        <v>915</v>
      </c>
    </row>
    <row r="759" spans="2:7">
      <c r="B759" s="12" t="s">
        <v>22</v>
      </c>
      <c r="C759" s="12" t="s">
        <v>1526</v>
      </c>
      <c r="D759" s="12">
        <v>2014</v>
      </c>
      <c r="E759" s="850">
        <v>3532.8</v>
      </c>
      <c r="F759" s="848">
        <v>0.74</v>
      </c>
      <c r="G759" s="852" t="s">
        <v>917</v>
      </c>
    </row>
    <row r="760" spans="2:7">
      <c r="B760" s="12" t="s">
        <v>22</v>
      </c>
      <c r="C760" s="12" t="s">
        <v>1527</v>
      </c>
      <c r="D760" s="12">
        <v>2014</v>
      </c>
      <c r="E760" s="850">
        <v>3091.2</v>
      </c>
      <c r="F760" s="848">
        <v>0.64</v>
      </c>
      <c r="G760" s="852" t="s">
        <v>917</v>
      </c>
    </row>
    <row r="761" spans="2:7">
      <c r="B761" s="12" t="s">
        <v>22</v>
      </c>
      <c r="C761" s="12" t="s">
        <v>1528</v>
      </c>
      <c r="D761" s="12">
        <v>2014</v>
      </c>
      <c r="E761" s="850">
        <v>3974.4</v>
      </c>
      <c r="F761" s="848">
        <v>0.83</v>
      </c>
      <c r="G761" s="852" t="s">
        <v>917</v>
      </c>
    </row>
    <row r="762" spans="2:7">
      <c r="B762" s="12" t="s">
        <v>22</v>
      </c>
      <c r="C762" s="12" t="s">
        <v>1529</v>
      </c>
      <c r="D762" s="12">
        <v>2014</v>
      </c>
      <c r="E762" s="850">
        <v>4416</v>
      </c>
      <c r="F762" s="848">
        <v>0.92</v>
      </c>
      <c r="G762" s="852" t="s">
        <v>917</v>
      </c>
    </row>
    <row r="763" spans="2:7">
      <c r="B763" s="12" t="s">
        <v>22</v>
      </c>
      <c r="C763" s="12" t="s">
        <v>1530</v>
      </c>
      <c r="D763" s="12">
        <v>2014</v>
      </c>
      <c r="E763" s="850">
        <v>3974.4</v>
      </c>
      <c r="F763" s="848">
        <v>0.83</v>
      </c>
      <c r="G763" s="852" t="s">
        <v>917</v>
      </c>
    </row>
    <row r="764" spans="2:7">
      <c r="B764" s="12" t="s">
        <v>22</v>
      </c>
      <c r="C764" s="12" t="s">
        <v>1531</v>
      </c>
      <c r="D764" s="12">
        <v>2014</v>
      </c>
      <c r="E764" s="850">
        <v>3091.2</v>
      </c>
      <c r="F764" s="848">
        <v>0.64</v>
      </c>
      <c r="G764" s="852" t="s">
        <v>917</v>
      </c>
    </row>
    <row r="765" spans="2:7">
      <c r="B765" s="12" t="s">
        <v>22</v>
      </c>
      <c r="C765" s="12" t="s">
        <v>1532</v>
      </c>
      <c r="D765" s="12">
        <v>2014</v>
      </c>
      <c r="E765" s="850">
        <v>4857.6000000000004</v>
      </c>
      <c r="F765" s="848">
        <v>1.01</v>
      </c>
      <c r="G765" s="852" t="s">
        <v>917</v>
      </c>
    </row>
    <row r="766" spans="2:7">
      <c r="B766" s="12" t="s">
        <v>22</v>
      </c>
      <c r="C766" s="12" t="s">
        <v>1533</v>
      </c>
      <c r="D766" s="12">
        <v>2014</v>
      </c>
      <c r="E766" s="850">
        <v>3974.4</v>
      </c>
      <c r="F766" s="848">
        <v>0.83</v>
      </c>
      <c r="G766" s="852" t="s">
        <v>917</v>
      </c>
    </row>
    <row r="767" spans="2:7">
      <c r="B767" s="12" t="s">
        <v>22</v>
      </c>
      <c r="C767" s="12" t="s">
        <v>1534</v>
      </c>
      <c r="D767" s="12">
        <v>2014</v>
      </c>
      <c r="E767" s="850">
        <v>3091.2</v>
      </c>
      <c r="F767" s="848">
        <v>0.64</v>
      </c>
      <c r="G767" s="852" t="s">
        <v>917</v>
      </c>
    </row>
    <row r="768" spans="2:7">
      <c r="B768" s="12" t="s">
        <v>22</v>
      </c>
      <c r="C768" s="12" t="s">
        <v>1535</v>
      </c>
      <c r="D768" s="12">
        <v>2014</v>
      </c>
      <c r="E768" s="850">
        <v>4416</v>
      </c>
      <c r="F768" s="848">
        <v>0.92</v>
      </c>
      <c r="G768" s="852" t="s">
        <v>917</v>
      </c>
    </row>
    <row r="769" spans="2:7">
      <c r="B769" s="12" t="s">
        <v>22</v>
      </c>
      <c r="C769" s="12" t="s">
        <v>1536</v>
      </c>
      <c r="D769" s="12">
        <v>2014</v>
      </c>
      <c r="E769" s="850">
        <v>3532.8</v>
      </c>
      <c r="F769" s="848">
        <v>0.74</v>
      </c>
      <c r="G769" s="852" t="s">
        <v>917</v>
      </c>
    </row>
    <row r="770" spans="2:7">
      <c r="B770" s="12" t="s">
        <v>22</v>
      </c>
      <c r="C770" s="12" t="s">
        <v>1537</v>
      </c>
      <c r="D770" s="12">
        <v>2014</v>
      </c>
      <c r="E770" s="850">
        <v>3091.2</v>
      </c>
      <c r="F770" s="848">
        <v>0.64</v>
      </c>
      <c r="G770" s="852" t="s">
        <v>917</v>
      </c>
    </row>
    <row r="771" spans="2:7">
      <c r="B771" s="12" t="s">
        <v>22</v>
      </c>
      <c r="C771" s="12" t="s">
        <v>1538</v>
      </c>
      <c r="D771" s="12">
        <v>2014</v>
      </c>
      <c r="E771" s="850">
        <v>1164</v>
      </c>
      <c r="F771" s="848">
        <v>2.8</v>
      </c>
      <c r="G771" s="852" t="s">
        <v>915</v>
      </c>
    </row>
    <row r="772" spans="2:7">
      <c r="B772" s="12" t="s">
        <v>22</v>
      </c>
      <c r="C772" s="12" t="s">
        <v>1539</v>
      </c>
      <c r="D772" s="12">
        <v>2014</v>
      </c>
      <c r="E772" s="850">
        <v>2578.44</v>
      </c>
      <c r="F772" s="848">
        <v>0.99</v>
      </c>
      <c r="G772" s="852" t="s">
        <v>917</v>
      </c>
    </row>
    <row r="773" spans="2:7">
      <c r="B773" s="12" t="s">
        <v>22</v>
      </c>
      <c r="C773" s="12" t="s">
        <v>1540</v>
      </c>
      <c r="D773" s="12">
        <v>2014</v>
      </c>
      <c r="E773" s="850">
        <v>1782</v>
      </c>
      <c r="F773" s="848">
        <v>2.8</v>
      </c>
      <c r="G773" s="852" t="s">
        <v>915</v>
      </c>
    </row>
    <row r="774" spans="2:7">
      <c r="B774" s="12" t="s">
        <v>22</v>
      </c>
      <c r="C774" s="12" t="s">
        <v>1541</v>
      </c>
      <c r="D774" s="12">
        <v>2014</v>
      </c>
      <c r="E774" s="850">
        <v>11934</v>
      </c>
      <c r="F774" s="848">
        <v>27.2</v>
      </c>
      <c r="G774" s="852" t="s">
        <v>917</v>
      </c>
    </row>
    <row r="775" spans="2:7">
      <c r="B775" s="12" t="s">
        <v>22</v>
      </c>
      <c r="C775" s="12" t="s">
        <v>1542</v>
      </c>
      <c r="D775" s="12">
        <v>2014</v>
      </c>
      <c r="E775" s="850">
        <v>12071</v>
      </c>
      <c r="F775" s="848">
        <v>1.4</v>
      </c>
      <c r="G775" s="852" t="s">
        <v>917</v>
      </c>
    </row>
    <row r="776" spans="2:7">
      <c r="B776" s="12" t="s">
        <v>22</v>
      </c>
      <c r="C776" s="12" t="s">
        <v>1543</v>
      </c>
      <c r="D776" s="12">
        <v>2014</v>
      </c>
      <c r="E776" s="850">
        <v>2804.11</v>
      </c>
      <c r="F776" s="848">
        <v>1.08</v>
      </c>
      <c r="G776" s="852" t="s">
        <v>918</v>
      </c>
    </row>
    <row r="777" spans="2:7">
      <c r="B777" s="12" t="s">
        <v>22</v>
      </c>
      <c r="C777" s="12" t="s">
        <v>1544</v>
      </c>
      <c r="D777" s="12">
        <v>2014</v>
      </c>
      <c r="E777" s="850">
        <v>13332</v>
      </c>
      <c r="F777" s="848">
        <v>13.32</v>
      </c>
      <c r="G777" s="852" t="s">
        <v>917</v>
      </c>
    </row>
    <row r="778" spans="2:7">
      <c r="B778" s="12" t="s">
        <v>22</v>
      </c>
      <c r="C778" s="12" t="s">
        <v>1545</v>
      </c>
      <c r="D778" s="12">
        <v>2014</v>
      </c>
      <c r="E778" s="850">
        <v>85182</v>
      </c>
      <c r="F778" s="848">
        <v>9.6999999999999993</v>
      </c>
      <c r="G778" s="852" t="s">
        <v>917</v>
      </c>
    </row>
    <row r="779" spans="2:7">
      <c r="B779" s="12" t="s">
        <v>22</v>
      </c>
      <c r="C779" s="12" t="s">
        <v>1546</v>
      </c>
      <c r="D779" s="12">
        <v>2014</v>
      </c>
      <c r="E779" s="850">
        <v>40471</v>
      </c>
      <c r="F779" s="848">
        <v>4.5999999999999996</v>
      </c>
      <c r="G779" s="852" t="s">
        <v>917</v>
      </c>
    </row>
    <row r="780" spans="2:7">
      <c r="B780" s="12" t="s">
        <v>22</v>
      </c>
      <c r="C780" s="12" t="s">
        <v>1547</v>
      </c>
      <c r="D780" s="12">
        <v>2014</v>
      </c>
      <c r="E780" s="850">
        <v>188688.43</v>
      </c>
      <c r="F780" s="848">
        <v>0</v>
      </c>
      <c r="G780" s="852" t="s">
        <v>915</v>
      </c>
    </row>
    <row r="781" spans="2:7">
      <c r="B781" s="12" t="s">
        <v>22</v>
      </c>
      <c r="C781" s="12" t="s">
        <v>1548</v>
      </c>
      <c r="D781" s="12">
        <v>2014</v>
      </c>
      <c r="E781" s="850">
        <v>22555</v>
      </c>
      <c r="F781" s="848">
        <v>0</v>
      </c>
      <c r="G781" s="852" t="s">
        <v>915</v>
      </c>
    </row>
    <row r="782" spans="2:7">
      <c r="B782" s="12" t="s">
        <v>22</v>
      </c>
      <c r="C782" s="12" t="s">
        <v>1549</v>
      </c>
      <c r="D782" s="12">
        <v>2014</v>
      </c>
      <c r="E782" s="850">
        <v>5167</v>
      </c>
      <c r="F782" s="848">
        <v>1</v>
      </c>
      <c r="G782" s="852" t="s">
        <v>915</v>
      </c>
    </row>
    <row r="783" spans="2:7">
      <c r="B783" s="12" t="s">
        <v>22</v>
      </c>
      <c r="C783" s="12" t="s">
        <v>1550</v>
      </c>
      <c r="D783" s="12">
        <v>2014</v>
      </c>
      <c r="E783" s="850">
        <v>1128</v>
      </c>
      <c r="F783" s="848">
        <v>0.2</v>
      </c>
      <c r="G783" s="852" t="s">
        <v>917</v>
      </c>
    </row>
    <row r="784" spans="2:7">
      <c r="B784" s="12" t="s">
        <v>22</v>
      </c>
      <c r="C784" s="12" t="s">
        <v>1551</v>
      </c>
      <c r="D784" s="12">
        <v>2014</v>
      </c>
      <c r="E784" s="850">
        <v>6892</v>
      </c>
      <c r="F784" s="848" t="s">
        <v>1552</v>
      </c>
      <c r="G784" s="852" t="s">
        <v>917</v>
      </c>
    </row>
    <row r="785" spans="2:7">
      <c r="B785" s="12" t="s">
        <v>22</v>
      </c>
      <c r="C785" s="12" t="s">
        <v>1553</v>
      </c>
      <c r="D785" s="12">
        <v>2014</v>
      </c>
      <c r="E785" s="850">
        <v>34373.016000000003</v>
      </c>
      <c r="F785" s="848">
        <v>7.17</v>
      </c>
      <c r="G785" s="852" t="s">
        <v>917</v>
      </c>
    </row>
    <row r="786" spans="2:7">
      <c r="B786" s="12" t="s">
        <v>22</v>
      </c>
      <c r="C786" s="12" t="s">
        <v>1554</v>
      </c>
      <c r="D786" s="12">
        <v>2014</v>
      </c>
      <c r="E786" s="850">
        <v>525555</v>
      </c>
      <c r="F786" s="848">
        <v>234.5</v>
      </c>
      <c r="G786" s="852" t="s">
        <v>917</v>
      </c>
    </row>
    <row r="787" spans="2:7">
      <c r="B787" s="12" t="s">
        <v>22</v>
      </c>
      <c r="C787" s="12" t="s">
        <v>1555</v>
      </c>
      <c r="D787" s="12">
        <v>2014</v>
      </c>
      <c r="E787" s="850">
        <v>78717</v>
      </c>
      <c r="F787" s="848">
        <v>16.100000000000001</v>
      </c>
      <c r="G787" s="852" t="s">
        <v>917</v>
      </c>
    </row>
    <row r="788" spans="2:7">
      <c r="B788" s="12" t="s">
        <v>22</v>
      </c>
      <c r="C788" s="12" t="s">
        <v>1556</v>
      </c>
      <c r="D788" s="12">
        <v>2014</v>
      </c>
      <c r="E788" s="850">
        <v>9884.7999999999993</v>
      </c>
      <c r="F788" s="848">
        <v>1.6</v>
      </c>
      <c r="G788" s="852" t="s">
        <v>915</v>
      </c>
    </row>
    <row r="789" spans="2:7">
      <c r="B789" s="12" t="s">
        <v>22</v>
      </c>
      <c r="C789" s="12" t="s">
        <v>1557</v>
      </c>
      <c r="D789" s="12">
        <v>2014</v>
      </c>
      <c r="E789" s="850">
        <v>16221.16</v>
      </c>
      <c r="F789" s="848">
        <v>2.0699999999999998</v>
      </c>
      <c r="G789" s="852" t="s">
        <v>915</v>
      </c>
    </row>
    <row r="790" spans="2:7">
      <c r="B790" s="12" t="s">
        <v>22</v>
      </c>
      <c r="C790" s="12" t="s">
        <v>1558</v>
      </c>
      <c r="D790" s="12">
        <v>2014</v>
      </c>
      <c r="E790" s="850">
        <v>11943.38</v>
      </c>
      <c r="F790" s="848">
        <v>2.14</v>
      </c>
      <c r="G790" s="852" t="s">
        <v>915</v>
      </c>
    </row>
    <row r="791" spans="2:7">
      <c r="B791" s="12" t="s">
        <v>22</v>
      </c>
      <c r="C791" s="12" t="s">
        <v>1559</v>
      </c>
      <c r="D791" s="12">
        <v>2014</v>
      </c>
      <c r="E791" s="850">
        <v>11752.03</v>
      </c>
      <c r="F791" s="848">
        <v>1.83</v>
      </c>
      <c r="G791" s="852" t="s">
        <v>915</v>
      </c>
    </row>
    <row r="792" spans="2:7">
      <c r="B792" s="12" t="s">
        <v>22</v>
      </c>
      <c r="C792" s="12" t="s">
        <v>1560</v>
      </c>
      <c r="D792" s="12">
        <v>2014</v>
      </c>
      <c r="E792" s="850">
        <v>29692.32</v>
      </c>
      <c r="F792" s="848">
        <v>4.5999999999999996</v>
      </c>
      <c r="G792" s="852" t="s">
        <v>917</v>
      </c>
    </row>
    <row r="793" spans="2:7">
      <c r="B793" s="12" t="s">
        <v>22</v>
      </c>
      <c r="C793" s="12" t="s">
        <v>1561</v>
      </c>
      <c r="D793" s="12">
        <v>2014</v>
      </c>
      <c r="E793" s="850">
        <v>57184.58</v>
      </c>
      <c r="F793" s="848">
        <v>6.69</v>
      </c>
      <c r="G793" s="852" t="s">
        <v>917</v>
      </c>
    </row>
    <row r="794" spans="2:7">
      <c r="B794" s="12" t="s">
        <v>22</v>
      </c>
      <c r="C794" s="12" t="s">
        <v>1562</v>
      </c>
      <c r="D794" s="12">
        <v>2014</v>
      </c>
      <c r="E794" s="850">
        <v>24830</v>
      </c>
      <c r="F794" s="848">
        <v>5.93</v>
      </c>
      <c r="G794" s="852" t="s">
        <v>917</v>
      </c>
    </row>
    <row r="795" spans="2:7">
      <c r="B795" s="12" t="s">
        <v>22</v>
      </c>
      <c r="C795" s="12" t="s">
        <v>1563</v>
      </c>
      <c r="D795" s="12">
        <v>2014</v>
      </c>
      <c r="E795" s="850">
        <v>4145.2120000000004</v>
      </c>
      <c r="F795" s="848">
        <v>1.6</v>
      </c>
      <c r="G795" s="852" t="s">
        <v>915</v>
      </c>
    </row>
    <row r="796" spans="2:7">
      <c r="B796" s="12" t="s">
        <v>22</v>
      </c>
      <c r="C796" s="12" t="s">
        <v>1564</v>
      </c>
      <c r="D796" s="12">
        <v>2014</v>
      </c>
      <c r="E796" s="850">
        <v>1766.4</v>
      </c>
      <c r="F796" s="848">
        <v>0.37</v>
      </c>
      <c r="G796" s="852" t="s">
        <v>917</v>
      </c>
    </row>
    <row r="797" spans="2:7">
      <c r="B797" s="12" t="s">
        <v>22</v>
      </c>
      <c r="C797" s="12" t="s">
        <v>1565</v>
      </c>
      <c r="D797" s="12">
        <v>2014</v>
      </c>
      <c r="E797" s="850">
        <v>1766.4</v>
      </c>
      <c r="F797" s="848">
        <v>0.37</v>
      </c>
      <c r="G797" s="852" t="s">
        <v>917</v>
      </c>
    </row>
    <row r="798" spans="2:7">
      <c r="B798" s="12" t="s">
        <v>22</v>
      </c>
      <c r="C798" s="12" t="s">
        <v>1566</v>
      </c>
      <c r="D798" s="12">
        <v>2014</v>
      </c>
      <c r="E798" s="850">
        <v>3312</v>
      </c>
      <c r="F798" s="848">
        <v>0.69</v>
      </c>
      <c r="G798" s="852" t="s">
        <v>917</v>
      </c>
    </row>
    <row r="799" spans="2:7">
      <c r="B799" s="12" t="s">
        <v>22</v>
      </c>
      <c r="C799" s="12" t="s">
        <v>1567</v>
      </c>
      <c r="D799" s="12">
        <v>2014</v>
      </c>
      <c r="E799" s="850">
        <v>3312</v>
      </c>
      <c r="F799" s="848">
        <v>0.69</v>
      </c>
      <c r="G799" s="852" t="s">
        <v>915</v>
      </c>
    </row>
    <row r="800" spans="2:7">
      <c r="B800" s="12" t="s">
        <v>22</v>
      </c>
      <c r="C800" s="12" t="s">
        <v>1568</v>
      </c>
      <c r="D800" s="12">
        <v>2014</v>
      </c>
      <c r="E800" s="850">
        <v>74206.679999999993</v>
      </c>
      <c r="F800" s="848">
        <v>15.6</v>
      </c>
      <c r="G800" s="852" t="s">
        <v>917</v>
      </c>
    </row>
    <row r="801" spans="2:7">
      <c r="B801" s="12" t="s">
        <v>22</v>
      </c>
      <c r="C801" s="12" t="s">
        <v>1569</v>
      </c>
      <c r="D801" s="12">
        <v>2014</v>
      </c>
      <c r="E801" s="850">
        <v>15936</v>
      </c>
      <c r="F801" s="848">
        <v>5.8</v>
      </c>
      <c r="G801" s="852" t="s">
        <v>917</v>
      </c>
    </row>
    <row r="802" spans="2:7">
      <c r="B802" s="12" t="s">
        <v>22</v>
      </c>
      <c r="C802" s="12" t="s">
        <v>1570</v>
      </c>
      <c r="D802" s="12">
        <v>2014</v>
      </c>
      <c r="E802" s="850">
        <v>11802</v>
      </c>
      <c r="F802" s="848">
        <v>0</v>
      </c>
      <c r="G802" s="852" t="s">
        <v>917</v>
      </c>
    </row>
    <row r="803" spans="2:7">
      <c r="B803" s="12" t="s">
        <v>22</v>
      </c>
      <c r="C803" s="12" t="s">
        <v>1571</v>
      </c>
      <c r="D803" s="12">
        <v>2014</v>
      </c>
      <c r="E803" s="850">
        <v>7213</v>
      </c>
      <c r="F803" s="848">
        <v>2.4</v>
      </c>
      <c r="G803" s="852" t="s">
        <v>915</v>
      </c>
    </row>
    <row r="804" spans="2:7">
      <c r="B804" s="12" t="s">
        <v>22</v>
      </c>
      <c r="C804" s="12" t="s">
        <v>1572</v>
      </c>
      <c r="D804" s="12">
        <v>2014</v>
      </c>
      <c r="E804" s="850">
        <v>955</v>
      </c>
      <c r="F804" s="848">
        <v>2.4</v>
      </c>
      <c r="G804" s="852" t="s">
        <v>917</v>
      </c>
    </row>
    <row r="805" spans="2:7">
      <c r="B805" s="12" t="s">
        <v>22</v>
      </c>
      <c r="C805" s="12" t="s">
        <v>1573</v>
      </c>
      <c r="D805" s="12">
        <v>2014</v>
      </c>
      <c r="E805" s="850">
        <v>886</v>
      </c>
      <c r="F805" s="848">
        <v>1.9</v>
      </c>
      <c r="G805" s="852" t="s">
        <v>915</v>
      </c>
    </row>
    <row r="806" spans="2:7">
      <c r="B806" s="12" t="s">
        <v>22</v>
      </c>
      <c r="C806" s="12" t="s">
        <v>1574</v>
      </c>
      <c r="D806" s="12">
        <v>2014</v>
      </c>
      <c r="E806" s="850">
        <v>78107.12</v>
      </c>
      <c r="F806" s="848">
        <v>9</v>
      </c>
      <c r="G806" s="852" t="s">
        <v>917</v>
      </c>
    </row>
    <row r="807" spans="2:7">
      <c r="B807" s="12" t="s">
        <v>22</v>
      </c>
      <c r="C807" s="12" t="s">
        <v>1575</v>
      </c>
      <c r="D807" s="12">
        <v>2014</v>
      </c>
      <c r="E807" s="850">
        <v>12190.848</v>
      </c>
      <c r="F807" s="848">
        <v>2.54</v>
      </c>
      <c r="G807" s="852" t="s">
        <v>915</v>
      </c>
    </row>
    <row r="808" spans="2:7">
      <c r="B808" s="12" t="s">
        <v>22</v>
      </c>
      <c r="C808" s="12" t="s">
        <v>1576</v>
      </c>
      <c r="D808" s="12">
        <v>2014</v>
      </c>
      <c r="E808" s="850">
        <v>1341.1</v>
      </c>
      <c r="F808" s="848">
        <v>0.52</v>
      </c>
      <c r="G808" s="852" t="s">
        <v>915</v>
      </c>
    </row>
    <row r="809" spans="2:7">
      <c r="B809" s="12" t="s">
        <v>22</v>
      </c>
      <c r="C809" s="12" t="s">
        <v>1577</v>
      </c>
      <c r="D809" s="12">
        <v>2014</v>
      </c>
      <c r="E809" s="850">
        <v>981</v>
      </c>
      <c r="F809" s="848">
        <v>2.8</v>
      </c>
      <c r="G809" s="852" t="s">
        <v>917</v>
      </c>
    </row>
    <row r="810" spans="2:7">
      <c r="B810" s="12" t="s">
        <v>22</v>
      </c>
      <c r="C810" s="12" t="s">
        <v>1578</v>
      </c>
      <c r="D810" s="12">
        <v>2014</v>
      </c>
      <c r="E810" s="850">
        <v>15414</v>
      </c>
      <c r="F810" s="848">
        <v>5.6</v>
      </c>
      <c r="G810" s="852" t="s">
        <v>917</v>
      </c>
    </row>
    <row r="811" spans="2:7">
      <c r="B811" s="12" t="s">
        <v>22</v>
      </c>
      <c r="C811" s="12" t="s">
        <v>1579</v>
      </c>
      <c r="D811" s="12">
        <v>2014</v>
      </c>
      <c r="E811" s="850">
        <v>9639.2999999999993</v>
      </c>
      <c r="F811" s="848">
        <v>3.72</v>
      </c>
      <c r="G811" s="852" t="s">
        <v>917</v>
      </c>
    </row>
    <row r="812" spans="2:7">
      <c r="B812" s="12" t="s">
        <v>22</v>
      </c>
      <c r="C812" s="12" t="s">
        <v>1580</v>
      </c>
      <c r="D812" s="12">
        <v>2014</v>
      </c>
      <c r="E812" s="850">
        <v>9189</v>
      </c>
      <c r="F812" s="848">
        <v>0</v>
      </c>
      <c r="G812" s="852" t="s">
        <v>918</v>
      </c>
    </row>
    <row r="813" spans="2:7">
      <c r="B813" s="12" t="s">
        <v>22</v>
      </c>
      <c r="C813" s="12" t="s">
        <v>1581</v>
      </c>
      <c r="D813" s="12">
        <v>2014</v>
      </c>
      <c r="E813" s="850">
        <v>156445</v>
      </c>
      <c r="F813" s="848">
        <v>11.1</v>
      </c>
      <c r="G813" s="852" t="s">
        <v>917</v>
      </c>
    </row>
    <row r="814" spans="2:7">
      <c r="B814" s="12" t="s">
        <v>22</v>
      </c>
      <c r="C814" s="12" t="s">
        <v>1582</v>
      </c>
      <c r="D814" s="12">
        <v>2014</v>
      </c>
      <c r="E814" s="850">
        <v>282478</v>
      </c>
      <c r="F814" s="848">
        <v>0</v>
      </c>
      <c r="G814" s="852" t="s">
        <v>917</v>
      </c>
    </row>
    <row r="815" spans="2:7">
      <c r="B815" s="12" t="s">
        <v>22</v>
      </c>
      <c r="C815" s="12" t="s">
        <v>1583</v>
      </c>
      <c r="D815" s="12">
        <v>2014</v>
      </c>
      <c r="E815" s="850">
        <v>5372</v>
      </c>
      <c r="F815" s="848">
        <v>1.34</v>
      </c>
      <c r="G815" s="852" t="s">
        <v>916</v>
      </c>
    </row>
    <row r="816" spans="2:7">
      <c r="B816" s="12" t="s">
        <v>22</v>
      </c>
      <c r="C816" s="12" t="s">
        <v>1584</v>
      </c>
      <c r="D816" s="12">
        <v>2014</v>
      </c>
      <c r="E816" s="850">
        <v>197430</v>
      </c>
      <c r="F816" s="848">
        <v>64.900000000000006</v>
      </c>
      <c r="G816" s="852" t="s">
        <v>917</v>
      </c>
    </row>
    <row r="817" spans="2:7">
      <c r="B817" s="12" t="s">
        <v>22</v>
      </c>
      <c r="C817" s="12" t="s">
        <v>1585</v>
      </c>
      <c r="D817" s="12">
        <v>2014</v>
      </c>
      <c r="E817" s="850">
        <v>580</v>
      </c>
      <c r="F817" s="848">
        <v>0.8</v>
      </c>
      <c r="G817" s="852" t="s">
        <v>916</v>
      </c>
    </row>
    <row r="818" spans="2:7">
      <c r="B818" s="12" t="s">
        <v>22</v>
      </c>
      <c r="C818" s="12" t="s">
        <v>1586</v>
      </c>
      <c r="D818" s="12">
        <v>2014</v>
      </c>
      <c r="E818" s="850">
        <v>5544</v>
      </c>
      <c r="F818" s="848">
        <v>5.52</v>
      </c>
      <c r="G818" s="852" t="s">
        <v>917</v>
      </c>
    </row>
    <row r="819" spans="2:7">
      <c r="B819" s="12" t="s">
        <v>22</v>
      </c>
      <c r="C819" s="12" t="s">
        <v>1587</v>
      </c>
      <c r="D819" s="12">
        <v>2014</v>
      </c>
      <c r="E819" s="850">
        <v>307292</v>
      </c>
      <c r="F819" s="848">
        <v>26.2</v>
      </c>
      <c r="G819" s="852" t="s">
        <v>917</v>
      </c>
    </row>
    <row r="820" spans="2:7">
      <c r="B820" s="12" t="s">
        <v>22</v>
      </c>
      <c r="C820" s="12" t="s">
        <v>1588</v>
      </c>
      <c r="D820" s="12">
        <v>2014</v>
      </c>
      <c r="E820" s="850">
        <v>55101.75</v>
      </c>
      <c r="F820" s="848">
        <v>21.24</v>
      </c>
      <c r="G820" s="852" t="s">
        <v>917</v>
      </c>
    </row>
    <row r="821" spans="2:7">
      <c r="B821" s="12" t="s">
        <v>22</v>
      </c>
      <c r="C821" s="12" t="s">
        <v>1589</v>
      </c>
      <c r="D821" s="12">
        <v>2014</v>
      </c>
      <c r="E821" s="850">
        <v>3058</v>
      </c>
      <c r="F821" s="848">
        <v>6</v>
      </c>
      <c r="G821" s="852" t="s">
        <v>917</v>
      </c>
    </row>
    <row r="822" spans="2:7">
      <c r="B822" s="12" t="s">
        <v>22</v>
      </c>
      <c r="C822" s="12" t="s">
        <v>1590</v>
      </c>
      <c r="D822" s="12">
        <v>2014</v>
      </c>
      <c r="E822" s="850">
        <v>10453.82</v>
      </c>
      <c r="F822" s="848">
        <v>4.03</v>
      </c>
      <c r="G822" s="852" t="s">
        <v>915</v>
      </c>
    </row>
    <row r="823" spans="2:7">
      <c r="B823" s="12" t="s">
        <v>22</v>
      </c>
      <c r="C823" s="12" t="s">
        <v>1591</v>
      </c>
      <c r="D823" s="12">
        <v>2014</v>
      </c>
      <c r="E823" s="850">
        <v>45347</v>
      </c>
      <c r="F823" s="848">
        <v>12.8</v>
      </c>
      <c r="G823" s="852" t="s">
        <v>915</v>
      </c>
    </row>
    <row r="824" spans="2:7">
      <c r="B824" s="12" t="s">
        <v>22</v>
      </c>
      <c r="C824" s="12" t="s">
        <v>1592</v>
      </c>
      <c r="D824" s="12">
        <v>2014</v>
      </c>
      <c r="E824" s="850">
        <v>37864</v>
      </c>
      <c r="F824" s="848">
        <v>10.7</v>
      </c>
      <c r="G824" s="852" t="s">
        <v>915</v>
      </c>
    </row>
    <row r="825" spans="2:7">
      <c r="B825" s="12" t="s">
        <v>22</v>
      </c>
      <c r="C825" s="12" t="s">
        <v>1593</v>
      </c>
      <c r="D825" s="12">
        <v>2014</v>
      </c>
      <c r="E825" s="850">
        <v>93491.85</v>
      </c>
      <c r="F825" s="848">
        <v>26.97</v>
      </c>
      <c r="G825" s="852" t="s">
        <v>916</v>
      </c>
    </row>
    <row r="826" spans="2:7">
      <c r="B826" s="12" t="s">
        <v>22</v>
      </c>
      <c r="C826" s="12" t="s">
        <v>1594</v>
      </c>
      <c r="D826" s="12">
        <v>2014</v>
      </c>
      <c r="E826" s="850">
        <v>1388.75</v>
      </c>
      <c r="F826" s="848">
        <v>1.39</v>
      </c>
      <c r="G826" s="852" t="s">
        <v>917</v>
      </c>
    </row>
    <row r="827" spans="2:7">
      <c r="B827" s="12" t="s">
        <v>22</v>
      </c>
      <c r="C827" s="12" t="s">
        <v>1595</v>
      </c>
      <c r="D827" s="12">
        <v>2014</v>
      </c>
      <c r="E827" s="850">
        <v>2345</v>
      </c>
      <c r="F827" s="848">
        <v>5</v>
      </c>
      <c r="G827" s="852" t="s">
        <v>917</v>
      </c>
    </row>
    <row r="828" spans="2:7">
      <c r="B828" s="12" t="s">
        <v>22</v>
      </c>
      <c r="C828" s="12" t="s">
        <v>1596</v>
      </c>
      <c r="D828" s="12">
        <v>2014</v>
      </c>
      <c r="E828" s="850">
        <v>1128</v>
      </c>
      <c r="F828" s="848">
        <v>0.2</v>
      </c>
      <c r="G828" s="852" t="s">
        <v>917</v>
      </c>
    </row>
    <row r="829" spans="2:7">
      <c r="B829" s="12" t="s">
        <v>22</v>
      </c>
      <c r="C829" s="12" t="s">
        <v>1597</v>
      </c>
      <c r="D829" s="12">
        <v>2014</v>
      </c>
      <c r="E829" s="850">
        <v>10468</v>
      </c>
      <c r="F829" s="848">
        <v>2.02</v>
      </c>
      <c r="G829" s="852" t="s">
        <v>917</v>
      </c>
    </row>
    <row r="830" spans="2:7">
      <c r="B830" s="12" t="s">
        <v>22</v>
      </c>
      <c r="C830" s="12" t="s">
        <v>1598</v>
      </c>
      <c r="D830" s="12">
        <v>2014</v>
      </c>
      <c r="E830" s="850">
        <v>3573.23</v>
      </c>
      <c r="F830" s="848">
        <v>1.38</v>
      </c>
      <c r="G830" s="852" t="s">
        <v>917</v>
      </c>
    </row>
    <row r="831" spans="2:7">
      <c r="B831" s="12" t="s">
        <v>22</v>
      </c>
      <c r="C831" s="12" t="s">
        <v>1599</v>
      </c>
      <c r="D831" s="12">
        <v>2014</v>
      </c>
      <c r="E831" s="850">
        <v>5584.97</v>
      </c>
      <c r="F831" s="848">
        <v>1.21</v>
      </c>
      <c r="G831" s="852" t="s">
        <v>915</v>
      </c>
    </row>
    <row r="832" spans="2:7">
      <c r="B832" s="12" t="s">
        <v>22</v>
      </c>
      <c r="C832" s="12" t="s">
        <v>1600</v>
      </c>
      <c r="D832" s="12">
        <v>2014</v>
      </c>
      <c r="E832" s="850">
        <v>1152</v>
      </c>
      <c r="F832" s="848">
        <v>3.4</v>
      </c>
      <c r="G832" s="852" t="s">
        <v>915</v>
      </c>
    </row>
    <row r="833" spans="2:7">
      <c r="B833" s="12" t="s">
        <v>22</v>
      </c>
      <c r="C833" s="12" t="s">
        <v>1601</v>
      </c>
      <c r="D833" s="12">
        <v>2014</v>
      </c>
      <c r="E833" s="850">
        <v>1884</v>
      </c>
      <c r="F833" s="848">
        <v>6</v>
      </c>
      <c r="G833" s="852" t="s">
        <v>917</v>
      </c>
    </row>
    <row r="834" spans="2:7">
      <c r="B834" s="12" t="s">
        <v>22</v>
      </c>
      <c r="C834" s="12" t="s">
        <v>1602</v>
      </c>
      <c r="D834" s="12">
        <v>2014</v>
      </c>
      <c r="E834" s="850">
        <v>310</v>
      </c>
      <c r="F834" s="848">
        <v>0.8</v>
      </c>
      <c r="G834" s="852" t="s">
        <v>915</v>
      </c>
    </row>
    <row r="835" spans="2:7">
      <c r="B835" s="12" t="s">
        <v>22</v>
      </c>
      <c r="C835" s="12" t="s">
        <v>1603</v>
      </c>
      <c r="D835" s="12">
        <v>2014</v>
      </c>
      <c r="E835" s="850">
        <v>35197.94</v>
      </c>
      <c r="F835" s="848">
        <v>7.59</v>
      </c>
      <c r="G835" s="852" t="s">
        <v>917</v>
      </c>
    </row>
    <row r="836" spans="2:7">
      <c r="B836" s="12" t="s">
        <v>22</v>
      </c>
      <c r="C836" s="12" t="s">
        <v>1604</v>
      </c>
      <c r="D836" s="12">
        <v>2014</v>
      </c>
      <c r="E836" s="850">
        <v>20453</v>
      </c>
      <c r="F836" s="848">
        <v>5.5</v>
      </c>
      <c r="G836" s="852" t="s">
        <v>915</v>
      </c>
    </row>
    <row r="837" spans="2:7">
      <c r="B837" s="12" t="s">
        <v>22</v>
      </c>
      <c r="C837" s="12" t="s">
        <v>1605</v>
      </c>
      <c r="D837" s="12">
        <v>2014</v>
      </c>
      <c r="E837" s="850">
        <v>293</v>
      </c>
      <c r="F837" s="848">
        <v>0.6</v>
      </c>
      <c r="G837" s="852" t="s">
        <v>917</v>
      </c>
    </row>
    <row r="838" spans="2:7">
      <c r="B838" s="12" t="s">
        <v>22</v>
      </c>
      <c r="C838" s="12" t="s">
        <v>1606</v>
      </c>
      <c r="D838" s="12">
        <v>2014</v>
      </c>
      <c r="E838" s="850">
        <v>74613</v>
      </c>
      <c r="F838" s="848">
        <v>7.64</v>
      </c>
      <c r="G838" s="852" t="s">
        <v>917</v>
      </c>
    </row>
    <row r="839" spans="2:7">
      <c r="B839" s="12" t="s">
        <v>906</v>
      </c>
      <c r="C839" s="12" t="s">
        <v>1607</v>
      </c>
      <c r="D839" s="12">
        <v>2014</v>
      </c>
      <c r="E839" s="850">
        <v>251391</v>
      </c>
      <c r="F839" s="848">
        <v>0</v>
      </c>
      <c r="G839" s="852" t="s">
        <v>919</v>
      </c>
    </row>
    <row r="840" spans="2:7">
      <c r="B840" s="12" t="s">
        <v>905</v>
      </c>
      <c r="C840" s="12">
        <v>60023089</v>
      </c>
      <c r="D840" s="12">
        <v>2014</v>
      </c>
      <c r="E840" s="850">
        <v>33617</v>
      </c>
      <c r="F840" s="848">
        <v>11.76</v>
      </c>
      <c r="G840" s="852" t="s">
        <v>917</v>
      </c>
    </row>
    <row r="841" spans="2:7">
      <c r="B841" s="12" t="s">
        <v>905</v>
      </c>
      <c r="C841" s="12">
        <v>97035603</v>
      </c>
      <c r="D841" s="12">
        <v>2014</v>
      </c>
      <c r="E841" s="850">
        <v>24705.71</v>
      </c>
      <c r="F841" s="848">
        <v>17.760000000000002</v>
      </c>
      <c r="G841" s="852" t="s">
        <v>915</v>
      </c>
    </row>
    <row r="842" spans="2:7">
      <c r="B842" s="12" t="s">
        <v>905</v>
      </c>
      <c r="C842" s="12">
        <v>97036983</v>
      </c>
      <c r="D842" s="12">
        <v>2014</v>
      </c>
      <c r="E842" s="850">
        <v>43653</v>
      </c>
      <c r="F842" s="848">
        <v>13.6</v>
      </c>
      <c r="G842" s="852" t="s">
        <v>917</v>
      </c>
    </row>
    <row r="843" spans="2:7">
      <c r="B843" s="12" t="s">
        <v>22</v>
      </c>
      <c r="C843" s="12" t="s">
        <v>1608</v>
      </c>
      <c r="D843" s="12">
        <v>2013</v>
      </c>
      <c r="E843" s="850">
        <v>74733.14</v>
      </c>
      <c r="F843" s="848" t="s">
        <v>1609</v>
      </c>
      <c r="G843" s="852" t="s">
        <v>917</v>
      </c>
    </row>
    <row r="844" spans="2:7">
      <c r="B844" s="12" t="s">
        <v>22</v>
      </c>
      <c r="C844" s="12" t="s">
        <v>1610</v>
      </c>
      <c r="D844" s="12">
        <v>2013</v>
      </c>
      <c r="E844" s="850">
        <v>18720</v>
      </c>
      <c r="F844" s="848">
        <v>7.5</v>
      </c>
      <c r="G844" s="852" t="s">
        <v>917</v>
      </c>
    </row>
    <row r="845" spans="2:7">
      <c r="B845" s="12" t="s">
        <v>22</v>
      </c>
      <c r="C845" s="12" t="s">
        <v>1611</v>
      </c>
      <c r="D845" s="12">
        <v>2013</v>
      </c>
      <c r="E845" s="850">
        <v>23159.09</v>
      </c>
      <c r="F845" s="848">
        <v>5.47</v>
      </c>
      <c r="G845" s="852" t="s">
        <v>917</v>
      </c>
    </row>
    <row r="846" spans="2:7">
      <c r="B846" s="12" t="s">
        <v>22</v>
      </c>
      <c r="C846" s="12" t="s">
        <v>1612</v>
      </c>
      <c r="D846" s="12">
        <v>2013</v>
      </c>
      <c r="E846" s="850">
        <v>5558.72</v>
      </c>
      <c r="F846" s="848">
        <v>1.1599999999999999</v>
      </c>
      <c r="G846" s="852" t="s">
        <v>915</v>
      </c>
    </row>
    <row r="847" spans="2:7">
      <c r="B847" s="12" t="s">
        <v>22</v>
      </c>
      <c r="C847" s="12" t="s">
        <v>1613</v>
      </c>
      <c r="D847" s="12">
        <v>2013</v>
      </c>
      <c r="E847" s="850">
        <v>650</v>
      </c>
      <c r="F847" s="848">
        <v>1.4</v>
      </c>
      <c r="G847" s="852" t="s">
        <v>915</v>
      </c>
    </row>
    <row r="848" spans="2:7">
      <c r="B848" s="12" t="s">
        <v>22</v>
      </c>
      <c r="C848" s="12" t="s">
        <v>1614</v>
      </c>
      <c r="D848" s="12">
        <v>2013</v>
      </c>
      <c r="E848" s="850">
        <v>1054</v>
      </c>
      <c r="F848" s="848">
        <v>1.9</v>
      </c>
      <c r="G848" s="852" t="s">
        <v>915</v>
      </c>
    </row>
    <row r="849" spans="2:7">
      <c r="B849" s="12" t="s">
        <v>22</v>
      </c>
      <c r="C849" s="12" t="s">
        <v>1615</v>
      </c>
      <c r="D849" s="12">
        <v>2013</v>
      </c>
      <c r="E849" s="850">
        <v>674</v>
      </c>
      <c r="F849" s="848">
        <v>4</v>
      </c>
      <c r="G849" s="852" t="s">
        <v>915</v>
      </c>
    </row>
    <row r="850" spans="2:7">
      <c r="B850" s="12" t="s">
        <v>22</v>
      </c>
      <c r="C850" s="12" t="s">
        <v>1616</v>
      </c>
      <c r="D850" s="12">
        <v>2013</v>
      </c>
      <c r="E850" s="850">
        <v>7320.26</v>
      </c>
      <c r="F850" s="848">
        <v>2.82</v>
      </c>
      <c r="G850" s="852" t="s">
        <v>915</v>
      </c>
    </row>
    <row r="851" spans="2:7">
      <c r="B851" s="12" t="s">
        <v>22</v>
      </c>
      <c r="C851" s="12" t="s">
        <v>1617</v>
      </c>
      <c r="D851" s="12">
        <v>2013</v>
      </c>
      <c r="E851" s="850">
        <v>187942</v>
      </c>
      <c r="F851" s="848">
        <v>0</v>
      </c>
      <c r="G851" s="852" t="s">
        <v>915</v>
      </c>
    </row>
    <row r="852" spans="2:7">
      <c r="B852" s="12" t="s">
        <v>22</v>
      </c>
      <c r="C852" s="12" t="s">
        <v>1618</v>
      </c>
      <c r="D852" s="12">
        <v>2013</v>
      </c>
      <c r="E852" s="850">
        <v>3467</v>
      </c>
      <c r="F852" s="848">
        <v>5.8</v>
      </c>
      <c r="G852" s="852" t="s">
        <v>915</v>
      </c>
    </row>
    <row r="853" spans="2:7">
      <c r="B853" s="12" t="s">
        <v>22</v>
      </c>
      <c r="C853" s="12" t="s">
        <v>1619</v>
      </c>
      <c r="D853" s="12">
        <v>2013</v>
      </c>
      <c r="E853" s="850">
        <v>15167.52</v>
      </c>
      <c r="F853" s="848">
        <v>3.036</v>
      </c>
      <c r="G853" s="852" t="s">
        <v>915</v>
      </c>
    </row>
    <row r="854" spans="2:7">
      <c r="B854" s="12" t="s">
        <v>22</v>
      </c>
      <c r="C854" s="12" t="s">
        <v>1620</v>
      </c>
      <c r="D854" s="12">
        <v>2013</v>
      </c>
      <c r="E854" s="850">
        <v>11117.44</v>
      </c>
      <c r="F854" s="848">
        <v>2.3199999999999998</v>
      </c>
      <c r="G854" s="852" t="s">
        <v>915</v>
      </c>
    </row>
    <row r="855" spans="2:7">
      <c r="B855" s="12" t="s">
        <v>22</v>
      </c>
      <c r="C855" s="12" t="s">
        <v>1621</v>
      </c>
      <c r="D855" s="12">
        <v>2013</v>
      </c>
      <c r="E855" s="850">
        <v>4446.97</v>
      </c>
      <c r="F855" s="848">
        <v>0.93</v>
      </c>
      <c r="G855" s="852" t="s">
        <v>915</v>
      </c>
    </row>
    <row r="856" spans="2:7">
      <c r="B856" s="12" t="s">
        <v>22</v>
      </c>
      <c r="C856" s="12" t="s">
        <v>1622</v>
      </c>
      <c r="D856" s="12">
        <v>2013</v>
      </c>
      <c r="E856" s="850">
        <v>4721.08</v>
      </c>
      <c r="F856" s="848">
        <v>1.82</v>
      </c>
      <c r="G856" s="852" t="s">
        <v>915</v>
      </c>
    </row>
    <row r="857" spans="2:7">
      <c r="B857" s="12" t="s">
        <v>22</v>
      </c>
      <c r="C857" s="12" t="s">
        <v>1623</v>
      </c>
      <c r="D857" s="12">
        <v>2013</v>
      </c>
      <c r="E857" s="850">
        <v>16919.2</v>
      </c>
      <c r="F857" s="848">
        <v>4.46</v>
      </c>
      <c r="G857" s="852" t="s">
        <v>915</v>
      </c>
    </row>
    <row r="858" spans="2:7">
      <c r="B858" s="12" t="s">
        <v>22</v>
      </c>
      <c r="C858" s="12" t="s">
        <v>1624</v>
      </c>
      <c r="D858" s="12">
        <v>2013</v>
      </c>
      <c r="E858" s="850">
        <v>45390</v>
      </c>
      <c r="F858" s="848">
        <v>13.2</v>
      </c>
      <c r="G858" s="852" t="s">
        <v>915</v>
      </c>
    </row>
    <row r="859" spans="2:7">
      <c r="B859" s="12" t="s">
        <v>22</v>
      </c>
      <c r="C859" s="12" t="s">
        <v>1625</v>
      </c>
      <c r="D859" s="12">
        <v>2013</v>
      </c>
      <c r="E859" s="850">
        <v>19143.7</v>
      </c>
      <c r="F859" s="848">
        <v>4.42</v>
      </c>
      <c r="G859" s="852" t="s">
        <v>915</v>
      </c>
    </row>
    <row r="860" spans="2:7">
      <c r="B860" s="12" t="s">
        <v>22</v>
      </c>
      <c r="C860" s="12" t="s">
        <v>1626</v>
      </c>
      <c r="D860" s="12">
        <v>2013</v>
      </c>
      <c r="E860" s="850">
        <v>706</v>
      </c>
      <c r="F860" s="848">
        <v>1.4</v>
      </c>
      <c r="G860" s="852" t="s">
        <v>915</v>
      </c>
    </row>
    <row r="861" spans="2:7">
      <c r="B861" s="12" t="s">
        <v>22</v>
      </c>
      <c r="C861" s="12" t="s">
        <v>1627</v>
      </c>
      <c r="D861" s="12">
        <v>2013</v>
      </c>
      <c r="E861" s="850">
        <v>71482</v>
      </c>
      <c r="F861" s="848">
        <v>6.24</v>
      </c>
      <c r="G861" s="852" t="s">
        <v>915</v>
      </c>
    </row>
    <row r="862" spans="2:7">
      <c r="B862" s="12" t="s">
        <v>22</v>
      </c>
      <c r="C862" s="12" t="s">
        <v>1628</v>
      </c>
      <c r="D862" s="12">
        <v>2013</v>
      </c>
      <c r="E862" s="850">
        <v>4446.9799999999996</v>
      </c>
      <c r="F862" s="848">
        <v>0.93</v>
      </c>
      <c r="G862" s="852" t="s">
        <v>915</v>
      </c>
    </row>
    <row r="863" spans="2:7">
      <c r="B863" s="12" t="s">
        <v>22</v>
      </c>
      <c r="C863" s="12" t="s">
        <v>1629</v>
      </c>
      <c r="D863" s="12">
        <v>2013</v>
      </c>
      <c r="E863" s="850">
        <v>2.1478000000000002</v>
      </c>
      <c r="F863" s="848">
        <v>0.83</v>
      </c>
      <c r="G863" s="852" t="s">
        <v>915</v>
      </c>
    </row>
    <row r="864" spans="2:7">
      <c r="B864" s="12" t="s">
        <v>22</v>
      </c>
      <c r="C864" s="12" t="s">
        <v>1630</v>
      </c>
      <c r="D864" s="12">
        <v>2013</v>
      </c>
      <c r="E864" s="850">
        <v>3335</v>
      </c>
      <c r="F864" s="848">
        <v>0.7</v>
      </c>
      <c r="G864" s="852" t="s">
        <v>915</v>
      </c>
    </row>
    <row r="865" spans="2:7">
      <c r="B865" s="12" t="s">
        <v>22</v>
      </c>
      <c r="C865" s="12" t="s">
        <v>1631</v>
      </c>
      <c r="D865" s="12">
        <v>2013</v>
      </c>
      <c r="E865" s="850">
        <v>4446.9759999999997</v>
      </c>
      <c r="F865" s="848">
        <v>0.93</v>
      </c>
      <c r="G865" s="852" t="s">
        <v>915</v>
      </c>
    </row>
    <row r="866" spans="2:7">
      <c r="B866" s="12" t="s">
        <v>22</v>
      </c>
      <c r="C866" s="12" t="s">
        <v>1632</v>
      </c>
      <c r="D866" s="12">
        <v>2013</v>
      </c>
      <c r="E866" s="850">
        <v>5558.72</v>
      </c>
      <c r="F866" s="848">
        <v>1.1599999999999999</v>
      </c>
      <c r="G866" s="852" t="s">
        <v>915</v>
      </c>
    </row>
    <row r="867" spans="2:7">
      <c r="B867" s="12" t="s">
        <v>22</v>
      </c>
      <c r="C867" s="12" t="s">
        <v>1633</v>
      </c>
      <c r="D867" s="12">
        <v>2013</v>
      </c>
      <c r="E867" s="850">
        <v>7782.21</v>
      </c>
      <c r="F867" s="848">
        <v>1.62</v>
      </c>
      <c r="G867" s="852" t="s">
        <v>915</v>
      </c>
    </row>
    <row r="868" spans="2:7">
      <c r="B868" s="12" t="s">
        <v>22</v>
      </c>
      <c r="C868" s="12" t="s">
        <v>1634</v>
      </c>
      <c r="D868" s="12">
        <v>2013</v>
      </c>
      <c r="E868" s="850">
        <v>1658</v>
      </c>
      <c r="F868" s="848">
        <v>2.6</v>
      </c>
      <c r="G868" s="852" t="s">
        <v>915</v>
      </c>
    </row>
    <row r="869" spans="2:7">
      <c r="B869" s="12" t="s">
        <v>22</v>
      </c>
      <c r="C869" s="12" t="s">
        <v>1635</v>
      </c>
      <c r="D869" s="12">
        <v>2013</v>
      </c>
      <c r="E869" s="850">
        <v>11117.44</v>
      </c>
      <c r="F869" s="848">
        <v>2.3199999999999998</v>
      </c>
      <c r="G869" s="852" t="s">
        <v>915</v>
      </c>
    </row>
    <row r="870" spans="2:7">
      <c r="B870" s="12" t="s">
        <v>22</v>
      </c>
      <c r="C870" s="12" t="s">
        <v>1636</v>
      </c>
      <c r="D870" s="12">
        <v>2013</v>
      </c>
      <c r="E870" s="850">
        <v>74052.66</v>
      </c>
      <c r="F870" s="848">
        <v>0</v>
      </c>
      <c r="G870" s="852" t="s">
        <v>915</v>
      </c>
    </row>
    <row r="871" spans="2:7">
      <c r="B871" s="12" t="s">
        <v>22</v>
      </c>
      <c r="C871" s="12" t="s">
        <v>1637</v>
      </c>
      <c r="D871" s="12">
        <v>2013</v>
      </c>
      <c r="E871" s="850">
        <v>9482</v>
      </c>
      <c r="F871" s="848">
        <v>2.7</v>
      </c>
      <c r="G871" s="852" t="s">
        <v>915</v>
      </c>
    </row>
    <row r="872" spans="2:7">
      <c r="B872" s="12" t="s">
        <v>22</v>
      </c>
      <c r="C872" s="12" t="s">
        <v>1638</v>
      </c>
      <c r="D872" s="12">
        <v>2013</v>
      </c>
      <c r="E872" s="850">
        <v>1987.2</v>
      </c>
      <c r="F872" s="848">
        <v>0.41</v>
      </c>
      <c r="G872" s="852" t="s">
        <v>915</v>
      </c>
    </row>
    <row r="873" spans="2:7">
      <c r="B873" s="12" t="s">
        <v>22</v>
      </c>
      <c r="C873" s="12" t="s">
        <v>1639</v>
      </c>
      <c r="D873" s="12">
        <v>2013</v>
      </c>
      <c r="E873" s="850" t="s">
        <v>1640</v>
      </c>
      <c r="F873" s="848">
        <v>1.1599999999999999</v>
      </c>
      <c r="G873" s="852" t="s">
        <v>915</v>
      </c>
    </row>
    <row r="874" spans="2:7">
      <c r="B874" s="12" t="s">
        <v>22</v>
      </c>
      <c r="C874" s="12" t="s">
        <v>1641</v>
      </c>
      <c r="D874" s="12">
        <v>2013</v>
      </c>
      <c r="E874" s="850">
        <v>13340.93</v>
      </c>
      <c r="F874" s="848">
        <v>2.78</v>
      </c>
      <c r="G874" s="852" t="s">
        <v>915</v>
      </c>
    </row>
    <row r="875" spans="2:7">
      <c r="B875" s="12" t="s">
        <v>22</v>
      </c>
      <c r="C875" s="12" t="s">
        <v>1642</v>
      </c>
      <c r="D875" s="12">
        <v>2013</v>
      </c>
      <c r="E875" s="850">
        <v>2542</v>
      </c>
      <c r="F875" s="848">
        <v>4.0999999999999996</v>
      </c>
      <c r="G875" s="852" t="s">
        <v>915</v>
      </c>
    </row>
    <row r="876" spans="2:7">
      <c r="B876" s="12" t="s">
        <v>22</v>
      </c>
      <c r="C876" s="12" t="s">
        <v>1643</v>
      </c>
      <c r="D876" s="12">
        <v>2013</v>
      </c>
      <c r="E876" s="850">
        <v>9723.6</v>
      </c>
      <c r="F876" s="848">
        <v>0</v>
      </c>
      <c r="G876" s="852" t="s">
        <v>915</v>
      </c>
    </row>
    <row r="877" spans="2:7">
      <c r="B877" s="12" t="s">
        <v>22</v>
      </c>
      <c r="C877" s="12" t="s">
        <v>1644</v>
      </c>
      <c r="D877" s="12">
        <v>2013</v>
      </c>
      <c r="E877" s="850">
        <v>6095.42</v>
      </c>
      <c r="F877" s="848">
        <v>1.27</v>
      </c>
      <c r="G877" s="852" t="s">
        <v>915</v>
      </c>
    </row>
    <row r="878" spans="2:7">
      <c r="B878" s="12" t="s">
        <v>22</v>
      </c>
      <c r="C878" s="12" t="s">
        <v>1645</v>
      </c>
      <c r="D878" s="12">
        <v>2013</v>
      </c>
      <c r="E878" s="850">
        <v>20954.330000000002</v>
      </c>
      <c r="F878" s="848" t="s">
        <v>1646</v>
      </c>
      <c r="G878" s="852" t="s">
        <v>915</v>
      </c>
    </row>
    <row r="879" spans="2:7">
      <c r="B879" s="12" t="s">
        <v>22</v>
      </c>
      <c r="C879" s="12" t="s">
        <v>1647</v>
      </c>
      <c r="D879" s="12">
        <v>2013</v>
      </c>
      <c r="E879" s="850">
        <v>7782.21</v>
      </c>
      <c r="F879" s="848">
        <v>1.62</v>
      </c>
      <c r="G879" s="852" t="s">
        <v>915</v>
      </c>
    </row>
    <row r="880" spans="2:7">
      <c r="B880" s="12" t="s">
        <v>22</v>
      </c>
      <c r="C880" s="12" t="s">
        <v>1648</v>
      </c>
      <c r="D880" s="12">
        <v>2013</v>
      </c>
      <c r="E880" s="850">
        <v>419944.14</v>
      </c>
      <c r="F880" s="848" t="s">
        <v>1649</v>
      </c>
      <c r="G880" s="852" t="s">
        <v>915</v>
      </c>
    </row>
    <row r="881" spans="2:7">
      <c r="B881" s="12" t="s">
        <v>22</v>
      </c>
      <c r="C881" s="12" t="s">
        <v>1650</v>
      </c>
      <c r="D881" s="12">
        <v>2013</v>
      </c>
      <c r="E881" s="850">
        <v>38503</v>
      </c>
      <c r="F881" s="848">
        <v>1</v>
      </c>
      <c r="G881" s="852" t="s">
        <v>915</v>
      </c>
    </row>
    <row r="882" spans="2:7">
      <c r="B882" s="12" t="s">
        <v>22</v>
      </c>
      <c r="C882" s="12" t="s">
        <v>1651</v>
      </c>
      <c r="D882" s="12">
        <v>2013</v>
      </c>
      <c r="E882" s="850">
        <v>36511.839999999997</v>
      </c>
      <c r="F882" s="848">
        <v>5.3</v>
      </c>
      <c r="G882" s="852" t="s">
        <v>915</v>
      </c>
    </row>
    <row r="883" spans="2:7">
      <c r="B883" s="12" t="s">
        <v>22</v>
      </c>
      <c r="C883" s="12" t="s">
        <v>1652</v>
      </c>
      <c r="D883" s="12">
        <v>2013</v>
      </c>
      <c r="E883" s="850">
        <v>4586.1899999999996</v>
      </c>
      <c r="F883" s="848">
        <v>1.77</v>
      </c>
      <c r="G883" s="852" t="s">
        <v>915</v>
      </c>
    </row>
    <row r="884" spans="2:7">
      <c r="B884" s="12" t="s">
        <v>22</v>
      </c>
      <c r="C884" s="12" t="s">
        <v>1653</v>
      </c>
      <c r="D884" s="12">
        <v>2013</v>
      </c>
      <c r="E884" s="850">
        <v>1987.2</v>
      </c>
      <c r="F884" s="848">
        <v>0.41</v>
      </c>
      <c r="G884" s="852" t="s">
        <v>915</v>
      </c>
    </row>
    <row r="885" spans="2:7">
      <c r="B885" s="12" t="s">
        <v>22</v>
      </c>
      <c r="C885" s="12" t="s">
        <v>1654</v>
      </c>
      <c r="D885" s="12">
        <v>2013</v>
      </c>
      <c r="E885" s="850">
        <v>32645.85</v>
      </c>
      <c r="F885" s="848">
        <v>8.15</v>
      </c>
      <c r="G885" s="852" t="s">
        <v>915</v>
      </c>
    </row>
    <row r="886" spans="2:7">
      <c r="B886" s="12" t="s">
        <v>22</v>
      </c>
      <c r="C886" s="12" t="s">
        <v>1655</v>
      </c>
      <c r="D886" s="12">
        <v>2013</v>
      </c>
      <c r="E886" s="850">
        <v>32454</v>
      </c>
      <c r="F886" s="848">
        <v>10.8</v>
      </c>
      <c r="G886" s="852" t="s">
        <v>915</v>
      </c>
    </row>
    <row r="887" spans="2:7">
      <c r="B887" s="12" t="s">
        <v>22</v>
      </c>
      <c r="C887" s="12" t="s">
        <v>1656</v>
      </c>
      <c r="D887" s="12">
        <v>2013</v>
      </c>
      <c r="E887" s="850">
        <v>9107.7999999999993</v>
      </c>
      <c r="F887" s="848">
        <v>2.56</v>
      </c>
      <c r="G887" s="852" t="s">
        <v>915</v>
      </c>
    </row>
    <row r="888" spans="2:7">
      <c r="B888" s="12" t="s">
        <v>22</v>
      </c>
      <c r="C888" s="12" t="s">
        <v>1657</v>
      </c>
      <c r="D888" s="12">
        <v>2013</v>
      </c>
      <c r="E888" s="850">
        <v>8937.08</v>
      </c>
      <c r="F888" s="848">
        <v>1.865</v>
      </c>
      <c r="G888" s="852" t="s">
        <v>915</v>
      </c>
    </row>
    <row r="889" spans="2:7">
      <c r="B889" s="12" t="s">
        <v>22</v>
      </c>
      <c r="C889" s="12" t="s">
        <v>1658</v>
      </c>
      <c r="D889" s="12">
        <v>2013</v>
      </c>
      <c r="E889" s="850">
        <v>21878.1</v>
      </c>
      <c r="F889" s="848">
        <v>0</v>
      </c>
      <c r="G889" s="852" t="s">
        <v>915</v>
      </c>
    </row>
    <row r="890" spans="2:7">
      <c r="B890" s="12" t="s">
        <v>22</v>
      </c>
      <c r="C890" s="12" t="s">
        <v>1659</v>
      </c>
      <c r="D890" s="12">
        <v>2013</v>
      </c>
      <c r="E890" s="850">
        <v>16465.75</v>
      </c>
      <c r="F890" s="848">
        <v>4.58</v>
      </c>
      <c r="G890" s="852" t="s">
        <v>915</v>
      </c>
    </row>
    <row r="891" spans="2:7">
      <c r="B891" s="12" t="s">
        <v>22</v>
      </c>
      <c r="C891" s="12" t="s">
        <v>1660</v>
      </c>
      <c r="D891" s="12">
        <v>2013</v>
      </c>
      <c r="E891" s="850">
        <v>22930.959999999999</v>
      </c>
      <c r="F891" s="848">
        <v>8.84</v>
      </c>
      <c r="G891" s="852" t="s">
        <v>915</v>
      </c>
    </row>
    <row r="892" spans="2:7">
      <c r="B892" s="12" t="s">
        <v>22</v>
      </c>
      <c r="C892" s="12" t="s">
        <v>1661</v>
      </c>
      <c r="D892" s="12">
        <v>2013</v>
      </c>
      <c r="E892" s="850">
        <v>4149.4844999999996</v>
      </c>
      <c r="F892" s="848">
        <v>4.1500000000000004</v>
      </c>
      <c r="G892" s="852" t="s">
        <v>915</v>
      </c>
    </row>
    <row r="893" spans="2:7">
      <c r="B893" s="12" t="s">
        <v>22</v>
      </c>
      <c r="C893" s="12" t="s">
        <v>1662</v>
      </c>
      <c r="D893" s="12">
        <v>2013</v>
      </c>
      <c r="E893" s="850">
        <v>249</v>
      </c>
      <c r="F893" s="848">
        <v>0.8</v>
      </c>
      <c r="G893" s="852" t="s">
        <v>915</v>
      </c>
    </row>
    <row r="894" spans="2:7">
      <c r="B894" s="12" t="s">
        <v>22</v>
      </c>
      <c r="C894" s="12" t="s">
        <v>1663</v>
      </c>
      <c r="D894" s="12">
        <v>2013</v>
      </c>
      <c r="E894" s="850">
        <v>696</v>
      </c>
      <c r="F894" s="848">
        <v>1.78</v>
      </c>
      <c r="G894" s="852" t="s">
        <v>915</v>
      </c>
    </row>
    <row r="895" spans="2:7">
      <c r="B895" s="12" t="s">
        <v>22</v>
      </c>
      <c r="C895" s="12" t="s">
        <v>1664</v>
      </c>
      <c r="D895" s="12">
        <v>2013</v>
      </c>
      <c r="E895" s="850">
        <v>241764</v>
      </c>
      <c r="F895" s="848">
        <v>73.290000000000006</v>
      </c>
      <c r="G895" s="852" t="s">
        <v>915</v>
      </c>
    </row>
    <row r="896" spans="2:7">
      <c r="B896" s="12" t="s">
        <v>22</v>
      </c>
      <c r="C896" s="12" t="s">
        <v>1665</v>
      </c>
      <c r="D896" s="12">
        <v>2013</v>
      </c>
      <c r="E896" s="850">
        <v>41935</v>
      </c>
      <c r="F896" s="848">
        <v>9.43</v>
      </c>
      <c r="G896" s="852" t="s">
        <v>915</v>
      </c>
    </row>
    <row r="897" spans="2:7">
      <c r="B897" s="12" t="s">
        <v>22</v>
      </c>
      <c r="C897" s="12" t="s">
        <v>1666</v>
      </c>
      <c r="D897" s="12">
        <v>2013</v>
      </c>
      <c r="E897" s="850">
        <v>1007</v>
      </c>
      <c r="F897" s="848">
        <v>1.8</v>
      </c>
      <c r="G897" s="852" t="s">
        <v>915</v>
      </c>
    </row>
    <row r="898" spans="2:7">
      <c r="B898" s="12" t="s">
        <v>22</v>
      </c>
      <c r="C898" s="12" t="s">
        <v>1667</v>
      </c>
      <c r="D898" s="12">
        <v>2013</v>
      </c>
      <c r="E898" s="850">
        <v>12772.08</v>
      </c>
      <c r="F898" s="848">
        <v>0</v>
      </c>
      <c r="G898" s="852" t="s">
        <v>915</v>
      </c>
    </row>
    <row r="899" spans="2:7">
      <c r="B899" s="12" t="s">
        <v>22</v>
      </c>
      <c r="C899" s="12" t="s">
        <v>1668</v>
      </c>
      <c r="D899" s="12">
        <v>2013</v>
      </c>
      <c r="E899" s="850">
        <v>18899.648000000001</v>
      </c>
      <c r="F899" s="848">
        <v>3.944</v>
      </c>
      <c r="G899" s="852" t="s">
        <v>915</v>
      </c>
    </row>
    <row r="900" spans="2:7">
      <c r="B900" s="12" t="s">
        <v>22</v>
      </c>
      <c r="C900" s="12" t="s">
        <v>1669</v>
      </c>
      <c r="D900" s="12">
        <v>2013</v>
      </c>
      <c r="E900" s="850">
        <v>117.2</v>
      </c>
      <c r="F900" s="848">
        <v>0.12</v>
      </c>
      <c r="G900" s="852" t="s">
        <v>915</v>
      </c>
    </row>
    <row r="901" spans="2:7">
      <c r="B901" s="12" t="s">
        <v>22</v>
      </c>
      <c r="C901" s="12" t="s">
        <v>1670</v>
      </c>
      <c r="D901" s="12">
        <v>2013</v>
      </c>
      <c r="E901" s="850">
        <v>20125.400000000001</v>
      </c>
      <c r="F901" s="848">
        <v>4.59</v>
      </c>
      <c r="G901" s="852" t="s">
        <v>915</v>
      </c>
    </row>
    <row r="902" spans="2:7">
      <c r="B902" s="12" t="s">
        <v>22</v>
      </c>
      <c r="C902" s="12" t="s">
        <v>1671</v>
      </c>
      <c r="D902" s="12">
        <v>2013</v>
      </c>
      <c r="E902" s="850">
        <v>2427.9839999999999</v>
      </c>
      <c r="F902" s="848">
        <v>0.94</v>
      </c>
      <c r="G902" s="852" t="s">
        <v>915</v>
      </c>
    </row>
    <row r="903" spans="2:7">
      <c r="B903" s="12" t="s">
        <v>22</v>
      </c>
      <c r="C903" s="12" t="s">
        <v>1672</v>
      </c>
      <c r="D903" s="12">
        <v>2013</v>
      </c>
      <c r="E903" s="850">
        <v>15644.41</v>
      </c>
      <c r="F903" s="848">
        <v>6.03</v>
      </c>
      <c r="G903" s="852" t="s">
        <v>915</v>
      </c>
    </row>
    <row r="904" spans="2:7">
      <c r="B904" s="12" t="s">
        <v>22</v>
      </c>
      <c r="C904" s="12" t="s">
        <v>1673</v>
      </c>
      <c r="D904" s="12">
        <v>2013</v>
      </c>
      <c r="E904" s="850">
        <v>18895.189999999999</v>
      </c>
      <c r="F904" s="848">
        <v>5.03</v>
      </c>
      <c r="G904" s="852" t="s">
        <v>915</v>
      </c>
    </row>
    <row r="905" spans="2:7">
      <c r="B905" s="12" t="s">
        <v>22</v>
      </c>
      <c r="C905" s="12" t="s">
        <v>1674</v>
      </c>
      <c r="D905" s="12">
        <v>2013</v>
      </c>
      <c r="E905" s="850">
        <v>35957</v>
      </c>
      <c r="F905" s="848">
        <v>14.86</v>
      </c>
      <c r="G905" s="852" t="s">
        <v>917</v>
      </c>
    </row>
    <row r="906" spans="2:7">
      <c r="B906" s="12" t="s">
        <v>22</v>
      </c>
      <c r="C906" s="12" t="s">
        <v>1675</v>
      </c>
      <c r="D906" s="12">
        <v>2013</v>
      </c>
      <c r="E906" s="850">
        <v>85604</v>
      </c>
      <c r="F906" s="848">
        <v>17.86</v>
      </c>
      <c r="G906" s="852" t="s">
        <v>917</v>
      </c>
    </row>
    <row r="907" spans="2:7">
      <c r="B907" s="12" t="s">
        <v>22</v>
      </c>
      <c r="C907" s="12" t="s">
        <v>1568</v>
      </c>
      <c r="D907" s="12">
        <v>2013</v>
      </c>
      <c r="E907" s="850">
        <v>8426</v>
      </c>
      <c r="F907" s="848">
        <v>2.8</v>
      </c>
      <c r="G907" s="852" t="s">
        <v>917</v>
      </c>
    </row>
    <row r="908" spans="2:7">
      <c r="B908" s="12" t="s">
        <v>22</v>
      </c>
      <c r="C908" s="12" t="s">
        <v>1676</v>
      </c>
      <c r="D908" s="12">
        <v>2013</v>
      </c>
      <c r="E908" s="850">
        <v>11965</v>
      </c>
      <c r="F908" s="848">
        <v>7.44</v>
      </c>
      <c r="G908" s="852" t="s">
        <v>917</v>
      </c>
    </row>
    <row r="909" spans="2:7">
      <c r="B909" s="12" t="s">
        <v>22</v>
      </c>
      <c r="C909" s="12" t="s">
        <v>1677</v>
      </c>
      <c r="D909" s="12">
        <v>2013</v>
      </c>
      <c r="E909" s="850">
        <v>65093</v>
      </c>
      <c r="F909" s="848">
        <v>17.52</v>
      </c>
      <c r="G909" s="852" t="s">
        <v>917</v>
      </c>
    </row>
    <row r="910" spans="2:7">
      <c r="B910" s="12" t="s">
        <v>22</v>
      </c>
      <c r="C910" s="12" t="s">
        <v>1678</v>
      </c>
      <c r="D910" s="12">
        <v>2013</v>
      </c>
      <c r="E910" s="850">
        <v>47673</v>
      </c>
      <c r="F910" s="848" t="s">
        <v>1552</v>
      </c>
      <c r="G910" s="852" t="s">
        <v>917</v>
      </c>
    </row>
    <row r="911" spans="2:7">
      <c r="B911" s="12" t="s">
        <v>22</v>
      </c>
      <c r="C911" s="12" t="s">
        <v>1679</v>
      </c>
      <c r="D911" s="12">
        <v>2013</v>
      </c>
      <c r="E911" s="850">
        <v>20378.464</v>
      </c>
      <c r="F911" s="848">
        <v>7.8559999999999999</v>
      </c>
      <c r="G911" s="852" t="s">
        <v>917</v>
      </c>
    </row>
    <row r="912" spans="2:7">
      <c r="B912" s="12" t="s">
        <v>22</v>
      </c>
      <c r="C912" s="12" t="s">
        <v>1680</v>
      </c>
      <c r="D912" s="12">
        <v>2013</v>
      </c>
      <c r="E912" s="850">
        <v>89602</v>
      </c>
      <c r="F912" s="848">
        <v>0</v>
      </c>
      <c r="G912" s="852" t="s">
        <v>917</v>
      </c>
    </row>
    <row r="913" spans="2:7">
      <c r="B913" s="12" t="s">
        <v>22</v>
      </c>
      <c r="C913" s="12" t="s">
        <v>1681</v>
      </c>
      <c r="D913" s="12">
        <v>2013</v>
      </c>
      <c r="E913" s="850">
        <v>9468.1</v>
      </c>
      <c r="F913" s="848">
        <v>3.65</v>
      </c>
      <c r="G913" s="852" t="s">
        <v>917</v>
      </c>
    </row>
    <row r="914" spans="2:7">
      <c r="B914" s="12" t="s">
        <v>22</v>
      </c>
      <c r="C914" s="12" t="s">
        <v>1682</v>
      </c>
      <c r="D914" s="12">
        <v>2013</v>
      </c>
      <c r="E914" s="850">
        <v>18108</v>
      </c>
      <c r="F914" s="848">
        <v>0</v>
      </c>
      <c r="G914" s="852" t="s">
        <v>917</v>
      </c>
    </row>
    <row r="915" spans="2:7">
      <c r="B915" s="12" t="s">
        <v>22</v>
      </c>
      <c r="C915" s="12" t="s">
        <v>1683</v>
      </c>
      <c r="D915" s="12">
        <v>2013</v>
      </c>
      <c r="E915" s="850">
        <v>474.22680000000003</v>
      </c>
      <c r="F915" s="848">
        <v>0.47420000000000001</v>
      </c>
      <c r="G915" s="852" t="s">
        <v>917</v>
      </c>
    </row>
    <row r="916" spans="2:7">
      <c r="B916" s="12" t="s">
        <v>22</v>
      </c>
      <c r="C916" s="12" t="s">
        <v>1684</v>
      </c>
      <c r="D916" s="12">
        <v>2013</v>
      </c>
      <c r="E916" s="850">
        <v>164576.45000000001</v>
      </c>
      <c r="F916" s="848">
        <v>34.340000000000003</v>
      </c>
      <c r="G916" s="852" t="s">
        <v>917</v>
      </c>
    </row>
    <row r="917" spans="2:7">
      <c r="B917" s="12" t="s">
        <v>22</v>
      </c>
      <c r="C917" s="12" t="s">
        <v>1685</v>
      </c>
      <c r="D917" s="12">
        <v>2013</v>
      </c>
      <c r="E917" s="850">
        <v>91821</v>
      </c>
      <c r="F917" s="848">
        <v>25.9</v>
      </c>
      <c r="G917" s="852" t="s">
        <v>917</v>
      </c>
    </row>
    <row r="918" spans="2:7">
      <c r="B918" s="12" t="s">
        <v>22</v>
      </c>
      <c r="C918" s="12" t="s">
        <v>1686</v>
      </c>
      <c r="D918" s="12">
        <v>2013</v>
      </c>
      <c r="E918" s="850">
        <v>30445</v>
      </c>
      <c r="F918" s="848">
        <v>3.48</v>
      </c>
      <c r="G918" s="852" t="s">
        <v>917</v>
      </c>
    </row>
    <row r="919" spans="2:7">
      <c r="B919" s="12" t="s">
        <v>22</v>
      </c>
      <c r="C919" s="12" t="s">
        <v>1687</v>
      </c>
      <c r="D919" s="12">
        <v>2013</v>
      </c>
      <c r="E919" s="850">
        <v>8893.9500000000007</v>
      </c>
      <c r="F919" s="848">
        <v>1.86</v>
      </c>
      <c r="G919" s="852" t="s">
        <v>917</v>
      </c>
    </row>
    <row r="920" spans="2:7">
      <c r="B920" s="12" t="s">
        <v>22</v>
      </c>
      <c r="C920" s="12" t="s">
        <v>1688</v>
      </c>
      <c r="D920" s="12">
        <v>2013</v>
      </c>
      <c r="E920" s="850">
        <v>121549.08</v>
      </c>
      <c r="F920" s="848">
        <v>25.37</v>
      </c>
      <c r="G920" s="852" t="s">
        <v>917</v>
      </c>
    </row>
    <row r="921" spans="2:7">
      <c r="B921" s="12" t="s">
        <v>22</v>
      </c>
      <c r="C921" s="12" t="s">
        <v>1689</v>
      </c>
      <c r="D921" s="12">
        <v>2013</v>
      </c>
      <c r="E921" s="850">
        <v>29198.47</v>
      </c>
      <c r="F921" s="848">
        <v>10.35</v>
      </c>
      <c r="G921" s="852" t="s">
        <v>917</v>
      </c>
    </row>
    <row r="922" spans="2:7">
      <c r="B922" s="12" t="s">
        <v>22</v>
      </c>
      <c r="C922" s="12" t="s">
        <v>1690</v>
      </c>
      <c r="D922" s="12">
        <v>2013</v>
      </c>
      <c r="E922" s="850">
        <v>27514</v>
      </c>
      <c r="F922" s="848">
        <v>4.3</v>
      </c>
      <c r="G922" s="852" t="s">
        <v>917</v>
      </c>
    </row>
    <row r="923" spans="2:7">
      <c r="B923" s="12" t="s">
        <v>22</v>
      </c>
      <c r="C923" s="12" t="s">
        <v>1691</v>
      </c>
      <c r="D923" s="12">
        <v>2013</v>
      </c>
      <c r="E923" s="850">
        <v>34128.83</v>
      </c>
      <c r="F923" s="848">
        <v>7.78</v>
      </c>
      <c r="G923" s="852" t="s">
        <v>917</v>
      </c>
    </row>
    <row r="924" spans="2:7">
      <c r="B924" s="12" t="s">
        <v>22</v>
      </c>
      <c r="C924" s="12" t="s">
        <v>1692</v>
      </c>
      <c r="D924" s="12">
        <v>2013</v>
      </c>
      <c r="E924" s="850">
        <v>11681.361999999999</v>
      </c>
      <c r="F924" s="848">
        <v>3.95</v>
      </c>
      <c r="G924" s="852" t="s">
        <v>917</v>
      </c>
    </row>
    <row r="925" spans="2:7">
      <c r="B925" s="12" t="s">
        <v>22</v>
      </c>
      <c r="C925" s="12" t="s">
        <v>1693</v>
      </c>
      <c r="D925" s="12">
        <v>2013</v>
      </c>
      <c r="E925" s="850">
        <v>44469.760000000002</v>
      </c>
      <c r="F925" s="848">
        <v>9.2799999999999994</v>
      </c>
      <c r="G925" s="852" t="s">
        <v>917</v>
      </c>
    </row>
    <row r="926" spans="2:7">
      <c r="B926" s="12" t="s">
        <v>22</v>
      </c>
      <c r="C926" s="12" t="s">
        <v>1694</v>
      </c>
      <c r="D926" s="12">
        <v>2013</v>
      </c>
      <c r="E926" s="850">
        <v>122880</v>
      </c>
      <c r="F926" s="848">
        <v>26.26</v>
      </c>
      <c r="G926" s="852" t="s">
        <v>917</v>
      </c>
    </row>
    <row r="927" spans="2:7">
      <c r="B927" s="12" t="s">
        <v>22</v>
      </c>
      <c r="C927" s="12" t="s">
        <v>1695</v>
      </c>
      <c r="D927" s="12">
        <v>2013</v>
      </c>
      <c r="E927" s="850">
        <v>66238.45</v>
      </c>
      <c r="F927" s="848">
        <v>16.510000000000002</v>
      </c>
      <c r="G927" s="852" t="s">
        <v>917</v>
      </c>
    </row>
    <row r="928" spans="2:7">
      <c r="B928" s="12" t="s">
        <v>22</v>
      </c>
      <c r="C928" s="12" t="s">
        <v>1696</v>
      </c>
      <c r="D928" s="12">
        <v>2013</v>
      </c>
      <c r="E928" s="850">
        <v>69124.45</v>
      </c>
      <c r="F928" s="848">
        <v>15.65</v>
      </c>
      <c r="G928" s="852" t="s">
        <v>917</v>
      </c>
    </row>
    <row r="929" spans="2:7">
      <c r="B929" s="12" t="s">
        <v>22</v>
      </c>
      <c r="C929" s="12" t="s">
        <v>1697</v>
      </c>
      <c r="D929" s="12">
        <v>2013</v>
      </c>
      <c r="E929" s="850">
        <v>131.08000000000001</v>
      </c>
      <c r="F929" s="848">
        <v>0.13</v>
      </c>
      <c r="G929" s="852" t="s">
        <v>917</v>
      </c>
    </row>
    <row r="930" spans="2:7">
      <c r="B930" s="12" t="s">
        <v>22</v>
      </c>
      <c r="C930" s="12" t="s">
        <v>1698</v>
      </c>
      <c r="D930" s="12">
        <v>2013</v>
      </c>
      <c r="E930" s="850">
        <v>8254.1080000000002</v>
      </c>
      <c r="F930" s="848">
        <v>3.1819999999999999</v>
      </c>
      <c r="G930" s="852" t="s">
        <v>917</v>
      </c>
    </row>
    <row r="931" spans="2:7">
      <c r="B931" s="12" t="s">
        <v>22</v>
      </c>
      <c r="C931" s="12" t="s">
        <v>1699</v>
      </c>
      <c r="D931" s="12">
        <v>2013</v>
      </c>
      <c r="E931" s="850">
        <v>46743</v>
      </c>
      <c r="F931" s="848">
        <v>11.8</v>
      </c>
      <c r="G931" s="852" t="s">
        <v>917</v>
      </c>
    </row>
    <row r="932" spans="2:7">
      <c r="B932" s="12" t="s">
        <v>22</v>
      </c>
      <c r="C932" s="12" t="s">
        <v>1700</v>
      </c>
      <c r="D932" s="12">
        <v>2013</v>
      </c>
      <c r="E932" s="850">
        <v>669030.36</v>
      </c>
      <c r="F932" s="848">
        <v>99.24</v>
      </c>
      <c r="G932" s="852" t="s">
        <v>917</v>
      </c>
    </row>
    <row r="933" spans="2:7">
      <c r="B933" s="12" t="s">
        <v>22</v>
      </c>
      <c r="C933" s="12" t="s">
        <v>1701</v>
      </c>
      <c r="D933" s="12">
        <v>2013</v>
      </c>
      <c r="E933" s="850">
        <v>16938.82</v>
      </c>
      <c r="F933" s="848">
        <v>6.53</v>
      </c>
      <c r="G933" s="852" t="s">
        <v>917</v>
      </c>
    </row>
    <row r="934" spans="2:7">
      <c r="B934" s="12" t="s">
        <v>22</v>
      </c>
      <c r="C934" s="12" t="s">
        <v>1702</v>
      </c>
      <c r="D934" s="12">
        <v>2013</v>
      </c>
      <c r="E934" s="850">
        <v>70449.259999999995</v>
      </c>
      <c r="F934" s="848">
        <v>20.02</v>
      </c>
      <c r="G934" s="852" t="s">
        <v>917</v>
      </c>
    </row>
    <row r="935" spans="2:7">
      <c r="B935" s="12" t="s">
        <v>22</v>
      </c>
      <c r="C935" s="12" t="s">
        <v>1703</v>
      </c>
      <c r="D935" s="12">
        <v>2013</v>
      </c>
      <c r="E935" s="850">
        <v>11117.44</v>
      </c>
      <c r="F935" s="848">
        <v>2.3199999999999998</v>
      </c>
      <c r="G935" s="852" t="s">
        <v>917</v>
      </c>
    </row>
    <row r="936" spans="2:7">
      <c r="B936" s="12" t="s">
        <v>22</v>
      </c>
      <c r="C936" s="12" t="s">
        <v>1704</v>
      </c>
      <c r="D936" s="12">
        <v>2013</v>
      </c>
      <c r="E936" s="850">
        <v>237.11</v>
      </c>
      <c r="F936" s="848">
        <v>0.24</v>
      </c>
      <c r="G936" s="852" t="s">
        <v>917</v>
      </c>
    </row>
    <row r="937" spans="2:7">
      <c r="B937" s="12" t="s">
        <v>22</v>
      </c>
      <c r="C937" s="12" t="s">
        <v>1439</v>
      </c>
      <c r="D937" s="12">
        <v>2013</v>
      </c>
      <c r="E937" s="850">
        <v>411.6</v>
      </c>
      <c r="F937" s="848">
        <v>0.41</v>
      </c>
      <c r="G937" s="852" t="s">
        <v>917</v>
      </c>
    </row>
    <row r="938" spans="2:7">
      <c r="B938" s="12" t="s">
        <v>22</v>
      </c>
      <c r="C938" s="12" t="s">
        <v>1705</v>
      </c>
      <c r="D938" s="12">
        <v>2013</v>
      </c>
      <c r="E938" s="850">
        <v>246990</v>
      </c>
      <c r="F938" s="848">
        <v>31.19</v>
      </c>
      <c r="G938" s="852" t="s">
        <v>917</v>
      </c>
    </row>
    <row r="939" spans="2:7">
      <c r="B939" s="12" t="s">
        <v>22</v>
      </c>
      <c r="C939" s="12" t="s">
        <v>1706</v>
      </c>
      <c r="D939" s="12">
        <v>2013</v>
      </c>
      <c r="E939" s="850">
        <v>59617.9</v>
      </c>
      <c r="F939" s="848">
        <v>22.98</v>
      </c>
      <c r="G939" s="852" t="s">
        <v>917</v>
      </c>
    </row>
    <row r="940" spans="2:7">
      <c r="B940" s="12" t="s">
        <v>22</v>
      </c>
      <c r="C940" s="12" t="s">
        <v>1707</v>
      </c>
      <c r="D940" s="12">
        <v>2013</v>
      </c>
      <c r="E940" s="850">
        <v>19359.599999999999</v>
      </c>
      <c r="F940" s="848">
        <v>2.21</v>
      </c>
      <c r="G940" s="852" t="s">
        <v>917</v>
      </c>
    </row>
    <row r="941" spans="2:7">
      <c r="B941" s="12" t="s">
        <v>22</v>
      </c>
      <c r="C941" s="12" t="s">
        <v>1708</v>
      </c>
      <c r="D941" s="12">
        <v>2013</v>
      </c>
      <c r="E941" s="850">
        <v>7159.44</v>
      </c>
      <c r="F941" s="848">
        <v>2.76</v>
      </c>
      <c r="G941" s="852" t="s">
        <v>920</v>
      </c>
    </row>
    <row r="942" spans="2:7">
      <c r="B942" s="12" t="s">
        <v>22</v>
      </c>
      <c r="C942" s="12" t="s">
        <v>1709</v>
      </c>
      <c r="D942" s="12">
        <v>2013</v>
      </c>
      <c r="E942" s="850">
        <v>22857.84</v>
      </c>
      <c r="F942" s="848">
        <v>4.7699999999999996</v>
      </c>
      <c r="G942" s="852" t="s">
        <v>920</v>
      </c>
    </row>
    <row r="943" spans="2:7">
      <c r="B943" s="12" t="s">
        <v>22</v>
      </c>
      <c r="C943" s="12" t="s">
        <v>1710</v>
      </c>
      <c r="D943" s="12">
        <v>2013</v>
      </c>
      <c r="E943" s="850">
        <v>120852</v>
      </c>
      <c r="F943" s="848">
        <v>30.21</v>
      </c>
      <c r="G943" s="852" t="s">
        <v>920</v>
      </c>
    </row>
    <row r="944" spans="2:7">
      <c r="B944" s="12" t="s">
        <v>22</v>
      </c>
      <c r="C944" s="12" t="s">
        <v>1711</v>
      </c>
      <c r="D944" s="12">
        <v>2013</v>
      </c>
      <c r="E944" s="850">
        <v>15238.56</v>
      </c>
      <c r="F944" s="848">
        <v>3.18</v>
      </c>
      <c r="G944" s="852" t="s">
        <v>920</v>
      </c>
    </row>
    <row r="945" spans="2:7">
      <c r="B945" s="12" t="s">
        <v>22</v>
      </c>
      <c r="C945" s="12" t="s">
        <v>1712</v>
      </c>
      <c r="D945" s="12">
        <v>2013</v>
      </c>
      <c r="E945" s="850">
        <v>926</v>
      </c>
      <c r="F945" s="848">
        <v>2.8</v>
      </c>
      <c r="G945" s="852" t="s">
        <v>915</v>
      </c>
    </row>
    <row r="946" spans="2:7">
      <c r="B946" s="12" t="s">
        <v>905</v>
      </c>
      <c r="C946" s="12">
        <v>0</v>
      </c>
      <c r="D946" s="12">
        <v>2013</v>
      </c>
      <c r="E946" s="850">
        <v>120026</v>
      </c>
      <c r="F946" s="848">
        <v>41.51</v>
      </c>
      <c r="G946" s="852" t="s">
        <v>915</v>
      </c>
    </row>
    <row r="947" spans="2:7">
      <c r="B947" s="12" t="s">
        <v>22</v>
      </c>
      <c r="C947" s="12" t="s">
        <v>1713</v>
      </c>
      <c r="D947" s="12">
        <v>2013</v>
      </c>
      <c r="E947" s="850">
        <v>608</v>
      </c>
      <c r="F947" s="848">
        <v>2.6</v>
      </c>
      <c r="G947" s="852" t="s">
        <v>917</v>
      </c>
    </row>
    <row r="948" spans="2:7">
      <c r="B948" s="12" t="s">
        <v>22</v>
      </c>
      <c r="C948" s="12" t="s">
        <v>1714</v>
      </c>
      <c r="D948" s="12">
        <v>2013</v>
      </c>
      <c r="E948" s="850">
        <v>222850.78</v>
      </c>
      <c r="F948" s="848">
        <v>65.28</v>
      </c>
      <c r="G948" s="852" t="s">
        <v>917</v>
      </c>
    </row>
    <row r="949" spans="2:7">
      <c r="B949" s="12" t="s">
        <v>22</v>
      </c>
      <c r="C949" s="12" t="s">
        <v>1715</v>
      </c>
      <c r="D949" s="12">
        <v>2013</v>
      </c>
      <c r="E949" s="850">
        <v>6316</v>
      </c>
      <c r="F949" s="848">
        <v>0.1</v>
      </c>
      <c r="G949" s="852" t="s">
        <v>917</v>
      </c>
    </row>
    <row r="950" spans="2:7">
      <c r="B950" s="12" t="s">
        <v>22</v>
      </c>
      <c r="C950" s="12" t="s">
        <v>1716</v>
      </c>
      <c r="D950" s="12">
        <v>2013</v>
      </c>
      <c r="E950" s="850">
        <v>4166.5439999999999</v>
      </c>
      <c r="F950" s="848">
        <v>1.05</v>
      </c>
      <c r="G950" s="852" t="s">
        <v>917</v>
      </c>
    </row>
    <row r="951" spans="2:7">
      <c r="B951" s="12" t="s">
        <v>22</v>
      </c>
      <c r="C951" s="12" t="s">
        <v>1717</v>
      </c>
      <c r="D951" s="12">
        <v>2013</v>
      </c>
      <c r="E951" s="850">
        <v>112942</v>
      </c>
      <c r="F951" s="848">
        <v>24.6</v>
      </c>
      <c r="G951" s="852" t="s">
        <v>917</v>
      </c>
    </row>
    <row r="952" spans="2:7">
      <c r="B952" s="12" t="s">
        <v>22</v>
      </c>
      <c r="C952" s="12" t="s">
        <v>1718</v>
      </c>
      <c r="D952" s="12">
        <v>2013</v>
      </c>
      <c r="E952" s="850">
        <v>21043</v>
      </c>
      <c r="F952" s="848">
        <v>4.34</v>
      </c>
      <c r="G952" s="852" t="s">
        <v>917</v>
      </c>
    </row>
    <row r="953" spans="2:7">
      <c r="B953" s="12" t="s">
        <v>22</v>
      </c>
      <c r="C953" s="12" t="s">
        <v>1719</v>
      </c>
      <c r="D953" s="12">
        <v>2013</v>
      </c>
      <c r="E953" s="850">
        <v>23619.77</v>
      </c>
      <c r="F953" s="848">
        <v>4.93</v>
      </c>
      <c r="G953" s="852" t="s">
        <v>917</v>
      </c>
    </row>
    <row r="954" spans="2:7">
      <c r="B954" s="12" t="s">
        <v>22</v>
      </c>
      <c r="C954" s="12" t="s">
        <v>1720</v>
      </c>
      <c r="D954" s="12">
        <v>2013</v>
      </c>
      <c r="E954" s="850">
        <v>15238.56</v>
      </c>
      <c r="F954" s="848">
        <v>3.18</v>
      </c>
      <c r="G954" s="852" t="s">
        <v>917</v>
      </c>
    </row>
    <row r="955" spans="2:7">
      <c r="B955" s="12" t="s">
        <v>22</v>
      </c>
      <c r="C955" s="12" t="s">
        <v>1721</v>
      </c>
      <c r="D955" s="12">
        <v>2013</v>
      </c>
      <c r="E955" s="850">
        <v>19048.2</v>
      </c>
      <c r="F955" s="848">
        <v>3.98</v>
      </c>
      <c r="G955" s="852" t="s">
        <v>917</v>
      </c>
    </row>
    <row r="956" spans="2:7">
      <c r="B956" s="12" t="s">
        <v>22</v>
      </c>
      <c r="C956" s="12" t="s">
        <v>1722</v>
      </c>
      <c r="D956" s="12">
        <v>2013</v>
      </c>
      <c r="E956" s="850">
        <v>19048.2</v>
      </c>
      <c r="F956" s="848">
        <v>3.98</v>
      </c>
      <c r="G956" s="852" t="s">
        <v>917</v>
      </c>
    </row>
    <row r="957" spans="2:7">
      <c r="B957" s="12" t="s">
        <v>22</v>
      </c>
      <c r="C957" s="12" t="s">
        <v>1723</v>
      </c>
      <c r="D957" s="12">
        <v>2013</v>
      </c>
      <c r="E957" s="850">
        <v>107305</v>
      </c>
      <c r="F957" s="848">
        <v>23.4</v>
      </c>
      <c r="G957" s="852" t="s">
        <v>917</v>
      </c>
    </row>
    <row r="958" spans="2:7">
      <c r="B958" s="12" t="s">
        <v>22</v>
      </c>
      <c r="C958" s="12" t="s">
        <v>1724</v>
      </c>
      <c r="D958" s="12">
        <v>2013</v>
      </c>
      <c r="E958" s="850">
        <v>1348</v>
      </c>
      <c r="F958" s="848">
        <v>4.8</v>
      </c>
      <c r="G958" s="852" t="s">
        <v>917</v>
      </c>
    </row>
    <row r="959" spans="2:7">
      <c r="B959" s="12" t="s">
        <v>22</v>
      </c>
      <c r="C959" s="12" t="s">
        <v>1725</v>
      </c>
      <c r="D959" s="12">
        <v>2013</v>
      </c>
      <c r="E959" s="850">
        <v>30912</v>
      </c>
      <c r="F959" s="848">
        <v>6.44</v>
      </c>
      <c r="G959" s="852" t="s">
        <v>917</v>
      </c>
    </row>
    <row r="960" spans="2:7">
      <c r="B960" s="12" t="s">
        <v>22</v>
      </c>
      <c r="C960" s="12" t="s">
        <v>1726</v>
      </c>
      <c r="D960" s="12">
        <v>2013</v>
      </c>
      <c r="E960" s="850">
        <v>17405</v>
      </c>
      <c r="F960" s="848" t="s">
        <v>1552</v>
      </c>
      <c r="G960" s="852" t="s">
        <v>917</v>
      </c>
    </row>
    <row r="961" spans="2:7">
      <c r="B961" s="12" t="s">
        <v>22</v>
      </c>
      <c r="C961" s="12" t="s">
        <v>1727</v>
      </c>
      <c r="D961" s="12">
        <v>2013</v>
      </c>
      <c r="E961" s="850">
        <v>41402.879999999997</v>
      </c>
      <c r="F961" s="848">
        <v>8.64</v>
      </c>
      <c r="G961" s="852" t="s">
        <v>917</v>
      </c>
    </row>
    <row r="962" spans="2:7">
      <c r="B962" s="12" t="s">
        <v>22</v>
      </c>
      <c r="C962" s="12" t="s">
        <v>1728</v>
      </c>
      <c r="D962" s="12">
        <v>2013</v>
      </c>
      <c r="E962" s="850">
        <v>906</v>
      </c>
      <c r="F962" s="848">
        <v>1.3</v>
      </c>
      <c r="G962" s="852" t="s">
        <v>917</v>
      </c>
    </row>
    <row r="963" spans="2:7">
      <c r="B963" s="12" t="s">
        <v>22</v>
      </c>
      <c r="C963" s="12" t="s">
        <v>1729</v>
      </c>
      <c r="D963" s="12">
        <v>2013</v>
      </c>
      <c r="E963" s="850">
        <v>27158.400000000001</v>
      </c>
      <c r="F963" s="848">
        <v>5.6580000000000004</v>
      </c>
      <c r="G963" s="852" t="s">
        <v>917</v>
      </c>
    </row>
    <row r="964" spans="2:7">
      <c r="B964" s="12" t="s">
        <v>22</v>
      </c>
      <c r="C964" s="12" t="s">
        <v>1730</v>
      </c>
      <c r="D964" s="12">
        <v>2013</v>
      </c>
      <c r="E964" s="850">
        <v>44977</v>
      </c>
      <c r="F964" s="848">
        <v>10</v>
      </c>
      <c r="G964" s="852" t="s">
        <v>917</v>
      </c>
    </row>
    <row r="965" spans="2:7">
      <c r="B965" s="12" t="s">
        <v>22</v>
      </c>
      <c r="C965" s="12" t="s">
        <v>1731</v>
      </c>
      <c r="D965" s="12">
        <v>2013</v>
      </c>
      <c r="E965" s="850">
        <v>6085.5240000000003</v>
      </c>
      <c r="F965" s="848">
        <v>2.3460000000000001</v>
      </c>
      <c r="G965" s="852" t="s">
        <v>917</v>
      </c>
    </row>
    <row r="966" spans="2:7">
      <c r="B966" s="12" t="s">
        <v>22</v>
      </c>
      <c r="C966" s="12" t="s">
        <v>1731</v>
      </c>
      <c r="D966" s="12">
        <v>2013</v>
      </c>
      <c r="E966" s="850">
        <v>6085.52</v>
      </c>
      <c r="F966" s="848">
        <v>2.35</v>
      </c>
      <c r="G966" s="852" t="s">
        <v>917</v>
      </c>
    </row>
    <row r="967" spans="2:7">
      <c r="B967" s="12" t="s">
        <v>22</v>
      </c>
      <c r="C967" s="12" t="s">
        <v>1732</v>
      </c>
      <c r="D967" s="12">
        <v>2013</v>
      </c>
      <c r="E967" s="850">
        <v>94132</v>
      </c>
      <c r="F967" s="848">
        <v>12.55</v>
      </c>
      <c r="G967" s="852" t="s">
        <v>917</v>
      </c>
    </row>
    <row r="968" spans="2:7">
      <c r="B968" s="12" t="s">
        <v>22</v>
      </c>
      <c r="C968" s="12" t="s">
        <v>1733</v>
      </c>
      <c r="D968" s="12">
        <v>2013</v>
      </c>
      <c r="E968" s="850">
        <v>152740</v>
      </c>
      <c r="F968" s="848">
        <v>20.92</v>
      </c>
      <c r="G968" s="852" t="s">
        <v>917</v>
      </c>
    </row>
    <row r="969" spans="2:7">
      <c r="B969" s="12" t="s">
        <v>22</v>
      </c>
      <c r="C969" s="12" t="s">
        <v>1734</v>
      </c>
      <c r="D969" s="12">
        <v>2013</v>
      </c>
      <c r="E969" s="850">
        <v>4488</v>
      </c>
      <c r="F969" s="848">
        <v>6.1</v>
      </c>
      <c r="G969" s="852" t="s">
        <v>917</v>
      </c>
    </row>
    <row r="970" spans="2:7">
      <c r="B970" s="12" t="s">
        <v>22</v>
      </c>
      <c r="C970" s="12" t="s">
        <v>1735</v>
      </c>
      <c r="D970" s="12">
        <v>2013</v>
      </c>
      <c r="E970" s="850">
        <v>111647</v>
      </c>
      <c r="F970" s="848">
        <v>24.3</v>
      </c>
      <c r="G970" s="852" t="s">
        <v>917</v>
      </c>
    </row>
    <row r="971" spans="2:7">
      <c r="B971" s="12" t="s">
        <v>22</v>
      </c>
      <c r="C971" s="12" t="s">
        <v>1736</v>
      </c>
      <c r="D971" s="12">
        <v>2013</v>
      </c>
      <c r="E971" s="850">
        <v>27820.799999999999</v>
      </c>
      <c r="F971" s="848">
        <v>5.7960000000000003</v>
      </c>
      <c r="G971" s="852" t="s">
        <v>917</v>
      </c>
    </row>
    <row r="972" spans="2:7">
      <c r="B972" s="12" t="s">
        <v>22</v>
      </c>
      <c r="C972" s="12" t="s">
        <v>1737</v>
      </c>
      <c r="D972" s="12">
        <v>2013</v>
      </c>
      <c r="E972" s="850">
        <v>234362</v>
      </c>
      <c r="F972" s="848">
        <v>27.6</v>
      </c>
      <c r="G972" s="852" t="s">
        <v>917</v>
      </c>
    </row>
    <row r="973" spans="2:7">
      <c r="B973" s="12" t="s">
        <v>22</v>
      </c>
      <c r="C973" s="12" t="s">
        <v>1738</v>
      </c>
      <c r="D973" s="12">
        <v>2013</v>
      </c>
      <c r="E973" s="850">
        <v>47030.400000000001</v>
      </c>
      <c r="F973" s="848">
        <v>9.7899999999999991</v>
      </c>
      <c r="G973" s="852" t="s">
        <v>917</v>
      </c>
    </row>
    <row r="974" spans="2:7">
      <c r="B974" s="12" t="s">
        <v>22</v>
      </c>
      <c r="C974" s="12" t="s">
        <v>1739</v>
      </c>
      <c r="D974" s="12">
        <v>2013</v>
      </c>
      <c r="E974" s="850">
        <v>394754</v>
      </c>
      <c r="F974" s="848">
        <v>0</v>
      </c>
      <c r="G974" s="852" t="s">
        <v>917</v>
      </c>
    </row>
    <row r="975" spans="2:7">
      <c r="B975" s="12" t="s">
        <v>22</v>
      </c>
      <c r="C975" s="12" t="s">
        <v>1740</v>
      </c>
      <c r="D975" s="12">
        <v>2013</v>
      </c>
      <c r="E975" s="850">
        <v>303096</v>
      </c>
      <c r="F975" s="848">
        <v>34.6</v>
      </c>
      <c r="G975" s="852" t="s">
        <v>917</v>
      </c>
    </row>
    <row r="976" spans="2:7">
      <c r="B976" s="12" t="s">
        <v>22</v>
      </c>
      <c r="C976" s="12" t="s">
        <v>1741</v>
      </c>
      <c r="D976" s="12">
        <v>2013</v>
      </c>
      <c r="E976" s="850">
        <v>41397</v>
      </c>
      <c r="F976" s="848">
        <v>0</v>
      </c>
      <c r="G976" s="852" t="s">
        <v>917</v>
      </c>
    </row>
    <row r="977" spans="2:7">
      <c r="B977" s="12" t="s">
        <v>22</v>
      </c>
      <c r="C977" s="12" t="s">
        <v>1742</v>
      </c>
      <c r="D977" s="12">
        <v>2013</v>
      </c>
      <c r="E977" s="850">
        <v>88190.88</v>
      </c>
      <c r="F977" s="848">
        <v>33.380000000000003</v>
      </c>
      <c r="G977" s="852" t="s">
        <v>917</v>
      </c>
    </row>
    <row r="978" spans="2:7">
      <c r="B978" s="12" t="s">
        <v>22</v>
      </c>
      <c r="C978" s="12" t="s">
        <v>1743</v>
      </c>
      <c r="D978" s="12">
        <v>2013</v>
      </c>
      <c r="E978" s="850">
        <v>2743.99</v>
      </c>
      <c r="F978" s="848">
        <v>2.74</v>
      </c>
      <c r="G978" s="852" t="s">
        <v>917</v>
      </c>
    </row>
    <row r="979" spans="2:7">
      <c r="B979" s="12" t="s">
        <v>22</v>
      </c>
      <c r="C979" s="12" t="s">
        <v>1744</v>
      </c>
      <c r="D979" s="12">
        <v>2013</v>
      </c>
      <c r="E979" s="850">
        <v>103314.46799999999</v>
      </c>
      <c r="F979" s="848">
        <v>22.178999999999998</v>
      </c>
      <c r="G979" s="852" t="s">
        <v>917</v>
      </c>
    </row>
    <row r="980" spans="2:7">
      <c r="B980" s="12" t="s">
        <v>22</v>
      </c>
      <c r="C980" s="12" t="s">
        <v>1745</v>
      </c>
      <c r="D980" s="12">
        <v>2013</v>
      </c>
      <c r="E980" s="850">
        <v>344715</v>
      </c>
      <c r="F980" s="848">
        <v>39.4</v>
      </c>
      <c r="G980" s="852" t="s">
        <v>917</v>
      </c>
    </row>
    <row r="981" spans="2:7">
      <c r="B981" s="12" t="s">
        <v>22</v>
      </c>
      <c r="C981" s="12" t="s">
        <v>1746</v>
      </c>
      <c r="D981" s="12">
        <v>2013</v>
      </c>
      <c r="E981" s="850">
        <v>61182.7</v>
      </c>
      <c r="F981" s="848">
        <v>15.62</v>
      </c>
      <c r="G981" s="852" t="s">
        <v>917</v>
      </c>
    </row>
    <row r="982" spans="2:7">
      <c r="B982" s="12" t="s">
        <v>22</v>
      </c>
      <c r="C982" s="12" t="s">
        <v>1747</v>
      </c>
      <c r="D982" s="12">
        <v>2013</v>
      </c>
      <c r="E982" s="850">
        <v>26775</v>
      </c>
      <c r="F982" s="848">
        <v>0</v>
      </c>
      <c r="G982" s="852" t="s">
        <v>917</v>
      </c>
    </row>
    <row r="983" spans="2:7">
      <c r="B983" s="12" t="s">
        <v>22</v>
      </c>
      <c r="C983" s="12" t="s">
        <v>1748</v>
      </c>
      <c r="D983" s="12">
        <v>2013</v>
      </c>
      <c r="E983" s="850">
        <v>14688.15</v>
      </c>
      <c r="F983" s="848">
        <v>3.7050000000000001</v>
      </c>
      <c r="G983" s="852" t="s">
        <v>917</v>
      </c>
    </row>
    <row r="984" spans="2:7">
      <c r="B984" s="12" t="s">
        <v>22</v>
      </c>
      <c r="C984" s="12" t="s">
        <v>1749</v>
      </c>
      <c r="D984" s="12">
        <v>2013</v>
      </c>
      <c r="E984" s="850">
        <v>300006</v>
      </c>
      <c r="F984" s="848">
        <v>54.37</v>
      </c>
      <c r="G984" s="852" t="s">
        <v>917</v>
      </c>
    </row>
    <row r="985" spans="2:7">
      <c r="B985" s="12" t="s">
        <v>22</v>
      </c>
      <c r="C985" s="12" t="s">
        <v>1750</v>
      </c>
      <c r="D985" s="12">
        <v>2013</v>
      </c>
      <c r="E985" s="850">
        <v>957</v>
      </c>
      <c r="F985" s="848">
        <v>1.3137000000000001</v>
      </c>
      <c r="G985" s="852" t="s">
        <v>917</v>
      </c>
    </row>
    <row r="986" spans="2:7">
      <c r="B986" s="12" t="s">
        <v>22</v>
      </c>
      <c r="C986" s="12" t="s">
        <v>1751</v>
      </c>
      <c r="D986" s="12">
        <v>2013</v>
      </c>
      <c r="E986" s="850">
        <v>86608</v>
      </c>
      <c r="F986" s="848">
        <v>21.7</v>
      </c>
      <c r="G986" s="852" t="s">
        <v>917</v>
      </c>
    </row>
    <row r="987" spans="2:7">
      <c r="B987" s="12" t="s">
        <v>22</v>
      </c>
      <c r="C987" s="12" t="s">
        <v>1752</v>
      </c>
      <c r="D987" s="12">
        <v>2013</v>
      </c>
      <c r="E987" s="850">
        <v>10898</v>
      </c>
      <c r="F987" s="848">
        <v>64.2</v>
      </c>
      <c r="G987" s="852" t="s">
        <v>917</v>
      </c>
    </row>
    <row r="988" spans="2:7">
      <c r="B988" s="12" t="s">
        <v>22</v>
      </c>
      <c r="C988" s="12" t="s">
        <v>1753</v>
      </c>
      <c r="D988" s="12">
        <v>2013</v>
      </c>
      <c r="E988" s="850">
        <v>34771</v>
      </c>
      <c r="F988" s="848">
        <v>7</v>
      </c>
      <c r="G988" s="852" t="s">
        <v>917</v>
      </c>
    </row>
    <row r="989" spans="2:7">
      <c r="B989" s="12" t="s">
        <v>22</v>
      </c>
      <c r="C989" s="12" t="s">
        <v>1754</v>
      </c>
      <c r="D989" s="12">
        <v>2013</v>
      </c>
      <c r="E989" s="850">
        <v>11393</v>
      </c>
      <c r="F989" s="848">
        <v>3.1</v>
      </c>
      <c r="G989" s="852" t="s">
        <v>917</v>
      </c>
    </row>
    <row r="990" spans="2:7">
      <c r="B990" s="12" t="s">
        <v>22</v>
      </c>
      <c r="C990" s="12" t="s">
        <v>1755</v>
      </c>
      <c r="D990" s="12">
        <v>2013</v>
      </c>
      <c r="E990" s="850">
        <v>4014</v>
      </c>
      <c r="F990" s="848">
        <v>5.6</v>
      </c>
      <c r="G990" s="852" t="s">
        <v>917</v>
      </c>
    </row>
    <row r="991" spans="2:7">
      <c r="B991" s="12" t="s">
        <v>22</v>
      </c>
      <c r="C991" s="12" t="s">
        <v>1756</v>
      </c>
      <c r="D991" s="12">
        <v>2013</v>
      </c>
      <c r="E991" s="850">
        <v>17870</v>
      </c>
      <c r="F991" s="848">
        <v>4.9000000000000004</v>
      </c>
      <c r="G991" s="852" t="s">
        <v>917</v>
      </c>
    </row>
    <row r="992" spans="2:7">
      <c r="B992" s="12" t="s">
        <v>22</v>
      </c>
      <c r="C992" s="12" t="s">
        <v>1757</v>
      </c>
      <c r="D992" s="12">
        <v>2013</v>
      </c>
      <c r="E992" s="850">
        <v>18798</v>
      </c>
      <c r="F992" s="848">
        <v>4.7</v>
      </c>
      <c r="G992" s="852" t="s">
        <v>917</v>
      </c>
    </row>
    <row r="993" spans="2:7">
      <c r="B993" s="12" t="s">
        <v>22</v>
      </c>
      <c r="C993" s="12" t="s">
        <v>1758</v>
      </c>
      <c r="D993" s="12">
        <v>2013</v>
      </c>
      <c r="E993" s="850">
        <v>21201</v>
      </c>
      <c r="F993" s="848">
        <v>0</v>
      </c>
      <c r="G993" s="852" t="s">
        <v>917</v>
      </c>
    </row>
    <row r="994" spans="2:7">
      <c r="B994" s="12" t="s">
        <v>22</v>
      </c>
      <c r="C994" s="12" t="s">
        <v>1759</v>
      </c>
      <c r="D994" s="12">
        <v>2013</v>
      </c>
      <c r="E994" s="850">
        <v>1244</v>
      </c>
      <c r="F994" s="848" t="s">
        <v>1760</v>
      </c>
      <c r="G994" s="852" t="s">
        <v>916</v>
      </c>
    </row>
    <row r="995" spans="2:7">
      <c r="B995" s="12" t="s">
        <v>22</v>
      </c>
      <c r="C995" s="12" t="s">
        <v>1761</v>
      </c>
      <c r="D995" s="12">
        <v>2013</v>
      </c>
      <c r="E995" s="850">
        <v>80568</v>
      </c>
      <c r="F995" s="848">
        <v>20.141999999999999</v>
      </c>
      <c r="G995" s="852" t="s">
        <v>916</v>
      </c>
    </row>
    <row r="996" spans="2:7">
      <c r="B996" s="12" t="s">
        <v>22</v>
      </c>
      <c r="C996" s="12" t="s">
        <v>1762</v>
      </c>
      <c r="D996" s="12">
        <v>2013</v>
      </c>
      <c r="E996" s="850">
        <v>876000</v>
      </c>
      <c r="F996" s="848">
        <v>100</v>
      </c>
      <c r="G996" s="852" t="s">
        <v>916</v>
      </c>
    </row>
    <row r="997" spans="2:7">
      <c r="B997" s="12" t="s">
        <v>22</v>
      </c>
      <c r="C997" s="12" t="s">
        <v>1763</v>
      </c>
      <c r="D997" s="12">
        <v>2013</v>
      </c>
      <c r="E997" s="850">
        <v>28908</v>
      </c>
      <c r="F997" s="848">
        <v>3.3</v>
      </c>
      <c r="G997" s="852" t="s">
        <v>916</v>
      </c>
    </row>
    <row r="998" spans="2:7">
      <c r="B998" s="12" t="s">
        <v>22</v>
      </c>
      <c r="C998" s="12" t="s">
        <v>1764</v>
      </c>
      <c r="D998" s="12">
        <v>2013</v>
      </c>
      <c r="E998" s="850">
        <v>2220.46</v>
      </c>
      <c r="F998" s="848">
        <v>0.86</v>
      </c>
      <c r="G998" s="852" t="s">
        <v>918</v>
      </c>
    </row>
    <row r="999" spans="2:7">
      <c r="B999" s="12" t="s">
        <v>22</v>
      </c>
      <c r="C999" s="12" t="s">
        <v>1765</v>
      </c>
      <c r="D999" s="12">
        <v>2013</v>
      </c>
      <c r="E999" s="850">
        <v>67703.399999999994</v>
      </c>
      <c r="F999" s="848">
        <v>26.1</v>
      </c>
      <c r="G999" s="852" t="s">
        <v>915</v>
      </c>
    </row>
    <row r="1000" spans="2:7">
      <c r="B1000" s="12" t="s">
        <v>22</v>
      </c>
      <c r="C1000" s="12" t="s">
        <v>1766</v>
      </c>
      <c r="D1000" s="12">
        <v>2013</v>
      </c>
      <c r="E1000" s="850">
        <v>3753.6</v>
      </c>
      <c r="F1000" s="848">
        <v>0.78</v>
      </c>
      <c r="G1000" s="852" t="s">
        <v>915</v>
      </c>
    </row>
    <row r="1001" spans="2:7">
      <c r="B1001" s="12" t="s">
        <v>884</v>
      </c>
      <c r="C1001" s="12" t="s">
        <v>1767</v>
      </c>
      <c r="D1001" s="12">
        <v>2013</v>
      </c>
      <c r="E1001" s="850">
        <v>0</v>
      </c>
      <c r="F1001" s="848">
        <v>0</v>
      </c>
      <c r="G1001" s="852" t="s">
        <v>917</v>
      </c>
    </row>
    <row r="1002" spans="2:7">
      <c r="B1002" s="12" t="s">
        <v>884</v>
      </c>
      <c r="C1002" s="12" t="s">
        <v>1768</v>
      </c>
      <c r="D1002" s="12">
        <v>2013</v>
      </c>
      <c r="E1002" s="850">
        <v>0</v>
      </c>
      <c r="F1002" s="848">
        <v>0</v>
      </c>
      <c r="G1002" s="852" t="s">
        <v>917</v>
      </c>
    </row>
    <row r="1003" spans="2:7">
      <c r="B1003" s="12" t="s">
        <v>13</v>
      </c>
      <c r="C1003" s="12" t="s">
        <v>1769</v>
      </c>
      <c r="D1003" s="12">
        <v>2013</v>
      </c>
      <c r="E1003" s="850">
        <v>50523.477800000001</v>
      </c>
      <c r="F1003" s="848">
        <v>8.2194000000000003</v>
      </c>
      <c r="G1003" s="852" t="s">
        <v>917</v>
      </c>
    </row>
    <row r="1004" spans="2:7">
      <c r="B1004" s="12" t="s">
        <v>13</v>
      </c>
      <c r="C1004" s="12" t="s">
        <v>1769</v>
      </c>
      <c r="D1004" s="12">
        <v>2013</v>
      </c>
      <c r="E1004" s="850">
        <v>0</v>
      </c>
      <c r="F1004" s="848">
        <v>0</v>
      </c>
      <c r="G1004" s="852" t="s">
        <v>917</v>
      </c>
    </row>
    <row r="1005" spans="2:7">
      <c r="B1005" s="12" t="s">
        <v>13</v>
      </c>
      <c r="C1005" s="12" t="s">
        <v>1769</v>
      </c>
      <c r="D1005" s="12">
        <v>2013</v>
      </c>
      <c r="E1005" s="850">
        <v>78560.02</v>
      </c>
      <c r="F1005" s="848">
        <v>12.7806</v>
      </c>
      <c r="G1005" s="852" t="s">
        <v>916</v>
      </c>
    </row>
    <row r="1006" spans="2:7">
      <c r="B1006" s="12" t="s">
        <v>13</v>
      </c>
      <c r="C1006" s="12" t="s">
        <v>1769</v>
      </c>
      <c r="D1006" s="12">
        <v>2013</v>
      </c>
      <c r="E1006" s="850">
        <v>0</v>
      </c>
      <c r="F1006" s="848">
        <v>0</v>
      </c>
      <c r="G1006" s="852" t="s">
        <v>916</v>
      </c>
    </row>
    <row r="1007" spans="2:7">
      <c r="B1007" s="12" t="s">
        <v>13</v>
      </c>
      <c r="C1007" s="12" t="s">
        <v>1769</v>
      </c>
      <c r="D1007" s="12">
        <v>2013</v>
      </c>
      <c r="E1007" s="850">
        <v>0</v>
      </c>
      <c r="F1007" s="848">
        <v>0</v>
      </c>
      <c r="G1007" s="852" t="s">
        <v>916</v>
      </c>
    </row>
    <row r="1008" spans="2:7">
      <c r="B1008" s="12" t="s">
        <v>13</v>
      </c>
      <c r="C1008" s="12" t="s">
        <v>1769</v>
      </c>
      <c r="D1008" s="12">
        <v>2013</v>
      </c>
      <c r="E1008" s="850">
        <v>0</v>
      </c>
      <c r="F1008" s="848">
        <v>0</v>
      </c>
      <c r="G1008" s="852" t="s">
        <v>916</v>
      </c>
    </row>
    <row r="1009" spans="2:7">
      <c r="B1009" s="12" t="s">
        <v>13</v>
      </c>
      <c r="C1009" s="12" t="s">
        <v>1769</v>
      </c>
      <c r="D1009" s="12">
        <v>2013</v>
      </c>
      <c r="E1009" s="850">
        <v>0</v>
      </c>
      <c r="F1009" s="848">
        <v>0</v>
      </c>
      <c r="G1009" s="852" t="s">
        <v>917</v>
      </c>
    </row>
    <row r="1010" spans="2:7">
      <c r="B1010" s="12" t="s">
        <v>13</v>
      </c>
      <c r="C1010" s="12" t="s">
        <v>1770</v>
      </c>
      <c r="D1010" s="12">
        <v>2013</v>
      </c>
      <c r="E1010" s="850">
        <v>0</v>
      </c>
      <c r="F1010" s="848">
        <v>0</v>
      </c>
      <c r="G1010" s="852" t="s">
        <v>917</v>
      </c>
    </row>
    <row r="1011" spans="2:7">
      <c r="B1011" s="12" t="s">
        <v>13</v>
      </c>
      <c r="C1011" s="12" t="s">
        <v>1770</v>
      </c>
      <c r="D1011" s="12">
        <v>2013</v>
      </c>
      <c r="E1011" s="850">
        <v>0</v>
      </c>
      <c r="F1011" s="848">
        <v>0</v>
      </c>
      <c r="G1011" s="852" t="s">
        <v>917</v>
      </c>
    </row>
    <row r="1012" spans="2:7">
      <c r="B1012" s="12" t="s">
        <v>13</v>
      </c>
      <c r="C1012" s="12" t="s">
        <v>1770</v>
      </c>
      <c r="D1012" s="12">
        <v>2013</v>
      </c>
      <c r="E1012" s="850">
        <v>0</v>
      </c>
      <c r="F1012" s="848">
        <v>0</v>
      </c>
      <c r="G1012" s="852" t="s">
        <v>917</v>
      </c>
    </row>
    <row r="1013" spans="2:7">
      <c r="B1013" s="12" t="s">
        <v>13</v>
      </c>
      <c r="C1013" s="12" t="s">
        <v>1770</v>
      </c>
      <c r="D1013" s="12">
        <v>2013</v>
      </c>
      <c r="E1013" s="850">
        <v>0</v>
      </c>
      <c r="F1013" s="848">
        <v>0</v>
      </c>
      <c r="G1013" s="852" t="s">
        <v>917</v>
      </c>
    </row>
    <row r="1014" spans="2:7">
      <c r="B1014" s="12" t="s">
        <v>884</v>
      </c>
      <c r="C1014" s="12" t="s">
        <v>1771</v>
      </c>
      <c r="D1014" s="12">
        <v>2017</v>
      </c>
      <c r="E1014" s="850">
        <v>65333.669668554678</v>
      </c>
      <c r="F1014" s="848">
        <v>2.9020556650926546</v>
      </c>
      <c r="G1014" s="852" t="s">
        <v>917</v>
      </c>
    </row>
    <row r="1015" spans="2:7">
      <c r="B1015" s="12" t="s">
        <v>884</v>
      </c>
      <c r="C1015" s="12" t="s">
        <v>1772</v>
      </c>
      <c r="D1015" s="12">
        <v>2017</v>
      </c>
      <c r="E1015" s="850">
        <v>65333.669668554678</v>
      </c>
      <c r="F1015" s="848">
        <v>2.9020556650926546</v>
      </c>
      <c r="G1015" s="852" t="s">
        <v>917</v>
      </c>
    </row>
    <row r="1016" spans="2:7">
      <c r="B1016" s="12" t="s">
        <v>884</v>
      </c>
      <c r="C1016" s="12" t="s">
        <v>1773</v>
      </c>
      <c r="D1016" s="12">
        <v>2017</v>
      </c>
      <c r="E1016" s="850">
        <v>65333.669668554678</v>
      </c>
      <c r="F1016" s="848">
        <v>2.9020556650926546</v>
      </c>
      <c r="G1016" s="852" t="s">
        <v>917</v>
      </c>
    </row>
    <row r="1017" spans="2:7">
      <c r="B1017" s="12" t="s">
        <v>884</v>
      </c>
      <c r="C1017" s="12" t="s">
        <v>1774</v>
      </c>
      <c r="D1017" s="12">
        <v>2017</v>
      </c>
      <c r="E1017" s="850">
        <v>65333.669668554678</v>
      </c>
      <c r="F1017" s="848">
        <v>2.9020556650926546</v>
      </c>
      <c r="G1017" s="852" t="s">
        <v>917</v>
      </c>
    </row>
    <row r="1018" spans="2:7">
      <c r="B1018" s="12" t="s">
        <v>884</v>
      </c>
      <c r="C1018" s="12" t="s">
        <v>1775</v>
      </c>
      <c r="D1018" s="12">
        <v>2017</v>
      </c>
      <c r="E1018" s="850">
        <v>65333.669668554678</v>
      </c>
      <c r="F1018" s="848">
        <v>2.9020556650926546</v>
      </c>
      <c r="G1018" s="852" t="s">
        <v>916</v>
      </c>
    </row>
    <row r="1019" spans="2:7">
      <c r="B1019" s="12" t="s">
        <v>884</v>
      </c>
      <c r="C1019" s="12" t="s">
        <v>1776</v>
      </c>
      <c r="D1019" s="12">
        <v>2017</v>
      </c>
      <c r="E1019" s="850">
        <v>65333.669668554678</v>
      </c>
      <c r="F1019" s="848">
        <v>2.9020556650926546</v>
      </c>
      <c r="G1019" s="852" t="s">
        <v>917</v>
      </c>
    </row>
    <row r="1020" spans="2:7">
      <c r="B1020" s="12" t="s">
        <v>884</v>
      </c>
      <c r="C1020" s="12" t="s">
        <v>1777</v>
      </c>
      <c r="D1020" s="12">
        <v>2017</v>
      </c>
      <c r="E1020" s="850">
        <v>65333.669668554678</v>
      </c>
      <c r="F1020" s="848">
        <v>2.9020556650926546</v>
      </c>
      <c r="G1020" s="852" t="s">
        <v>917</v>
      </c>
    </row>
    <row r="1021" spans="2:7">
      <c r="B1021" s="12" t="s">
        <v>884</v>
      </c>
      <c r="C1021" s="12" t="s">
        <v>1778</v>
      </c>
      <c r="D1021" s="12">
        <v>2017</v>
      </c>
      <c r="E1021" s="850">
        <v>65333.669668554678</v>
      </c>
      <c r="F1021" s="848">
        <v>2.9020556650926546</v>
      </c>
      <c r="G1021" s="852" t="s">
        <v>917</v>
      </c>
    </row>
    <row r="1022" spans="2:7">
      <c r="B1022" s="12" t="s">
        <v>884</v>
      </c>
      <c r="C1022" s="12" t="s">
        <v>1779</v>
      </c>
      <c r="D1022" s="12">
        <v>2017</v>
      </c>
      <c r="E1022" s="850">
        <v>65333.669668554678</v>
      </c>
      <c r="F1022" s="848">
        <v>2.9020556650926546</v>
      </c>
      <c r="G1022" s="852" t="s">
        <v>917</v>
      </c>
    </row>
    <row r="1023" spans="2:7">
      <c r="B1023" s="12" t="s">
        <v>884</v>
      </c>
      <c r="C1023" s="12" t="s">
        <v>1780</v>
      </c>
      <c r="D1023" s="12">
        <v>2017</v>
      </c>
      <c r="E1023" s="850">
        <v>65333.669668554678</v>
      </c>
      <c r="F1023" s="848">
        <v>2.9020556650926546</v>
      </c>
      <c r="G1023" s="852" t="s">
        <v>915</v>
      </c>
    </row>
    <row r="1024" spans="2:7">
      <c r="B1024" s="12" t="s">
        <v>884</v>
      </c>
      <c r="C1024" s="12" t="s">
        <v>1781</v>
      </c>
      <c r="D1024" s="12">
        <v>2017</v>
      </c>
      <c r="E1024" s="850">
        <v>65333.669668554678</v>
      </c>
      <c r="F1024" s="848">
        <v>2.9020556650926546</v>
      </c>
      <c r="G1024" s="852" t="s">
        <v>915</v>
      </c>
    </row>
    <row r="1025" spans="2:7">
      <c r="B1025" s="12" t="s">
        <v>13</v>
      </c>
      <c r="C1025" s="12" t="s">
        <v>1782</v>
      </c>
      <c r="D1025" s="12">
        <v>2017</v>
      </c>
      <c r="E1025" s="850">
        <v>4568.8011899062913</v>
      </c>
      <c r="F1025" s="848">
        <v>0</v>
      </c>
      <c r="G1025" s="852" t="s">
        <v>917</v>
      </c>
    </row>
    <row r="1026" spans="2:7">
      <c r="B1026" s="12" t="s">
        <v>13</v>
      </c>
      <c r="C1026" s="12" t="s">
        <v>1783</v>
      </c>
      <c r="D1026" s="12">
        <v>2017</v>
      </c>
      <c r="E1026" s="850">
        <v>4483.5654043975428</v>
      </c>
      <c r="F1026" s="848">
        <v>0</v>
      </c>
      <c r="G1026" s="852" t="s">
        <v>917</v>
      </c>
    </row>
    <row r="1027" spans="2:7">
      <c r="B1027" s="12" t="s">
        <v>13</v>
      </c>
      <c r="C1027" s="12" t="s">
        <v>1784</v>
      </c>
      <c r="D1027" s="12">
        <v>2017</v>
      </c>
      <c r="E1027" s="850">
        <v>1467568.5690651885</v>
      </c>
      <c r="F1027" s="848">
        <v>252.32646924132737</v>
      </c>
      <c r="G1027" s="852" t="s">
        <v>916</v>
      </c>
    </row>
    <row r="1028" spans="2:7">
      <c r="B1028" s="12" t="s">
        <v>13</v>
      </c>
      <c r="C1028" s="12" t="s">
        <v>1785</v>
      </c>
      <c r="D1028" s="12">
        <v>2017</v>
      </c>
      <c r="E1028" s="850">
        <v>198024.55565808102</v>
      </c>
      <c r="F1028" s="848">
        <v>22.392248698769787</v>
      </c>
      <c r="G1028" s="852" t="s">
        <v>916</v>
      </c>
    </row>
    <row r="1029" spans="2:7">
      <c r="B1029" s="12" t="s">
        <v>913</v>
      </c>
      <c r="C1029" s="12" t="s">
        <v>1786</v>
      </c>
      <c r="D1029" s="12">
        <v>2017</v>
      </c>
      <c r="E1029" s="850">
        <v>157853.68293866102</v>
      </c>
      <c r="F1029" s="848">
        <v>0</v>
      </c>
      <c r="G1029" s="852" t="s">
        <v>917</v>
      </c>
    </row>
    <row r="1030" spans="2:7">
      <c r="B1030" s="12" t="s">
        <v>905</v>
      </c>
      <c r="C1030" s="12" t="s">
        <v>1787</v>
      </c>
      <c r="D1030" s="12">
        <v>2017</v>
      </c>
      <c r="E1030" s="850">
        <v>2461.0640857609797</v>
      </c>
      <c r="F1030" s="848">
        <v>2.1175290797723569</v>
      </c>
      <c r="G1030" s="852" t="s">
        <v>917</v>
      </c>
    </row>
    <row r="1031" spans="2:7">
      <c r="B1031" s="12" t="s">
        <v>22</v>
      </c>
      <c r="C1031" s="12" t="s">
        <v>1788</v>
      </c>
      <c r="D1031" s="12">
        <v>2017</v>
      </c>
      <c r="E1031" s="850">
        <v>620.90916672214132</v>
      </c>
      <c r="F1031" s="848">
        <v>0</v>
      </c>
      <c r="G1031" s="852" t="s">
        <v>917</v>
      </c>
    </row>
    <row r="1032" spans="2:7">
      <c r="B1032" s="12" t="s">
        <v>22</v>
      </c>
      <c r="C1032" s="12" t="s">
        <v>1789</v>
      </c>
      <c r="D1032" s="12">
        <v>2017</v>
      </c>
      <c r="E1032" s="850">
        <v>78370.49929205919</v>
      </c>
      <c r="F1032" s="848">
        <v>18.990203010210404</v>
      </c>
      <c r="G1032" s="852" t="s">
        <v>917</v>
      </c>
    </row>
    <row r="1033" spans="2:7">
      <c r="B1033" s="12" t="s">
        <v>22</v>
      </c>
      <c r="C1033" s="12" t="s">
        <v>1790</v>
      </c>
      <c r="D1033" s="12">
        <v>2017</v>
      </c>
      <c r="E1033" s="850">
        <v>167542.2295113079</v>
      </c>
      <c r="F1033" s="848">
        <v>44.452512347502882</v>
      </c>
      <c r="G1033" s="852" t="s">
        <v>917</v>
      </c>
    </row>
    <row r="1034" spans="2:7">
      <c r="B1034" s="12" t="s">
        <v>22</v>
      </c>
      <c r="C1034" s="12" t="s">
        <v>1791</v>
      </c>
      <c r="D1034" s="12">
        <v>2017</v>
      </c>
      <c r="E1034" s="850">
        <v>15017.248465647188</v>
      </c>
      <c r="F1034" s="848">
        <v>9.0429538143859052</v>
      </c>
      <c r="G1034" s="852" t="s">
        <v>917</v>
      </c>
    </row>
    <row r="1035" spans="2:7">
      <c r="B1035" s="12" t="s">
        <v>22</v>
      </c>
      <c r="C1035" s="12" t="s">
        <v>1792</v>
      </c>
      <c r="D1035" s="12">
        <v>2017</v>
      </c>
      <c r="E1035" s="850">
        <v>155210.76145527395</v>
      </c>
      <c r="F1035" s="848">
        <v>0</v>
      </c>
      <c r="G1035" s="852" t="s">
        <v>916</v>
      </c>
    </row>
    <row r="1036" spans="2:7">
      <c r="B1036" s="12" t="s">
        <v>22</v>
      </c>
      <c r="C1036" s="12" t="s">
        <v>1793</v>
      </c>
      <c r="D1036" s="12">
        <v>2017</v>
      </c>
      <c r="E1036" s="850">
        <v>119775.40386983039</v>
      </c>
      <c r="F1036" s="848">
        <v>26.361094758161599</v>
      </c>
      <c r="G1036" s="852" t="s">
        <v>917</v>
      </c>
    </row>
    <row r="1037" spans="2:7">
      <c r="B1037" s="12" t="s">
        <v>22</v>
      </c>
      <c r="C1037" s="12" t="s">
        <v>1794</v>
      </c>
      <c r="D1037" s="12">
        <v>2017</v>
      </c>
      <c r="E1037" s="850">
        <v>4406.7188620144043</v>
      </c>
      <c r="F1037" s="848">
        <v>0</v>
      </c>
      <c r="G1037" s="852" t="s">
        <v>916</v>
      </c>
    </row>
    <row r="1038" spans="2:7">
      <c r="B1038" s="12" t="s">
        <v>22</v>
      </c>
      <c r="C1038" s="12" t="s">
        <v>1795</v>
      </c>
      <c r="D1038" s="12">
        <v>2017</v>
      </c>
      <c r="E1038" s="850">
        <v>35958.330046317395</v>
      </c>
      <c r="F1038" s="848">
        <v>3.9364405811953045</v>
      </c>
      <c r="G1038" s="852" t="s">
        <v>917</v>
      </c>
    </row>
    <row r="1039" spans="2:7">
      <c r="B1039" s="12" t="s">
        <v>22</v>
      </c>
      <c r="C1039" s="12" t="s">
        <v>1796</v>
      </c>
      <c r="D1039" s="12">
        <v>2017</v>
      </c>
      <c r="E1039" s="850">
        <v>3506.5104275660997</v>
      </c>
      <c r="F1039" s="848">
        <v>0</v>
      </c>
      <c r="G1039" s="852" t="s">
        <v>916</v>
      </c>
    </row>
    <row r="1040" spans="2:7">
      <c r="B1040" s="12" t="s">
        <v>22</v>
      </c>
      <c r="C1040" s="12" t="s">
        <v>1797</v>
      </c>
      <c r="D1040" s="12">
        <v>2017</v>
      </c>
      <c r="E1040" s="850">
        <v>2839.6280763111977</v>
      </c>
      <c r="F1040" s="848">
        <v>0</v>
      </c>
      <c r="G1040" s="852" t="s">
        <v>916</v>
      </c>
    </row>
    <row r="1041" spans="2:7">
      <c r="B1041" s="12" t="s">
        <v>22</v>
      </c>
      <c r="C1041" s="12" t="s">
        <v>1798</v>
      </c>
      <c r="D1041" s="12">
        <v>2017</v>
      </c>
      <c r="E1041" s="850">
        <v>1873.2278452122819</v>
      </c>
      <c r="F1041" s="848">
        <v>0</v>
      </c>
      <c r="G1041" s="852" t="s">
        <v>916</v>
      </c>
    </row>
    <row r="1042" spans="2:7">
      <c r="B1042" s="12" t="s">
        <v>22</v>
      </c>
      <c r="C1042" s="12" t="s">
        <v>1799</v>
      </c>
      <c r="D1042" s="12">
        <v>2017</v>
      </c>
      <c r="E1042" s="850">
        <v>4170.0831889884712</v>
      </c>
      <c r="F1042" s="848">
        <v>0</v>
      </c>
      <c r="G1042" s="852" t="s">
        <v>916</v>
      </c>
    </row>
    <row r="1043" spans="2:7">
      <c r="B1043" s="12" t="s">
        <v>22</v>
      </c>
      <c r="C1043" s="12" t="s">
        <v>1800</v>
      </c>
      <c r="D1043" s="12">
        <v>2017</v>
      </c>
      <c r="E1043" s="850">
        <v>101001.75736720499</v>
      </c>
      <c r="F1043" s="848">
        <v>0</v>
      </c>
      <c r="G1043" s="852" t="s">
        <v>917</v>
      </c>
    </row>
    <row r="1044" spans="2:7">
      <c r="B1044" s="12" t="s">
        <v>22</v>
      </c>
      <c r="C1044" s="12" t="s">
        <v>1801</v>
      </c>
      <c r="D1044" s="12">
        <v>2017</v>
      </c>
      <c r="E1044" s="850">
        <v>43658.983795501503</v>
      </c>
      <c r="F1044" s="848">
        <v>11.809321743585912</v>
      </c>
      <c r="G1044" s="852" t="s">
        <v>916</v>
      </c>
    </row>
    <row r="1045" spans="2:7">
      <c r="B1045" s="12" t="s">
        <v>22</v>
      </c>
      <c r="C1045" s="12" t="s">
        <v>1802</v>
      </c>
      <c r="D1045" s="12">
        <v>2017</v>
      </c>
      <c r="E1045" s="850">
        <v>38760.349095002704</v>
      </c>
      <c r="F1045" s="848">
        <v>4.0822346767951299</v>
      </c>
      <c r="G1045" s="852" t="s">
        <v>916</v>
      </c>
    </row>
    <row r="1046" spans="2:7">
      <c r="B1046" s="12" t="s">
        <v>22</v>
      </c>
      <c r="C1046" s="12" t="s">
        <v>1803</v>
      </c>
      <c r="D1046" s="12">
        <v>2017</v>
      </c>
      <c r="E1046" s="850">
        <v>9441.3000111581805</v>
      </c>
      <c r="F1046" s="848">
        <v>2.6981161959822395</v>
      </c>
      <c r="G1046" s="852" t="s">
        <v>916</v>
      </c>
    </row>
    <row r="1047" spans="2:7">
      <c r="B1047" s="12" t="s">
        <v>906</v>
      </c>
      <c r="C1047" s="12" t="s">
        <v>1804</v>
      </c>
      <c r="D1047" s="12">
        <v>2017</v>
      </c>
      <c r="E1047" s="850">
        <v>4050886.3029331379</v>
      </c>
      <c r="F1047" s="848">
        <v>11.841743126500315</v>
      </c>
      <c r="G1047" s="852" t="s">
        <v>919</v>
      </c>
    </row>
    <row r="1048" spans="2:7">
      <c r="B1048" s="12" t="s">
        <v>22</v>
      </c>
      <c r="C1048" s="12" t="s">
        <v>1805</v>
      </c>
      <c r="D1048" s="12">
        <v>2017</v>
      </c>
      <c r="E1048" s="850">
        <v>93477.751644668009</v>
      </c>
      <c r="F1048" s="848">
        <v>10.900464601223298</v>
      </c>
      <c r="G1048" s="852" t="s">
        <v>916</v>
      </c>
    </row>
    <row r="1049" spans="2:7">
      <c r="B1049" s="12" t="s">
        <v>22</v>
      </c>
      <c r="C1049" s="12" t="s">
        <v>1806</v>
      </c>
      <c r="D1049" s="12">
        <v>2017</v>
      </c>
      <c r="E1049" s="850">
        <v>67239.611819614496</v>
      </c>
      <c r="F1049" s="848">
        <v>16.174882956653924</v>
      </c>
      <c r="G1049" s="852" t="s">
        <v>917</v>
      </c>
    </row>
    <row r="1050" spans="2:7">
      <c r="B1050" s="12" t="s">
        <v>22</v>
      </c>
      <c r="C1050" s="12" t="s">
        <v>1807</v>
      </c>
      <c r="D1050" s="12">
        <v>2017</v>
      </c>
      <c r="E1050" s="850">
        <v>62731.481190382823</v>
      </c>
      <c r="F1050" s="848">
        <v>0</v>
      </c>
      <c r="G1050" s="852" t="s">
        <v>915</v>
      </c>
    </row>
    <row r="1051" spans="2:7">
      <c r="B1051" s="12" t="s">
        <v>22</v>
      </c>
      <c r="C1051" s="12" t="s">
        <v>1808</v>
      </c>
      <c r="D1051" s="12">
        <v>2017</v>
      </c>
      <c r="E1051" s="850">
        <v>2064.1911785492935</v>
      </c>
      <c r="F1051" s="848">
        <v>0</v>
      </c>
      <c r="G1051" s="852" t="s">
        <v>915</v>
      </c>
    </row>
    <row r="1052" spans="2:7">
      <c r="B1052" s="12" t="s">
        <v>22</v>
      </c>
      <c r="C1052" s="12" t="s">
        <v>1809</v>
      </c>
      <c r="D1052" s="12">
        <v>2017</v>
      </c>
      <c r="E1052" s="850">
        <v>2032.91555463188</v>
      </c>
      <c r="F1052" s="848">
        <v>0</v>
      </c>
      <c r="G1052" s="852" t="s">
        <v>917</v>
      </c>
    </row>
    <row r="1053" spans="2:7">
      <c r="B1053" s="12" t="s">
        <v>22</v>
      </c>
      <c r="C1053" s="12" t="s">
        <v>1810</v>
      </c>
      <c r="D1053" s="12">
        <v>2017</v>
      </c>
      <c r="E1053" s="850">
        <v>1355.2770364212533</v>
      </c>
      <c r="F1053" s="848">
        <v>0</v>
      </c>
      <c r="G1053" s="852" t="s">
        <v>915</v>
      </c>
    </row>
    <row r="1054" spans="2:7">
      <c r="B1054" s="12" t="s">
        <v>22</v>
      </c>
      <c r="C1054" s="12" t="s">
        <v>1811</v>
      </c>
      <c r="D1054" s="12">
        <v>2017</v>
      </c>
      <c r="E1054" s="850">
        <v>38098.007089801366</v>
      </c>
      <c r="F1054" s="848">
        <v>6.3382776348578957</v>
      </c>
      <c r="G1054" s="852" t="s">
        <v>915</v>
      </c>
    </row>
    <row r="1055" spans="2:7">
      <c r="B1055" s="12" t="s">
        <v>22</v>
      </c>
      <c r="C1055" s="12" t="s">
        <v>1812</v>
      </c>
      <c r="D1055" s="12">
        <v>2017</v>
      </c>
      <c r="E1055" s="850">
        <v>20212.183638428487</v>
      </c>
      <c r="F1055" s="848">
        <v>8.7008469807450197</v>
      </c>
      <c r="G1055" s="852" t="s">
        <v>915</v>
      </c>
    </row>
    <row r="1056" spans="2:7">
      <c r="B1056" s="12" t="s">
        <v>22</v>
      </c>
      <c r="C1056" s="12" t="s">
        <v>1813</v>
      </c>
      <c r="D1056" s="12">
        <v>2017</v>
      </c>
      <c r="E1056" s="850">
        <v>23800.741858136105</v>
      </c>
      <c r="F1056" s="848">
        <v>4.0962380886340783</v>
      </c>
      <c r="G1056" s="852" t="s">
        <v>915</v>
      </c>
    </row>
    <row r="1057" spans="2:7">
      <c r="B1057" s="12" t="s">
        <v>22</v>
      </c>
      <c r="C1057" s="12" t="s">
        <v>1814</v>
      </c>
      <c r="D1057" s="12">
        <v>2017</v>
      </c>
      <c r="E1057" s="850">
        <v>31810.218424502065</v>
      </c>
      <c r="F1057" s="848">
        <v>13.362015006144137</v>
      </c>
      <c r="G1057" s="852" t="s">
        <v>917</v>
      </c>
    </row>
    <row r="1058" spans="2:7">
      <c r="B1058" s="12" t="s">
        <v>22</v>
      </c>
      <c r="C1058" s="12" t="s">
        <v>1815</v>
      </c>
      <c r="D1058" s="12">
        <v>2017</v>
      </c>
      <c r="E1058" s="850">
        <v>180199.81837167838</v>
      </c>
      <c r="F1058" s="848">
        <v>25.740989121230065</v>
      </c>
      <c r="G1058" s="852" t="s">
        <v>916</v>
      </c>
    </row>
    <row r="1059" spans="2:7">
      <c r="B1059" s="12" t="s">
        <v>22</v>
      </c>
      <c r="C1059" s="12" t="s">
        <v>1816</v>
      </c>
      <c r="D1059" s="12">
        <v>2017</v>
      </c>
      <c r="E1059" s="850">
        <v>101582.84966216526</v>
      </c>
      <c r="F1059" s="848">
        <v>14.501906135989138</v>
      </c>
      <c r="G1059" s="852" t="s">
        <v>916</v>
      </c>
    </row>
    <row r="1060" spans="2:7">
      <c r="B1060" s="12" t="s">
        <v>22</v>
      </c>
      <c r="C1060" s="12" t="s">
        <v>1817</v>
      </c>
      <c r="D1060" s="12">
        <v>2017</v>
      </c>
      <c r="E1060" s="850">
        <v>13568.298065113666</v>
      </c>
      <c r="F1060" s="848">
        <v>5.2826570954523335</v>
      </c>
      <c r="G1060" s="852" t="s">
        <v>917</v>
      </c>
    </row>
    <row r="1061" spans="2:7">
      <c r="B1061" s="12" t="s">
        <v>22</v>
      </c>
      <c r="C1061" s="12" t="s">
        <v>1818</v>
      </c>
      <c r="D1061" s="12">
        <v>2017</v>
      </c>
      <c r="E1061" s="850">
        <v>11596.80277318699</v>
      </c>
      <c r="F1061" s="848">
        <v>0</v>
      </c>
      <c r="G1061" s="852" t="s">
        <v>915</v>
      </c>
    </row>
    <row r="1062" spans="2:7">
      <c r="B1062" s="12" t="s">
        <v>22</v>
      </c>
      <c r="C1062" s="12" t="s">
        <v>1819</v>
      </c>
      <c r="D1062" s="12">
        <v>2017</v>
      </c>
      <c r="E1062" s="850">
        <v>7731.2018487913265</v>
      </c>
      <c r="F1062" s="848">
        <v>0</v>
      </c>
      <c r="G1062" s="852" t="s">
        <v>915</v>
      </c>
    </row>
    <row r="1063" spans="2:7">
      <c r="B1063" s="12" t="s">
        <v>22</v>
      </c>
      <c r="C1063" s="12" t="s">
        <v>1820</v>
      </c>
      <c r="D1063" s="12">
        <v>2017</v>
      </c>
      <c r="E1063" s="850">
        <v>88002.340689169709</v>
      </c>
      <c r="F1063" s="848">
        <v>12.920187589806597</v>
      </c>
      <c r="G1063" s="852" t="s">
        <v>917</v>
      </c>
    </row>
    <row r="1064" spans="2:7">
      <c r="B1064" s="12" t="s">
        <v>22</v>
      </c>
      <c r="C1064" s="12" t="s">
        <v>1821</v>
      </c>
      <c r="D1064" s="12">
        <v>2017</v>
      </c>
      <c r="E1064" s="850">
        <v>57090.943561008971</v>
      </c>
      <c r="F1064" s="848">
        <v>7.1907541038768237</v>
      </c>
      <c r="G1064" s="852" t="s">
        <v>917</v>
      </c>
    </row>
    <row r="1065" spans="2:7">
      <c r="B1065" s="12" t="s">
        <v>22</v>
      </c>
      <c r="C1065" s="12" t="s">
        <v>1822</v>
      </c>
      <c r="D1065" s="12">
        <v>2017</v>
      </c>
      <c r="E1065" s="850">
        <v>45234.675586715231</v>
      </c>
      <c r="F1065" s="848">
        <v>6.9887519602537989</v>
      </c>
      <c r="G1065" s="852" t="s">
        <v>917</v>
      </c>
    </row>
    <row r="1066" spans="2:7">
      <c r="B1066" s="12" t="s">
        <v>22</v>
      </c>
      <c r="C1066" s="12" t="s">
        <v>1823</v>
      </c>
      <c r="D1066" s="12">
        <v>2017</v>
      </c>
      <c r="E1066" s="850">
        <v>85499.40194023402</v>
      </c>
      <c r="F1066" s="848">
        <v>28.803482519895848</v>
      </c>
      <c r="G1066" s="852" t="s">
        <v>917</v>
      </c>
    </row>
    <row r="1067" spans="2:7">
      <c r="B1067" s="12" t="s">
        <v>22</v>
      </c>
      <c r="C1067" s="12" t="s">
        <v>1824</v>
      </c>
      <c r="D1067" s="12">
        <v>2017</v>
      </c>
      <c r="E1067" s="850">
        <v>9177.6580850987957</v>
      </c>
      <c r="F1067" s="848">
        <v>0</v>
      </c>
      <c r="G1067" s="852" t="s">
        <v>917</v>
      </c>
    </row>
    <row r="1068" spans="2:7">
      <c r="B1068" s="12" t="s">
        <v>22</v>
      </c>
      <c r="C1068" s="12" t="s">
        <v>1825</v>
      </c>
      <c r="D1068" s="12">
        <v>2017</v>
      </c>
      <c r="E1068" s="850">
        <v>18284.589327357255</v>
      </c>
      <c r="F1068" s="848">
        <v>3.6976111116139596</v>
      </c>
      <c r="G1068" s="852" t="s">
        <v>917</v>
      </c>
    </row>
    <row r="1069" spans="2:7">
      <c r="B1069" s="12" t="s">
        <v>22</v>
      </c>
      <c r="C1069" s="12" t="s">
        <v>1826</v>
      </c>
      <c r="D1069" s="12">
        <v>2017</v>
      </c>
      <c r="E1069" s="850">
        <v>186561.00554174744</v>
      </c>
      <c r="F1069" s="848">
        <v>26.643922034625714</v>
      </c>
      <c r="G1069" s="852" t="s">
        <v>917</v>
      </c>
    </row>
    <row r="1070" spans="2:7">
      <c r="B1070" s="12" t="s">
        <v>22</v>
      </c>
      <c r="C1070" s="12" t="s">
        <v>1827</v>
      </c>
      <c r="D1070" s="12">
        <v>2017</v>
      </c>
      <c r="E1070" s="850">
        <v>75300.289509053589</v>
      </c>
      <c r="F1070" s="848">
        <v>10.15936786554466</v>
      </c>
      <c r="G1070" s="852" t="s">
        <v>917</v>
      </c>
    </row>
    <row r="1071" spans="2:7">
      <c r="B1071" s="12" t="s">
        <v>22</v>
      </c>
      <c r="C1071" s="12" t="s">
        <v>1828</v>
      </c>
      <c r="D1071" s="12">
        <v>2017</v>
      </c>
      <c r="E1071" s="850">
        <v>230022.70827043269</v>
      </c>
      <c r="F1071" s="848">
        <v>19.517885347457145</v>
      </c>
      <c r="G1071" s="852" t="s">
        <v>917</v>
      </c>
    </row>
    <row r="1072" spans="2:7">
      <c r="B1072" s="12" t="s">
        <v>22</v>
      </c>
      <c r="C1072" s="12" t="s">
        <v>1829</v>
      </c>
      <c r="D1072" s="12">
        <v>2017</v>
      </c>
      <c r="E1072" s="850">
        <v>11085.471144061019</v>
      </c>
      <c r="F1072" s="848">
        <v>0</v>
      </c>
      <c r="G1072" s="852" t="s">
        <v>915</v>
      </c>
    </row>
    <row r="1073" spans="2:7">
      <c r="B1073" s="12" t="s">
        <v>22</v>
      </c>
      <c r="C1073" s="12" t="s">
        <v>1830</v>
      </c>
      <c r="D1073" s="12">
        <v>2017</v>
      </c>
      <c r="E1073" s="850">
        <v>24974.56640300481</v>
      </c>
      <c r="F1073" s="848">
        <v>4.0396789553459023</v>
      </c>
      <c r="G1073" s="852" t="s">
        <v>916</v>
      </c>
    </row>
    <row r="1074" spans="2:7">
      <c r="B1074" s="12" t="s">
        <v>22</v>
      </c>
      <c r="C1074" s="12" t="s">
        <v>1831</v>
      </c>
      <c r="D1074" s="12">
        <v>2017</v>
      </c>
      <c r="E1074" s="850">
        <v>53698.888734374232</v>
      </c>
      <c r="F1074" s="848">
        <v>10.895061079788283</v>
      </c>
      <c r="G1074" s="852" t="s">
        <v>917</v>
      </c>
    </row>
    <row r="1075" spans="2:7">
      <c r="B1075" s="12" t="s">
        <v>22</v>
      </c>
      <c r="C1075" s="12" t="s">
        <v>1832</v>
      </c>
      <c r="D1075" s="12">
        <v>2017</v>
      </c>
      <c r="E1075" s="850">
        <v>14226.933813099004</v>
      </c>
      <c r="F1075" s="848">
        <v>0</v>
      </c>
      <c r="G1075" s="852" t="s">
        <v>915</v>
      </c>
    </row>
    <row r="1076" spans="2:7">
      <c r="B1076" s="12" t="s">
        <v>22</v>
      </c>
      <c r="C1076" s="12" t="s">
        <v>1833</v>
      </c>
      <c r="D1076" s="12">
        <v>2017</v>
      </c>
      <c r="E1076" s="850">
        <v>166848.23133565852</v>
      </c>
      <c r="F1076" s="848">
        <v>0</v>
      </c>
      <c r="G1076" s="852" t="s">
        <v>917</v>
      </c>
    </row>
    <row r="1077" spans="2:7">
      <c r="B1077" s="12" t="s">
        <v>22</v>
      </c>
      <c r="C1077" s="12" t="s">
        <v>1834</v>
      </c>
      <c r="D1077" s="12">
        <v>2017</v>
      </c>
      <c r="E1077" s="850">
        <v>19573.788113827413</v>
      </c>
      <c r="F1077" s="848">
        <v>2.653398799344532</v>
      </c>
      <c r="G1077" s="852" t="s">
        <v>917</v>
      </c>
    </row>
    <row r="1078" spans="2:7">
      <c r="B1078" s="12" t="s">
        <v>22</v>
      </c>
      <c r="C1078" s="12" t="s">
        <v>1835</v>
      </c>
      <c r="D1078" s="12">
        <v>2017</v>
      </c>
      <c r="E1078" s="850">
        <v>25304.81799685576</v>
      </c>
      <c r="F1078" s="848">
        <v>5.1523675336288282</v>
      </c>
      <c r="G1078" s="852" t="s">
        <v>917</v>
      </c>
    </row>
    <row r="1079" spans="2:7">
      <c r="B1079" s="12" t="s">
        <v>906</v>
      </c>
      <c r="C1079" s="12" t="s">
        <v>1836</v>
      </c>
      <c r="D1079" s="12">
        <v>2017</v>
      </c>
      <c r="E1079" s="850">
        <v>34966.100942700366</v>
      </c>
      <c r="F1079" s="848">
        <v>0</v>
      </c>
      <c r="G1079" s="852" t="s">
        <v>919</v>
      </c>
    </row>
    <row r="1080" spans="2:7">
      <c r="B1080" s="12" t="s">
        <v>22</v>
      </c>
      <c r="C1080" s="12" t="s">
        <v>1837</v>
      </c>
      <c r="D1080" s="12">
        <v>2017</v>
      </c>
      <c r="E1080" s="850">
        <v>17653.352166717865</v>
      </c>
      <c r="F1080" s="848">
        <v>0</v>
      </c>
      <c r="G1080" s="852" t="s">
        <v>917</v>
      </c>
    </row>
    <row r="1081" spans="2:7">
      <c r="B1081" s="12" t="s">
        <v>22</v>
      </c>
      <c r="C1081" s="12" t="s">
        <v>1838</v>
      </c>
      <c r="D1081" s="12">
        <v>2017</v>
      </c>
      <c r="E1081" s="850">
        <v>107486.64684565701</v>
      </c>
      <c r="F1081" s="848">
        <v>15.732601582350421</v>
      </c>
      <c r="G1081" s="852" t="s">
        <v>920</v>
      </c>
    </row>
    <row r="1082" spans="2:7">
      <c r="B1082" s="12" t="s">
        <v>22</v>
      </c>
      <c r="C1082" s="12" t="s">
        <v>1839</v>
      </c>
      <c r="D1082" s="12">
        <v>2017</v>
      </c>
      <c r="E1082" s="850">
        <v>23185.662530775906</v>
      </c>
      <c r="F1082" s="848">
        <v>0</v>
      </c>
      <c r="G1082" s="852" t="s">
        <v>915</v>
      </c>
    </row>
    <row r="1083" spans="2:7">
      <c r="B1083" s="12" t="s">
        <v>22</v>
      </c>
      <c r="C1083" s="12" t="s">
        <v>1840</v>
      </c>
      <c r="D1083" s="12">
        <v>2017</v>
      </c>
      <c r="E1083" s="850">
        <v>71029.196598498034</v>
      </c>
      <c r="F1083" s="848">
        <v>22.528978789429068</v>
      </c>
      <c r="G1083" s="852" t="s">
        <v>917</v>
      </c>
    </row>
    <row r="1084" spans="2:7">
      <c r="B1084" s="12" t="s">
        <v>22</v>
      </c>
      <c r="C1084" s="12" t="s">
        <v>1841</v>
      </c>
      <c r="D1084" s="12">
        <v>2017</v>
      </c>
      <c r="E1084" s="850">
        <v>1355.2770364212533</v>
      </c>
      <c r="F1084" s="848">
        <v>0</v>
      </c>
      <c r="G1084" s="852" t="s">
        <v>915</v>
      </c>
    </row>
    <row r="1085" spans="2:7">
      <c r="B1085" s="12" t="s">
        <v>22</v>
      </c>
      <c r="C1085" s="12" t="s">
        <v>1842</v>
      </c>
      <c r="D1085" s="12">
        <v>2017</v>
      </c>
      <c r="E1085" s="850">
        <v>32582.763258608444</v>
      </c>
      <c r="F1085" s="848">
        <v>5.2826570954523335</v>
      </c>
      <c r="G1085" s="852" t="s">
        <v>916</v>
      </c>
    </row>
    <row r="1086" spans="2:7">
      <c r="B1086" s="12" t="s">
        <v>22</v>
      </c>
      <c r="C1086" s="12" t="s">
        <v>1843</v>
      </c>
      <c r="D1086" s="12">
        <v>2017</v>
      </c>
      <c r="E1086" s="850">
        <v>61001.455070969758</v>
      </c>
      <c r="F1086" s="848">
        <v>9.7884528533381463</v>
      </c>
      <c r="G1086" s="852" t="s">
        <v>916</v>
      </c>
    </row>
    <row r="1087" spans="2:7">
      <c r="B1087" s="12" t="s">
        <v>22</v>
      </c>
      <c r="C1087" s="12" t="s">
        <v>1844</v>
      </c>
      <c r="D1087" s="12">
        <v>2017</v>
      </c>
      <c r="E1087" s="850">
        <v>16861.036360810052</v>
      </c>
      <c r="F1087" s="848">
        <v>0</v>
      </c>
      <c r="G1087" s="852" t="s">
        <v>917</v>
      </c>
    </row>
    <row r="1088" spans="2:7">
      <c r="B1088" s="12" t="s">
        <v>22</v>
      </c>
      <c r="C1088" s="12" t="s">
        <v>1845</v>
      </c>
      <c r="D1088" s="12">
        <v>2017</v>
      </c>
      <c r="E1088" s="850">
        <v>69881.120932857142</v>
      </c>
      <c r="F1088" s="848">
        <v>13.122342553694368</v>
      </c>
      <c r="G1088" s="852" t="s">
        <v>915</v>
      </c>
    </row>
    <row r="1089" spans="2:7">
      <c r="B1089" s="12" t="s">
        <v>22</v>
      </c>
      <c r="C1089" s="12" t="s">
        <v>1846</v>
      </c>
      <c r="D1089" s="12">
        <v>2017</v>
      </c>
      <c r="E1089" s="850">
        <v>1862.7275001664239</v>
      </c>
      <c r="F1089" s="848">
        <v>0</v>
      </c>
      <c r="G1089" s="852" t="s">
        <v>917</v>
      </c>
    </row>
    <row r="1090" spans="2:7">
      <c r="B1090" s="12" t="s">
        <v>22</v>
      </c>
      <c r="C1090" s="12" t="s">
        <v>1847</v>
      </c>
      <c r="D1090" s="12">
        <v>2017</v>
      </c>
      <c r="E1090" s="850">
        <v>8798.2446426100487</v>
      </c>
      <c r="F1090" s="848">
        <v>2.3305840126995592</v>
      </c>
      <c r="G1090" s="852" t="s">
        <v>915</v>
      </c>
    </row>
    <row r="1091" spans="2:7">
      <c r="B1091" s="12" t="s">
        <v>22</v>
      </c>
      <c r="C1091" s="12" t="s">
        <v>1848</v>
      </c>
      <c r="D1091" s="12">
        <v>2017</v>
      </c>
      <c r="E1091" s="850">
        <v>92795.212840568071</v>
      </c>
      <c r="F1091" s="848">
        <v>21.886078814156836</v>
      </c>
      <c r="G1091" s="852" t="s">
        <v>915</v>
      </c>
    </row>
    <row r="1092" spans="2:7">
      <c r="B1092" s="12" t="s">
        <v>22</v>
      </c>
      <c r="C1092" s="12" t="s">
        <v>1849</v>
      </c>
      <c r="D1092" s="12">
        <v>2017</v>
      </c>
      <c r="E1092" s="850">
        <v>21750.841458341874</v>
      </c>
      <c r="F1092" s="848">
        <v>9.6330805858248443</v>
      </c>
      <c r="G1092" s="852" t="s">
        <v>915</v>
      </c>
    </row>
    <row r="1093" spans="2:7">
      <c r="B1093" s="12" t="s">
        <v>22</v>
      </c>
      <c r="C1093" s="12" t="s">
        <v>1850</v>
      </c>
      <c r="D1093" s="12">
        <v>2017</v>
      </c>
      <c r="E1093" s="850">
        <v>1860.4188887807295</v>
      </c>
      <c r="F1093" s="848">
        <v>5.3587874455620179</v>
      </c>
      <c r="G1093" s="852" t="s">
        <v>917</v>
      </c>
    </row>
    <row r="1094" spans="2:7">
      <c r="B1094" s="12" t="s">
        <v>22</v>
      </c>
      <c r="C1094" s="12" t="s">
        <v>1851</v>
      </c>
      <c r="D1094" s="12">
        <v>2017</v>
      </c>
      <c r="E1094" s="850">
        <v>3530.3640748074263</v>
      </c>
      <c r="F1094" s="848">
        <v>10.15936786554466</v>
      </c>
      <c r="G1094" s="852" t="s">
        <v>917</v>
      </c>
    </row>
    <row r="1095" spans="2:7">
      <c r="B1095" s="12" t="s">
        <v>22</v>
      </c>
      <c r="C1095" s="12" t="s">
        <v>1852</v>
      </c>
      <c r="D1095" s="12">
        <v>2017</v>
      </c>
      <c r="E1095" s="850">
        <v>1487.9579353755657</v>
      </c>
      <c r="F1095" s="848">
        <v>4.2423733944032636</v>
      </c>
      <c r="G1095" s="852" t="s">
        <v>917</v>
      </c>
    </row>
    <row r="1096" spans="2:7">
      <c r="B1096" s="12" t="s">
        <v>22</v>
      </c>
      <c r="C1096" s="12" t="s">
        <v>1853</v>
      </c>
      <c r="D1096" s="12">
        <v>2017</v>
      </c>
      <c r="E1096" s="850">
        <v>1487.9579353755657</v>
      </c>
      <c r="F1096" s="848">
        <v>4.2423733944032636</v>
      </c>
      <c r="G1096" s="852" t="s">
        <v>917</v>
      </c>
    </row>
    <row r="1097" spans="2:7">
      <c r="B1097" s="12" t="s">
        <v>22</v>
      </c>
      <c r="C1097" s="12" t="s">
        <v>1854</v>
      </c>
      <c r="D1097" s="12">
        <v>2017</v>
      </c>
      <c r="E1097" s="850">
        <v>2814.3809696679959</v>
      </c>
      <c r="F1097" s="848">
        <v>4.007926443659926</v>
      </c>
      <c r="G1097" s="852" t="s">
        <v>917</v>
      </c>
    </row>
    <row r="1098" spans="2:7">
      <c r="B1098" s="12" t="s">
        <v>22</v>
      </c>
      <c r="C1098" s="12" t="s">
        <v>1855</v>
      </c>
      <c r="D1098" s="12">
        <v>2017</v>
      </c>
      <c r="E1098" s="850">
        <v>7839.035509310459</v>
      </c>
      <c r="F1098" s="848">
        <v>2.9789291960304576</v>
      </c>
      <c r="G1098" s="852" t="s">
        <v>915</v>
      </c>
    </row>
    <row r="1099" spans="2:7">
      <c r="B1099" s="12" t="s">
        <v>22</v>
      </c>
      <c r="C1099" s="12" t="s">
        <v>1856</v>
      </c>
      <c r="D1099" s="12">
        <v>2017</v>
      </c>
      <c r="E1099" s="850">
        <v>124686.53942777873</v>
      </c>
      <c r="F1099" s="848">
        <v>17.97407438843798</v>
      </c>
      <c r="G1099" s="852" t="s">
        <v>917</v>
      </c>
    </row>
    <row r="1100" spans="2:7">
      <c r="B1100" s="12" t="s">
        <v>22</v>
      </c>
      <c r="C1100" s="12" t="s">
        <v>1857</v>
      </c>
      <c r="D1100" s="12">
        <v>2017</v>
      </c>
      <c r="E1100" s="850">
        <v>9518.256436074369</v>
      </c>
      <c r="F1100" s="848">
        <v>1.9245044491291807</v>
      </c>
      <c r="G1100" s="852" t="s">
        <v>917</v>
      </c>
    </row>
    <row r="1101" spans="2:7">
      <c r="B1101" s="12" t="s">
        <v>22</v>
      </c>
      <c r="C1101" s="12" t="s">
        <v>1858</v>
      </c>
      <c r="D1101" s="12">
        <v>2017</v>
      </c>
      <c r="E1101" s="850">
        <v>47999.689884200765</v>
      </c>
      <c r="F1101" s="848">
        <v>26.568657744774974</v>
      </c>
      <c r="G1101" s="852" t="s">
        <v>917</v>
      </c>
    </row>
    <row r="1102" spans="2:7">
      <c r="B1102" s="12" t="s">
        <v>22</v>
      </c>
      <c r="C1102" s="12" t="s">
        <v>1859</v>
      </c>
      <c r="D1102" s="12">
        <v>2017</v>
      </c>
      <c r="E1102" s="850">
        <v>14197.834368155825</v>
      </c>
      <c r="F1102" s="848">
        <v>2.80197598559824</v>
      </c>
      <c r="G1102" s="852" t="s">
        <v>917</v>
      </c>
    </row>
    <row r="1103" spans="2:7">
      <c r="B1103" s="12" t="s">
        <v>22</v>
      </c>
      <c r="C1103" s="12" t="s">
        <v>1860</v>
      </c>
      <c r="D1103" s="12">
        <v>2017</v>
      </c>
      <c r="E1103" s="850">
        <v>153284.73001902853</v>
      </c>
      <c r="F1103" s="848">
        <v>26.014829431030382</v>
      </c>
      <c r="G1103" s="852" t="s">
        <v>917</v>
      </c>
    </row>
    <row r="1104" spans="2:7">
      <c r="B1104" s="12" t="s">
        <v>22</v>
      </c>
      <c r="C1104" s="12" t="s">
        <v>1861</v>
      </c>
      <c r="D1104" s="12">
        <v>2017</v>
      </c>
      <c r="E1104" s="850">
        <v>151509.37623766836</v>
      </c>
      <c r="F1104" s="848">
        <v>41.974750189469873</v>
      </c>
      <c r="G1104" s="852" t="s">
        <v>917</v>
      </c>
    </row>
    <row r="1105" spans="2:7">
      <c r="B1105" s="12" t="s">
        <v>22</v>
      </c>
      <c r="C1105" s="12" t="s">
        <v>1862</v>
      </c>
      <c r="D1105" s="12">
        <v>2017</v>
      </c>
      <c r="E1105" s="850">
        <v>24654.086298054208</v>
      </c>
      <c r="F1105" s="848">
        <v>12.827597447814082</v>
      </c>
      <c r="G1105" s="852" t="s">
        <v>917</v>
      </c>
    </row>
    <row r="1106" spans="2:7">
      <c r="B1106" s="12" t="s">
        <v>22</v>
      </c>
      <c r="C1106" s="12" t="s">
        <v>1863</v>
      </c>
      <c r="D1106" s="12">
        <v>2017</v>
      </c>
      <c r="E1106" s="850">
        <v>17432.118043920869</v>
      </c>
      <c r="F1106" s="848">
        <v>2.796700815239471</v>
      </c>
      <c r="G1106" s="852" t="s">
        <v>915</v>
      </c>
    </row>
    <row r="1107" spans="2:7">
      <c r="B1107" s="12" t="s">
        <v>22</v>
      </c>
      <c r="C1107" s="12" t="s">
        <v>1864</v>
      </c>
      <c r="D1107" s="12">
        <v>2017</v>
      </c>
      <c r="E1107" s="850">
        <v>155553.43080845394</v>
      </c>
      <c r="F1107" s="848">
        <v>28.155858880241379</v>
      </c>
      <c r="G1107" s="852" t="s">
        <v>917</v>
      </c>
    </row>
    <row r="1108" spans="2:7">
      <c r="B1108" s="12" t="s">
        <v>22</v>
      </c>
      <c r="C1108" s="12" t="s">
        <v>1865</v>
      </c>
      <c r="D1108" s="12">
        <v>2017</v>
      </c>
      <c r="E1108" s="850">
        <v>246422.38124117581</v>
      </c>
      <c r="F1108" s="848">
        <v>32.965459972350196</v>
      </c>
      <c r="G1108" s="852" t="s">
        <v>917</v>
      </c>
    </row>
    <row r="1109" spans="2:7">
      <c r="B1109" s="12" t="s">
        <v>22</v>
      </c>
      <c r="C1109" s="12" t="s">
        <v>1866</v>
      </c>
      <c r="D1109" s="12">
        <v>2017</v>
      </c>
      <c r="E1109" s="850">
        <v>59242.682789068007</v>
      </c>
      <c r="F1109" s="848">
        <v>27.622081718515172</v>
      </c>
      <c r="G1109" s="852" t="s">
        <v>915</v>
      </c>
    </row>
    <row r="1110" spans="2:7">
      <c r="B1110" s="12" t="s">
        <v>22</v>
      </c>
      <c r="C1110" s="12" t="s">
        <v>1867</v>
      </c>
      <c r="D1110" s="12">
        <v>2017</v>
      </c>
      <c r="E1110" s="850">
        <v>678176.720307571</v>
      </c>
      <c r="F1110" s="848">
        <v>206.25170158550551</v>
      </c>
      <c r="G1110" s="852" t="s">
        <v>920</v>
      </c>
    </row>
    <row r="1111" spans="2:7">
      <c r="B1111" s="12" t="s">
        <v>22</v>
      </c>
      <c r="C1111" s="12" t="s">
        <v>1868</v>
      </c>
      <c r="D1111" s="12">
        <v>2017</v>
      </c>
      <c r="E1111" s="850">
        <v>20310.806383208026</v>
      </c>
      <c r="F1111" s="848">
        <v>6.6810075030720686</v>
      </c>
      <c r="G1111" s="852" t="s">
        <v>915</v>
      </c>
    </row>
    <row r="1112" spans="2:7">
      <c r="B1112" s="12" t="s">
        <v>22</v>
      </c>
      <c r="C1112" s="12" t="s">
        <v>1869</v>
      </c>
      <c r="D1112" s="12">
        <v>2017</v>
      </c>
      <c r="E1112" s="850">
        <v>8384.0291145359934</v>
      </c>
      <c r="F1112" s="848">
        <v>0.46611680253991178</v>
      </c>
      <c r="G1112" s="852" t="s">
        <v>915</v>
      </c>
    </row>
    <row r="1113" spans="2:7">
      <c r="B1113" s="12" t="s">
        <v>22</v>
      </c>
      <c r="C1113" s="12" t="s">
        <v>1870</v>
      </c>
      <c r="D1113" s="12">
        <v>2017</v>
      </c>
      <c r="E1113" s="850">
        <v>77453.807718403303</v>
      </c>
      <c r="F1113" s="848">
        <v>0</v>
      </c>
      <c r="G1113" s="852" t="s">
        <v>917</v>
      </c>
    </row>
    <row r="1114" spans="2:7">
      <c r="B1114" s="12" t="s">
        <v>22</v>
      </c>
      <c r="C1114" s="12" t="s">
        <v>1871</v>
      </c>
      <c r="D1114" s="12">
        <v>2017</v>
      </c>
      <c r="E1114" s="850">
        <v>84410.967311080662</v>
      </c>
      <c r="F1114" s="848">
        <v>23.556336479449705</v>
      </c>
      <c r="G1114" s="852" t="s">
        <v>917</v>
      </c>
    </row>
    <row r="1115" spans="2:7">
      <c r="B1115" s="12" t="s">
        <v>22</v>
      </c>
      <c r="C1115" s="12" t="s">
        <v>1872</v>
      </c>
      <c r="D1115" s="12">
        <v>2017</v>
      </c>
      <c r="E1115" s="850">
        <v>18982.519848950284</v>
      </c>
      <c r="F1115" s="848">
        <v>3.3250206549604617</v>
      </c>
      <c r="G1115" s="852" t="s">
        <v>917</v>
      </c>
    </row>
    <row r="1116" spans="2:7">
      <c r="B1116" s="12" t="s">
        <v>22</v>
      </c>
      <c r="C1116" s="12" t="s">
        <v>1873</v>
      </c>
      <c r="D1116" s="12">
        <v>2017</v>
      </c>
      <c r="E1116" s="850">
        <v>881.02985336386587</v>
      </c>
      <c r="F1116" s="848">
        <v>1.7090949426463435</v>
      </c>
      <c r="G1116" s="852" t="s">
        <v>917</v>
      </c>
    </row>
    <row r="1117" spans="2:7">
      <c r="B1117" s="12" t="s">
        <v>22</v>
      </c>
      <c r="C1117" s="12" t="s">
        <v>1874</v>
      </c>
      <c r="D1117" s="12">
        <v>2017</v>
      </c>
      <c r="E1117" s="850">
        <v>14112.898585829329</v>
      </c>
      <c r="F1117" s="848">
        <v>2.9621448296497865</v>
      </c>
      <c r="G1117" s="852" t="s">
        <v>917</v>
      </c>
    </row>
    <row r="1118" spans="2:7">
      <c r="B1118" s="12" t="s">
        <v>22</v>
      </c>
      <c r="C1118" s="12" t="s">
        <v>1875</v>
      </c>
      <c r="D1118" s="12">
        <v>2017</v>
      </c>
      <c r="E1118" s="850">
        <v>246594.07536964351</v>
      </c>
      <c r="F1118" s="848">
        <v>41.340371093407356</v>
      </c>
      <c r="G1118" s="852" t="s">
        <v>917</v>
      </c>
    </row>
    <row r="1119" spans="2:7">
      <c r="B1119" s="12" t="s">
        <v>22</v>
      </c>
      <c r="C1119" s="12" t="s">
        <v>1876</v>
      </c>
      <c r="D1119" s="12">
        <v>2017</v>
      </c>
      <c r="E1119" s="850">
        <v>16638.631924064004</v>
      </c>
      <c r="F1119" s="848">
        <v>0</v>
      </c>
      <c r="G1119" s="852" t="s">
        <v>917</v>
      </c>
    </row>
    <row r="1120" spans="2:7">
      <c r="B1120" s="12" t="s">
        <v>22</v>
      </c>
      <c r="C1120" s="12" t="s">
        <v>1877</v>
      </c>
      <c r="D1120" s="12">
        <v>2017</v>
      </c>
      <c r="E1120" s="850">
        <v>11085.471144061019</v>
      </c>
      <c r="F1120" s="848">
        <v>0</v>
      </c>
      <c r="G1120" s="852" t="s">
        <v>915</v>
      </c>
    </row>
    <row r="1121" spans="2:7">
      <c r="B1121" s="12" t="s">
        <v>22</v>
      </c>
      <c r="C1121" s="12" t="s">
        <v>1878</v>
      </c>
      <c r="D1121" s="12">
        <v>2017</v>
      </c>
      <c r="E1121" s="850">
        <v>72319.190502463171</v>
      </c>
      <c r="F1121" s="848">
        <v>10.361525235687779</v>
      </c>
      <c r="G1121" s="852" t="s">
        <v>916</v>
      </c>
    </row>
    <row r="1122" spans="2:7">
      <c r="B1122" s="12" t="s">
        <v>22</v>
      </c>
      <c r="C1122" s="12" t="s">
        <v>1879</v>
      </c>
      <c r="D1122" s="12">
        <v>2017</v>
      </c>
      <c r="E1122" s="850">
        <v>5636.8377682882174</v>
      </c>
      <c r="F1122" s="848">
        <v>2.796700815239471</v>
      </c>
      <c r="G1122" s="852" t="s">
        <v>915</v>
      </c>
    </row>
    <row r="1123" spans="2:7">
      <c r="B1123" s="12" t="s">
        <v>22</v>
      </c>
      <c r="C1123" s="12" t="s">
        <v>1880</v>
      </c>
      <c r="D1123" s="12">
        <v>2017</v>
      </c>
      <c r="E1123" s="850">
        <v>25386.706903695249</v>
      </c>
      <c r="F1123" s="848">
        <v>4.2459153715457099</v>
      </c>
      <c r="G1123" s="852" t="s">
        <v>915</v>
      </c>
    </row>
    <row r="1124" spans="2:7">
      <c r="B1124" s="12" t="s">
        <v>22</v>
      </c>
      <c r="C1124" s="12" t="s">
        <v>1881</v>
      </c>
      <c r="D1124" s="12">
        <v>2017</v>
      </c>
      <c r="E1124" s="850">
        <v>253291.28732102941</v>
      </c>
      <c r="F1124" s="848">
        <v>110.0912010334665</v>
      </c>
      <c r="G1124" s="852" t="s">
        <v>917</v>
      </c>
    </row>
    <row r="1125" spans="2:7">
      <c r="B1125" s="12" t="s">
        <v>22</v>
      </c>
      <c r="C1125" s="12" t="s">
        <v>1882</v>
      </c>
      <c r="D1125" s="12">
        <v>2017</v>
      </c>
      <c r="E1125" s="850">
        <v>6442.7785269871893</v>
      </c>
      <c r="F1125" s="848">
        <v>0</v>
      </c>
      <c r="G1125" s="852" t="s">
        <v>917</v>
      </c>
    </row>
    <row r="1126" spans="2:7">
      <c r="B1126" s="12" t="s">
        <v>22</v>
      </c>
      <c r="C1126" s="12" t="s">
        <v>1883</v>
      </c>
      <c r="D1126" s="12">
        <v>2017</v>
      </c>
      <c r="E1126" s="850">
        <v>5169.4469348193925</v>
      </c>
      <c r="F1126" s="848">
        <v>0.88969014318103157</v>
      </c>
      <c r="G1126" s="852" t="s">
        <v>915</v>
      </c>
    </row>
    <row r="1127" spans="2:7">
      <c r="B1127" s="12" t="s">
        <v>22</v>
      </c>
      <c r="C1127" s="12" t="s">
        <v>1884</v>
      </c>
      <c r="D1127" s="12">
        <v>2017</v>
      </c>
      <c r="E1127" s="850">
        <v>71110.28641087233</v>
      </c>
      <c r="F1127" s="848">
        <v>11.497547795984492</v>
      </c>
      <c r="G1127" s="852" t="s">
        <v>916</v>
      </c>
    </row>
    <row r="1128" spans="2:7">
      <c r="B1128" s="12" t="s">
        <v>22</v>
      </c>
      <c r="C1128" s="12" t="s">
        <v>1885</v>
      </c>
      <c r="D1128" s="12">
        <v>2017</v>
      </c>
      <c r="E1128" s="850">
        <v>62561.886055037096</v>
      </c>
      <c r="F1128" s="848">
        <v>20.81988384678273</v>
      </c>
      <c r="G1128" s="852" t="s">
        <v>915</v>
      </c>
    </row>
    <row r="1129" spans="2:7">
      <c r="B1129" s="12" t="s">
        <v>22</v>
      </c>
      <c r="C1129" s="12" t="s">
        <v>1886</v>
      </c>
      <c r="D1129" s="12">
        <v>2017</v>
      </c>
      <c r="E1129" s="850">
        <v>912.62740151139599</v>
      </c>
      <c r="F1129" s="848">
        <v>1.7316128976357337</v>
      </c>
      <c r="G1129" s="852" t="s">
        <v>915</v>
      </c>
    </row>
    <row r="1130" spans="2:7">
      <c r="B1130" s="12" t="s">
        <v>22</v>
      </c>
      <c r="C1130" s="12" t="s">
        <v>1887</v>
      </c>
      <c r="D1130" s="12">
        <v>2017</v>
      </c>
      <c r="E1130" s="850">
        <v>3696.0653508997329</v>
      </c>
      <c r="F1130" s="848">
        <v>0.74732009475420225</v>
      </c>
      <c r="G1130" s="852" t="s">
        <v>915</v>
      </c>
    </row>
    <row r="1131" spans="2:7">
      <c r="B1131" s="12" t="s">
        <v>22</v>
      </c>
      <c r="C1131" s="12" t="s">
        <v>1888</v>
      </c>
      <c r="D1131" s="12">
        <v>2017</v>
      </c>
      <c r="E1131" s="850">
        <v>423507.91614963207</v>
      </c>
      <c r="F1131" s="848">
        <v>56.030054825123194</v>
      </c>
      <c r="G1131" s="852" t="s">
        <v>916</v>
      </c>
    </row>
    <row r="1132" spans="2:7">
      <c r="B1132" s="12" t="s">
        <v>22</v>
      </c>
      <c r="C1132" s="12" t="s">
        <v>1889</v>
      </c>
      <c r="D1132" s="12">
        <v>2017</v>
      </c>
      <c r="E1132" s="850">
        <v>80232.804059085014</v>
      </c>
      <c r="F1132" s="848">
        <v>0</v>
      </c>
      <c r="G1132" s="852" t="s">
        <v>917</v>
      </c>
    </row>
    <row r="1133" spans="2:7">
      <c r="B1133" s="12" t="s">
        <v>22</v>
      </c>
      <c r="C1133" s="12" t="s">
        <v>1890</v>
      </c>
      <c r="D1133" s="12">
        <v>2017</v>
      </c>
      <c r="E1133" s="850">
        <v>37637.726832697386</v>
      </c>
      <c r="F1133" s="848">
        <v>15.071109948790481</v>
      </c>
      <c r="G1133" s="852" t="s">
        <v>915</v>
      </c>
    </row>
    <row r="1134" spans="2:7">
      <c r="B1134" s="12" t="s">
        <v>22</v>
      </c>
      <c r="C1134" s="12" t="s">
        <v>1891</v>
      </c>
      <c r="D1134" s="12">
        <v>2017</v>
      </c>
      <c r="E1134" s="850">
        <v>885.41983606949077</v>
      </c>
      <c r="F1134" s="848">
        <v>2.2328281023175074</v>
      </c>
      <c r="G1134" s="852" t="s">
        <v>915</v>
      </c>
    </row>
    <row r="1135" spans="2:7">
      <c r="B1135" s="12" t="s">
        <v>22</v>
      </c>
      <c r="C1135" s="12" t="s">
        <v>1892</v>
      </c>
      <c r="D1135" s="12">
        <v>2017</v>
      </c>
      <c r="E1135" s="850">
        <v>33601.527261346477</v>
      </c>
      <c r="F1135" s="848">
        <v>17.380422230540646</v>
      </c>
      <c r="G1135" s="852" t="s">
        <v>917</v>
      </c>
    </row>
    <row r="1136" spans="2:7">
      <c r="B1136" s="12" t="s">
        <v>22</v>
      </c>
      <c r="C1136" s="12" t="s">
        <v>1893</v>
      </c>
      <c r="D1136" s="12">
        <v>2017</v>
      </c>
      <c r="E1136" s="850">
        <v>612607.09144701553</v>
      </c>
      <c r="F1136" s="848">
        <v>84.231046886655335</v>
      </c>
      <c r="G1136" s="852" t="s">
        <v>916</v>
      </c>
    </row>
    <row r="1137" spans="2:7">
      <c r="B1137" s="12" t="s">
        <v>22</v>
      </c>
      <c r="C1137" s="12" t="s">
        <v>1894</v>
      </c>
      <c r="D1137" s="12">
        <v>2017</v>
      </c>
      <c r="E1137" s="850">
        <v>2780.0554593256479</v>
      </c>
      <c r="F1137" s="848">
        <v>0</v>
      </c>
      <c r="G1137" s="852" t="s">
        <v>915</v>
      </c>
    </row>
    <row r="1138" spans="2:7">
      <c r="B1138" s="12" t="s">
        <v>22</v>
      </c>
      <c r="C1138" s="12" t="s">
        <v>1895</v>
      </c>
      <c r="D1138" s="12">
        <v>2017</v>
      </c>
      <c r="E1138" s="850">
        <v>59643.672378547926</v>
      </c>
      <c r="F1138" s="848">
        <v>9.9227803125413558</v>
      </c>
      <c r="G1138" s="852" t="s">
        <v>917</v>
      </c>
    </row>
    <row r="1139" spans="2:7">
      <c r="B1139" s="12" t="e">
        <v>#N/A</v>
      </c>
      <c r="C1139" s="12" t="s">
        <v>1896</v>
      </c>
      <c r="D1139" s="12">
        <v>2017</v>
      </c>
      <c r="E1139" s="850">
        <v>38884.059452645888</v>
      </c>
      <c r="F1139" s="848">
        <v>8.6299477116752339</v>
      </c>
      <c r="G1139" s="852" t="e">
        <v>#N/A</v>
      </c>
    </row>
    <row r="1140" spans="2:7">
      <c r="B1140" s="12" t="s">
        <v>22</v>
      </c>
      <c r="C1140" s="12" t="s">
        <v>1897</v>
      </c>
      <c r="D1140" s="12">
        <v>2017</v>
      </c>
      <c r="E1140" s="850">
        <v>26636.907556677674</v>
      </c>
      <c r="F1140" s="848">
        <v>0</v>
      </c>
      <c r="G1140" s="852" t="s">
        <v>917</v>
      </c>
    </row>
    <row r="1141" spans="2:7">
      <c r="B1141" s="12" t="s">
        <v>22</v>
      </c>
      <c r="C1141" s="12" t="s">
        <v>1898</v>
      </c>
      <c r="D1141" s="12">
        <v>2017</v>
      </c>
      <c r="E1141" s="850">
        <v>21426.339207492125</v>
      </c>
      <c r="F1141" s="848">
        <v>3.57356215280599</v>
      </c>
      <c r="G1141" s="852" t="s">
        <v>915</v>
      </c>
    </row>
    <row r="1142" spans="2:7">
      <c r="B1142" s="12" t="s">
        <v>22</v>
      </c>
      <c r="C1142" s="12" t="s">
        <v>1899</v>
      </c>
      <c r="D1142" s="12">
        <v>2017</v>
      </c>
      <c r="E1142" s="850">
        <v>87614.638951257672</v>
      </c>
      <c r="F1142" s="848">
        <v>9.2894247165375443</v>
      </c>
      <c r="G1142" s="852" t="s">
        <v>917</v>
      </c>
    </row>
    <row r="1143" spans="2:7">
      <c r="B1143" s="12" t="s">
        <v>22</v>
      </c>
      <c r="C1143" s="12" t="s">
        <v>1900</v>
      </c>
      <c r="D1143" s="12">
        <v>2017</v>
      </c>
      <c r="E1143" s="850">
        <v>32736.462803735732</v>
      </c>
      <c r="F1143" s="848">
        <v>6.5242024893751145</v>
      </c>
      <c r="G1143" s="852" t="s">
        <v>917</v>
      </c>
    </row>
    <row r="1144" spans="2:7">
      <c r="B1144" s="12" t="s">
        <v>22</v>
      </c>
      <c r="C1144" s="12" t="s">
        <v>1901</v>
      </c>
      <c r="D1144" s="12">
        <v>2017</v>
      </c>
      <c r="E1144" s="850">
        <v>71704.5462875987</v>
      </c>
      <c r="F1144" s="848">
        <v>10.255795386344024</v>
      </c>
      <c r="G1144" s="852" t="s">
        <v>916</v>
      </c>
    </row>
    <row r="1145" spans="2:7">
      <c r="B1145" s="12" t="s">
        <v>22</v>
      </c>
      <c r="C1145" s="12" t="s">
        <v>1902</v>
      </c>
      <c r="D1145" s="12">
        <v>2017</v>
      </c>
      <c r="E1145" s="850">
        <v>80614.773771032691</v>
      </c>
      <c r="F1145" s="848">
        <v>11.799451186762816</v>
      </c>
      <c r="G1145" s="852" t="s">
        <v>920</v>
      </c>
    </row>
    <row r="1146" spans="2:7">
      <c r="B1146" s="12" t="s">
        <v>22</v>
      </c>
      <c r="C1146" s="12" t="s">
        <v>1903</v>
      </c>
      <c r="D1146" s="12">
        <v>2017</v>
      </c>
      <c r="E1146" s="850">
        <v>1145.0781088295671</v>
      </c>
      <c r="F1146" s="848">
        <v>0.19707421692174418</v>
      </c>
      <c r="G1146" s="852" t="s">
        <v>915</v>
      </c>
    </row>
    <row r="1147" spans="2:7">
      <c r="B1147" s="12" t="s">
        <v>22</v>
      </c>
      <c r="C1147" s="12" t="s">
        <v>1904</v>
      </c>
      <c r="D1147" s="12">
        <v>2017</v>
      </c>
      <c r="E1147" s="850">
        <v>21246.626650338301</v>
      </c>
      <c r="F1147" s="848">
        <v>9.1669637832849347</v>
      </c>
      <c r="G1147" s="852" t="s">
        <v>915</v>
      </c>
    </row>
    <row r="1148" spans="2:7">
      <c r="B1148" s="12" t="s">
        <v>22</v>
      </c>
      <c r="C1148" s="12" t="s">
        <v>1905</v>
      </c>
      <c r="D1148" s="12">
        <v>2017</v>
      </c>
      <c r="E1148" s="850">
        <v>1672.4681259709794</v>
      </c>
      <c r="F1148" s="848">
        <v>0.28784092867621602</v>
      </c>
      <c r="G1148" s="852" t="s">
        <v>915</v>
      </c>
    </row>
    <row r="1149" spans="2:7">
      <c r="B1149" s="12" t="s">
        <v>22</v>
      </c>
      <c r="C1149" s="12" t="s">
        <v>1906</v>
      </c>
      <c r="D1149" s="12">
        <v>2017</v>
      </c>
      <c r="E1149" s="850">
        <v>65189.414679596353</v>
      </c>
      <c r="F1149" s="848">
        <v>13.371963085097445</v>
      </c>
      <c r="G1149" s="852" t="s">
        <v>917</v>
      </c>
    </row>
    <row r="1150" spans="2:7">
      <c r="B1150" s="12" t="s">
        <v>22</v>
      </c>
      <c r="C1150" s="12" t="s">
        <v>1907</v>
      </c>
      <c r="D1150" s="12">
        <v>2017</v>
      </c>
      <c r="E1150" s="850">
        <v>70547.966802131632</v>
      </c>
      <c r="F1150" s="848">
        <v>10.150065537000273</v>
      </c>
      <c r="G1150" s="852" t="s">
        <v>917</v>
      </c>
    </row>
    <row r="1151" spans="2:7">
      <c r="B1151" s="12" t="e">
        <v>#N/A</v>
      </c>
      <c r="C1151" s="12" t="s">
        <v>1908</v>
      </c>
      <c r="D1151" s="12">
        <v>2017</v>
      </c>
      <c r="E1151" s="850">
        <v>22702.627894718069</v>
      </c>
      <c r="F1151" s="848">
        <v>0</v>
      </c>
      <c r="G1151" s="852" t="e">
        <v>#N/A</v>
      </c>
    </row>
    <row r="1152" spans="2:7">
      <c r="B1152" s="12" t="s">
        <v>22</v>
      </c>
      <c r="C1152" s="12" t="s">
        <v>1909</v>
      </c>
      <c r="D1152" s="12">
        <v>2017</v>
      </c>
      <c r="E1152" s="850">
        <v>2307.215981140946</v>
      </c>
      <c r="F1152" s="848">
        <v>0.21965731390556995</v>
      </c>
      <c r="G1152" s="852" t="s">
        <v>916</v>
      </c>
    </row>
    <row r="1153" spans="2:7">
      <c r="B1153" s="12" t="s">
        <v>22</v>
      </c>
      <c r="C1153" s="12" t="s">
        <v>1910</v>
      </c>
      <c r="D1153" s="12">
        <v>2017</v>
      </c>
      <c r="E1153" s="850">
        <v>10793.76057629957</v>
      </c>
      <c r="F1153" s="848">
        <v>2.0952019700413222</v>
      </c>
      <c r="G1153" s="852" t="s">
        <v>917</v>
      </c>
    </row>
    <row r="1154" spans="2:7">
      <c r="B1154" s="12" t="s">
        <v>22</v>
      </c>
      <c r="C1154" s="12" t="s">
        <v>1911</v>
      </c>
      <c r="D1154" s="12">
        <v>2017</v>
      </c>
      <c r="E1154" s="850">
        <v>56038.539392008373</v>
      </c>
      <c r="F1154" s="848">
        <v>28.743869489961227</v>
      </c>
      <c r="G1154" s="852" t="s">
        <v>915</v>
      </c>
    </row>
    <row r="1155" spans="2:7">
      <c r="B1155" s="12" t="s">
        <v>22</v>
      </c>
      <c r="C1155" s="12" t="s">
        <v>1912</v>
      </c>
      <c r="D1155" s="12">
        <v>2017</v>
      </c>
      <c r="E1155" s="850">
        <v>44439.058591949855</v>
      </c>
      <c r="F1155" s="848">
        <v>8.9999637053640988</v>
      </c>
      <c r="G1155" s="852" t="s">
        <v>917</v>
      </c>
    </row>
    <row r="1156" spans="2:7">
      <c r="B1156" s="12" t="s">
        <v>22</v>
      </c>
      <c r="C1156" s="12" t="s">
        <v>1913</v>
      </c>
      <c r="D1156" s="12">
        <v>2017</v>
      </c>
      <c r="E1156" s="850">
        <v>64608.982226508182</v>
      </c>
      <c r="F1156" s="848">
        <v>0</v>
      </c>
      <c r="G1156" s="852" t="s">
        <v>917</v>
      </c>
    </row>
    <row r="1157" spans="2:7">
      <c r="B1157" s="12" t="s">
        <v>22</v>
      </c>
      <c r="C1157" s="12" t="s">
        <v>1914</v>
      </c>
      <c r="D1157" s="12">
        <v>2017</v>
      </c>
      <c r="E1157" s="850">
        <v>69716.041207321949</v>
      </c>
      <c r="F1157" s="848">
        <v>10.044335687656517</v>
      </c>
      <c r="G1157" s="852" t="s">
        <v>916</v>
      </c>
    </row>
    <row r="1158" spans="2:7">
      <c r="B1158" s="12" t="s">
        <v>22</v>
      </c>
      <c r="C1158" s="12" t="s">
        <v>1915</v>
      </c>
      <c r="D1158" s="12">
        <v>2017</v>
      </c>
      <c r="E1158" s="850">
        <v>70334.067233547423</v>
      </c>
      <c r="F1158" s="848">
        <v>10.319233295950275</v>
      </c>
      <c r="G1158" s="852" t="s">
        <v>917</v>
      </c>
    </row>
    <row r="1159" spans="2:7">
      <c r="B1159" s="12" t="s">
        <v>22</v>
      </c>
      <c r="C1159" s="12" t="s">
        <v>1916</v>
      </c>
      <c r="D1159" s="12">
        <v>2017</v>
      </c>
      <c r="E1159" s="850">
        <v>25297.829844226624</v>
      </c>
      <c r="F1159" s="848">
        <v>10.409941923391365</v>
      </c>
      <c r="G1159" s="852" t="s">
        <v>915</v>
      </c>
    </row>
    <row r="1160" spans="2:7">
      <c r="B1160" s="12" t="s">
        <v>22</v>
      </c>
      <c r="C1160" s="12" t="s">
        <v>1917</v>
      </c>
      <c r="D1160" s="12">
        <v>2017</v>
      </c>
      <c r="E1160" s="850">
        <v>15565.956551036961</v>
      </c>
      <c r="F1160" s="848">
        <v>4.0396789553459014</v>
      </c>
      <c r="G1160" s="852" t="s">
        <v>917</v>
      </c>
    </row>
    <row r="1161" spans="2:7">
      <c r="B1161" s="12" t="s">
        <v>22</v>
      </c>
      <c r="C1161" s="12" t="s">
        <v>1918</v>
      </c>
      <c r="D1161" s="12">
        <v>2017</v>
      </c>
      <c r="E1161" s="850">
        <v>36171.144740815398</v>
      </c>
      <c r="F1161" s="848">
        <v>18.309190439003562</v>
      </c>
      <c r="G1161" s="852" t="s">
        <v>917</v>
      </c>
    </row>
    <row r="1162" spans="2:7">
      <c r="B1162" s="12" t="s">
        <v>22</v>
      </c>
      <c r="C1162" s="12" t="s">
        <v>1919</v>
      </c>
      <c r="D1162" s="12">
        <v>2017</v>
      </c>
      <c r="E1162" s="850">
        <v>6898.9310196302904</v>
      </c>
      <c r="F1162" s="848">
        <v>0</v>
      </c>
      <c r="G1162" s="852" t="s">
        <v>915</v>
      </c>
    </row>
    <row r="1163" spans="2:7">
      <c r="B1163" s="12" t="s">
        <v>22</v>
      </c>
      <c r="C1163" s="12" t="s">
        <v>1920</v>
      </c>
      <c r="D1163" s="12">
        <v>2017</v>
      </c>
      <c r="E1163" s="850">
        <v>2352.700367129627</v>
      </c>
      <c r="F1163" s="848">
        <v>0.62148907005321574</v>
      </c>
      <c r="G1163" s="852" t="s">
        <v>917</v>
      </c>
    </row>
    <row r="1164" spans="2:7">
      <c r="B1164" s="12" t="s">
        <v>22</v>
      </c>
      <c r="C1164" s="12" t="s">
        <v>1921</v>
      </c>
      <c r="D1164" s="12">
        <v>2017</v>
      </c>
      <c r="E1164" s="850">
        <v>19300.471153355436</v>
      </c>
      <c r="F1164" s="848">
        <v>9.1669637832849347</v>
      </c>
      <c r="G1164" s="852" t="s">
        <v>915</v>
      </c>
    </row>
    <row r="1165" spans="2:7">
      <c r="B1165" s="12" t="s">
        <v>22</v>
      </c>
      <c r="C1165" s="12" t="s">
        <v>1922</v>
      </c>
      <c r="D1165" s="12">
        <v>2017</v>
      </c>
      <c r="E1165" s="850">
        <v>96581.996112064488</v>
      </c>
      <c r="F1165" s="848">
        <v>13.850610264031619</v>
      </c>
      <c r="G1165" s="852" t="s">
        <v>916</v>
      </c>
    </row>
    <row r="1166" spans="2:7">
      <c r="B1166" s="12" t="s">
        <v>22</v>
      </c>
      <c r="C1166" s="12" t="s">
        <v>1923</v>
      </c>
      <c r="D1166" s="12">
        <v>2017</v>
      </c>
      <c r="E1166" s="850">
        <v>17536.219830077043</v>
      </c>
      <c r="F1166" s="848">
        <v>6.0595184330188534</v>
      </c>
      <c r="G1166" s="852" t="s">
        <v>915</v>
      </c>
    </row>
    <row r="1167" spans="2:7">
      <c r="B1167" s="12" t="s">
        <v>22</v>
      </c>
      <c r="C1167" s="12" t="s">
        <v>1924</v>
      </c>
      <c r="D1167" s="12">
        <v>2017</v>
      </c>
      <c r="E1167" s="850">
        <v>321857.97811471036</v>
      </c>
      <c r="F1167" s="848">
        <v>62.803530510189169</v>
      </c>
      <c r="G1167" s="852" t="s">
        <v>917</v>
      </c>
    </row>
    <row r="1168" spans="2:7">
      <c r="B1168" s="12" t="s">
        <v>22</v>
      </c>
      <c r="C1168" s="12" t="s">
        <v>1925</v>
      </c>
      <c r="D1168" s="12">
        <v>2017</v>
      </c>
      <c r="E1168" s="850">
        <v>15408.457383312403</v>
      </c>
      <c r="F1168" s="848">
        <v>0</v>
      </c>
      <c r="G1168" s="852" t="s">
        <v>915</v>
      </c>
    </row>
    <row r="1169" spans="2:7">
      <c r="B1169" s="12" t="s">
        <v>22</v>
      </c>
      <c r="C1169" s="12" t="s">
        <v>1926</v>
      </c>
      <c r="D1169" s="12">
        <v>2017</v>
      </c>
      <c r="E1169" s="850">
        <v>1179.8502415940729</v>
      </c>
      <c r="F1169" s="848">
        <v>0.20305869150249423</v>
      </c>
      <c r="G1169" s="852" t="s">
        <v>915</v>
      </c>
    </row>
    <row r="1170" spans="2:7">
      <c r="B1170" s="12" t="s">
        <v>22</v>
      </c>
      <c r="C1170" s="12" t="s">
        <v>1927</v>
      </c>
      <c r="D1170" s="12">
        <v>2017</v>
      </c>
      <c r="E1170" s="850">
        <v>131224.36883285805</v>
      </c>
      <c r="F1170" s="848">
        <v>21.83149580924665</v>
      </c>
      <c r="G1170" s="852" t="s">
        <v>917</v>
      </c>
    </row>
    <row r="1171" spans="2:7">
      <c r="B1171" s="12" t="s">
        <v>22</v>
      </c>
      <c r="C1171" s="12" t="s">
        <v>1928</v>
      </c>
      <c r="D1171" s="12">
        <v>2017</v>
      </c>
      <c r="E1171" s="850">
        <v>16928.046237269904</v>
      </c>
      <c r="F1171" s="848">
        <v>7.9239856431784998</v>
      </c>
      <c r="G1171" s="852" t="s">
        <v>915</v>
      </c>
    </row>
    <row r="1172" spans="2:7">
      <c r="B1172" s="12" t="s">
        <v>22</v>
      </c>
      <c r="C1172" s="12" t="s">
        <v>1929</v>
      </c>
      <c r="D1172" s="12">
        <v>2017</v>
      </c>
      <c r="E1172" s="850">
        <v>14132.639326907683</v>
      </c>
      <c r="F1172" s="848">
        <v>5.5110543286968907</v>
      </c>
      <c r="G1172" s="852" t="s">
        <v>915</v>
      </c>
    </row>
    <row r="1173" spans="2:7">
      <c r="B1173" s="12" t="s">
        <v>22</v>
      </c>
      <c r="C1173" s="12" t="s">
        <v>1930</v>
      </c>
      <c r="D1173" s="12">
        <v>2017</v>
      </c>
      <c r="E1173" s="850">
        <v>26827.535182492498</v>
      </c>
      <c r="F1173" s="848">
        <v>0</v>
      </c>
      <c r="G1173" s="852" t="s">
        <v>915</v>
      </c>
    </row>
    <row r="1174" spans="2:7">
      <c r="B1174" s="12" t="s">
        <v>22</v>
      </c>
      <c r="C1174" s="12" t="s">
        <v>1931</v>
      </c>
      <c r="D1174" s="12">
        <v>2017</v>
      </c>
      <c r="E1174" s="850">
        <v>5914.0772619462487</v>
      </c>
      <c r="F1174" s="848">
        <v>0.46611680253991178</v>
      </c>
      <c r="G1174" s="852" t="s">
        <v>915</v>
      </c>
    </row>
    <row r="1175" spans="2:7">
      <c r="B1175" s="12" t="e">
        <v>#N/A</v>
      </c>
      <c r="C1175" s="12" t="s">
        <v>1932</v>
      </c>
      <c r="D1175" s="12">
        <v>2017</v>
      </c>
      <c r="E1175" s="850">
        <v>112821.45671605799</v>
      </c>
      <c r="F1175" s="848">
        <v>18.769845733660574</v>
      </c>
      <c r="G1175" s="852" t="e">
        <v>#N/A</v>
      </c>
    </row>
    <row r="1176" spans="2:7">
      <c r="B1176" s="12" t="s">
        <v>22</v>
      </c>
      <c r="C1176" s="12" t="s">
        <v>1933</v>
      </c>
      <c r="D1176" s="12">
        <v>2017</v>
      </c>
      <c r="E1176" s="850">
        <v>56740.952496493745</v>
      </c>
      <c r="F1176" s="848">
        <v>20.81988384678273</v>
      </c>
      <c r="G1176" s="852" t="s">
        <v>917</v>
      </c>
    </row>
    <row r="1177" spans="2:7">
      <c r="B1177" s="12" t="s">
        <v>22</v>
      </c>
      <c r="C1177" s="12" t="s">
        <v>1934</v>
      </c>
      <c r="D1177" s="12">
        <v>2017</v>
      </c>
      <c r="E1177" s="850">
        <v>42042.876099516718</v>
      </c>
      <c r="F1177" s="848">
        <v>11.808292331011099</v>
      </c>
      <c r="G1177" s="852" t="s">
        <v>916</v>
      </c>
    </row>
    <row r="1178" spans="2:7">
      <c r="B1178" s="12" t="s">
        <v>22</v>
      </c>
      <c r="C1178" s="12" t="s">
        <v>1935</v>
      </c>
      <c r="D1178" s="12">
        <v>2017</v>
      </c>
      <c r="E1178" s="850">
        <v>24488.027528759092</v>
      </c>
      <c r="F1178" s="848">
        <v>8.3901024457184139</v>
      </c>
      <c r="G1178" s="852" t="s">
        <v>915</v>
      </c>
    </row>
    <row r="1179" spans="2:7">
      <c r="B1179" s="12" t="s">
        <v>22</v>
      </c>
      <c r="C1179" s="12" t="s">
        <v>1936</v>
      </c>
      <c r="D1179" s="12">
        <v>2017</v>
      </c>
      <c r="E1179" s="850">
        <v>70565.669698034209</v>
      </c>
      <c r="F1179" s="848">
        <v>32.938920712820433</v>
      </c>
      <c r="G1179" s="852" t="s">
        <v>915</v>
      </c>
    </row>
    <row r="1180" spans="2:7">
      <c r="B1180" s="12" t="s">
        <v>22</v>
      </c>
      <c r="C1180" s="12" t="s">
        <v>1937</v>
      </c>
      <c r="D1180" s="12">
        <v>2017</v>
      </c>
      <c r="E1180" s="850">
        <v>35334.33783795753</v>
      </c>
      <c r="F1180" s="848">
        <v>5.593401630478942</v>
      </c>
      <c r="G1180" s="852" t="s">
        <v>917</v>
      </c>
    </row>
    <row r="1181" spans="2:7">
      <c r="B1181" s="12" t="s">
        <v>22</v>
      </c>
      <c r="C1181" s="12" t="s">
        <v>1938</v>
      </c>
      <c r="D1181" s="12">
        <v>2017</v>
      </c>
      <c r="E1181" s="850">
        <v>73696.393940646856</v>
      </c>
      <c r="F1181" s="848">
        <v>20.975256114296034</v>
      </c>
      <c r="G1181" s="852" t="s">
        <v>915</v>
      </c>
    </row>
    <row r="1182" spans="2:7">
      <c r="B1182" s="12" t="s">
        <v>22</v>
      </c>
      <c r="C1182" s="12" t="s">
        <v>1939</v>
      </c>
      <c r="D1182" s="12">
        <v>2017</v>
      </c>
      <c r="E1182" s="850">
        <v>16273.74964502751</v>
      </c>
      <c r="F1182" s="848">
        <v>0</v>
      </c>
      <c r="G1182" s="852" t="s">
        <v>917</v>
      </c>
    </row>
    <row r="1183" spans="2:7">
      <c r="B1183" s="12" t="s">
        <v>22</v>
      </c>
      <c r="C1183" s="12" t="s">
        <v>1940</v>
      </c>
      <c r="D1183" s="12">
        <v>2017</v>
      </c>
      <c r="E1183" s="850">
        <v>23603.884066704952</v>
      </c>
      <c r="F1183" s="848">
        <v>4.3490942973538109</v>
      </c>
      <c r="G1183" s="852" t="s">
        <v>917</v>
      </c>
    </row>
    <row r="1184" spans="2:7">
      <c r="B1184" s="12" t="s">
        <v>22</v>
      </c>
      <c r="C1184" s="12" t="s">
        <v>1941</v>
      </c>
      <c r="D1184" s="12">
        <v>2017</v>
      </c>
      <c r="E1184" s="850">
        <v>84726.985978818993</v>
      </c>
      <c r="F1184" s="848">
        <v>15.071109948790482</v>
      </c>
      <c r="G1184" s="852" t="s">
        <v>917</v>
      </c>
    </row>
    <row r="1185" spans="2:7">
      <c r="B1185" s="12" t="s">
        <v>22</v>
      </c>
      <c r="C1185" s="12" t="s">
        <v>1942</v>
      </c>
      <c r="D1185" s="12">
        <v>2017</v>
      </c>
      <c r="E1185" s="850">
        <v>90750.041751136043</v>
      </c>
      <c r="F1185" s="848">
        <v>8.3712684499132752</v>
      </c>
      <c r="G1185" s="852" t="s">
        <v>917</v>
      </c>
    </row>
    <row r="1186" spans="2:7">
      <c r="B1186" s="12" t="s">
        <v>22</v>
      </c>
      <c r="C1186" s="12" t="s">
        <v>1943</v>
      </c>
      <c r="D1186" s="12">
        <v>2017</v>
      </c>
      <c r="E1186" s="850">
        <v>35625.822839194829</v>
      </c>
      <c r="F1186" s="848">
        <v>5.7487738979922458</v>
      </c>
      <c r="G1186" s="852" t="s">
        <v>916</v>
      </c>
    </row>
    <row r="1187" spans="2:7">
      <c r="B1187" s="12" t="s">
        <v>22</v>
      </c>
      <c r="C1187" s="12" t="s">
        <v>1944</v>
      </c>
      <c r="D1187" s="12">
        <v>2017</v>
      </c>
      <c r="E1187" s="850">
        <v>1135.2987035438412</v>
      </c>
      <c r="F1187" s="848">
        <v>3.0143179381286354</v>
      </c>
      <c r="G1187" s="852" t="s">
        <v>915</v>
      </c>
    </row>
    <row r="1188" spans="2:7">
      <c r="B1188" s="12" t="s">
        <v>22</v>
      </c>
      <c r="C1188" s="12" t="s">
        <v>1945</v>
      </c>
      <c r="D1188" s="12">
        <v>2017</v>
      </c>
      <c r="E1188" s="850">
        <v>40964.167129869973</v>
      </c>
      <c r="F1188" s="848">
        <v>9.0115915157716273</v>
      </c>
      <c r="G1188" s="852" t="s">
        <v>915</v>
      </c>
    </row>
    <row r="1189" spans="2:7">
      <c r="B1189" s="12" t="s">
        <v>22</v>
      </c>
      <c r="C1189" s="12" t="s">
        <v>1946</v>
      </c>
      <c r="D1189" s="12">
        <v>2017</v>
      </c>
      <c r="E1189" s="850">
        <v>70302.785478458041</v>
      </c>
      <c r="F1189" s="848">
        <v>10.289628938134024</v>
      </c>
      <c r="G1189" s="852" t="s">
        <v>917</v>
      </c>
    </row>
    <row r="1190" spans="2:7">
      <c r="B1190" s="12" t="s">
        <v>22</v>
      </c>
      <c r="C1190" s="12" t="s">
        <v>1947</v>
      </c>
      <c r="D1190" s="12">
        <v>2017</v>
      </c>
      <c r="E1190" s="850">
        <v>1450.2403704737769</v>
      </c>
      <c r="F1190" s="848">
        <v>4.2423733944032636</v>
      </c>
      <c r="G1190" s="852" t="s">
        <v>917</v>
      </c>
    </row>
    <row r="1191" spans="2:7">
      <c r="B1191" s="12" t="s">
        <v>22</v>
      </c>
      <c r="C1191" s="12" t="s">
        <v>1948</v>
      </c>
      <c r="D1191" s="12">
        <v>2017</v>
      </c>
      <c r="E1191" s="850">
        <v>14749.466749013171</v>
      </c>
      <c r="F1191" s="848">
        <v>2.9817703475140744</v>
      </c>
      <c r="G1191" s="852" t="s">
        <v>915</v>
      </c>
    </row>
    <row r="1192" spans="2:7">
      <c r="B1192" s="12" t="s">
        <v>22</v>
      </c>
      <c r="C1192" s="12" t="s">
        <v>1949</v>
      </c>
      <c r="D1192" s="12">
        <v>2017</v>
      </c>
      <c r="E1192" s="850">
        <v>7180.8316282256383</v>
      </c>
      <c r="F1192" s="848">
        <v>0</v>
      </c>
      <c r="G1192" s="852" t="s">
        <v>917</v>
      </c>
    </row>
    <row r="1193" spans="2:7">
      <c r="B1193" s="12" t="s">
        <v>22</v>
      </c>
      <c r="C1193" s="12" t="s">
        <v>1950</v>
      </c>
      <c r="D1193" s="12">
        <v>2017</v>
      </c>
      <c r="E1193" s="850">
        <v>1520.4255690645266</v>
      </c>
      <c r="F1193" s="848">
        <v>0.26167357152383275</v>
      </c>
      <c r="G1193" s="852" t="s">
        <v>917</v>
      </c>
    </row>
    <row r="1194" spans="2:7">
      <c r="B1194" s="12" t="s">
        <v>22</v>
      </c>
      <c r="C1194" s="12" t="s">
        <v>1951</v>
      </c>
      <c r="D1194" s="12">
        <v>2017</v>
      </c>
      <c r="E1194" s="850">
        <v>5734.636123065764</v>
      </c>
      <c r="F1194" s="848">
        <v>0</v>
      </c>
      <c r="G1194" s="852" t="s">
        <v>915</v>
      </c>
    </row>
    <row r="1195" spans="2:7">
      <c r="B1195" s="12" t="s">
        <v>22</v>
      </c>
      <c r="C1195" s="12" t="s">
        <v>1952</v>
      </c>
      <c r="D1195" s="12">
        <v>2017</v>
      </c>
      <c r="E1195" s="850">
        <v>33549.266157447906</v>
      </c>
      <c r="F1195" s="848">
        <v>5.4380293629656373</v>
      </c>
      <c r="G1195" s="852" t="s">
        <v>916</v>
      </c>
    </row>
    <row r="1196" spans="2:7">
      <c r="B1196" s="12" t="s">
        <v>22</v>
      </c>
      <c r="C1196" s="12" t="s">
        <v>1953</v>
      </c>
      <c r="D1196" s="12">
        <v>2017</v>
      </c>
      <c r="E1196" s="850">
        <v>30621.266445770983</v>
      </c>
      <c r="F1196" s="848">
        <v>4.9719125604257259</v>
      </c>
      <c r="G1196" s="852" t="s">
        <v>916</v>
      </c>
    </row>
    <row r="1197" spans="2:7">
      <c r="B1197" s="12" t="s">
        <v>22</v>
      </c>
      <c r="C1197" s="12" t="s">
        <v>1954</v>
      </c>
      <c r="D1197" s="12">
        <v>2017</v>
      </c>
      <c r="E1197" s="850">
        <v>40703.085806986586</v>
      </c>
      <c r="F1197" s="848">
        <v>8.2312038658536864</v>
      </c>
      <c r="G1197" s="852" t="s">
        <v>917</v>
      </c>
    </row>
    <row r="1198" spans="2:7">
      <c r="B1198" s="12" t="s">
        <v>22</v>
      </c>
      <c r="C1198" s="12" t="s">
        <v>1955</v>
      </c>
      <c r="D1198" s="12">
        <v>2017</v>
      </c>
      <c r="E1198" s="850">
        <v>14343.141286939968</v>
      </c>
      <c r="F1198" s="848">
        <v>0</v>
      </c>
      <c r="G1198" s="852" t="s">
        <v>915</v>
      </c>
    </row>
    <row r="1199" spans="2:7">
      <c r="B1199" s="12" t="s">
        <v>22</v>
      </c>
      <c r="C1199" s="12" t="s">
        <v>1956</v>
      </c>
      <c r="D1199" s="12">
        <v>2017</v>
      </c>
      <c r="E1199" s="850">
        <v>69443.562024098152</v>
      </c>
      <c r="F1199" s="848">
        <v>24.548818267102021</v>
      </c>
      <c r="G1199" s="852" t="s">
        <v>917</v>
      </c>
    </row>
    <row r="1200" spans="2:7">
      <c r="B1200" s="12" t="s">
        <v>22</v>
      </c>
      <c r="C1200" s="12" t="s">
        <v>1957</v>
      </c>
      <c r="D1200" s="12">
        <v>2017</v>
      </c>
      <c r="E1200" s="850">
        <v>72390.190476455638</v>
      </c>
      <c r="F1200" s="848">
        <v>22.684351056942372</v>
      </c>
      <c r="G1200" s="852" t="s">
        <v>917</v>
      </c>
    </row>
    <row r="1201" spans="2:7">
      <c r="B1201" s="12" t="s">
        <v>22</v>
      </c>
      <c r="C1201" s="12" t="s">
        <v>1958</v>
      </c>
      <c r="D1201" s="12">
        <v>2017</v>
      </c>
      <c r="E1201" s="850">
        <v>5017.4043779129388</v>
      </c>
      <c r="F1201" s="848">
        <v>0.86352278602864818</v>
      </c>
      <c r="G1201" s="852" t="s">
        <v>915</v>
      </c>
    </row>
    <row r="1202" spans="2:7">
      <c r="B1202" s="12" t="s">
        <v>22</v>
      </c>
      <c r="C1202" s="12" t="s">
        <v>1959</v>
      </c>
      <c r="D1202" s="12">
        <v>2017</v>
      </c>
      <c r="E1202" s="850">
        <v>1788.7338278675124</v>
      </c>
      <c r="F1202" s="848">
        <v>2.8282742349873358</v>
      </c>
      <c r="G1202" s="852" t="s">
        <v>915</v>
      </c>
    </row>
    <row r="1203" spans="2:7">
      <c r="B1203" s="12" t="s">
        <v>22</v>
      </c>
      <c r="C1203" s="12" t="s">
        <v>1960</v>
      </c>
      <c r="D1203" s="12">
        <v>2017</v>
      </c>
      <c r="E1203" s="850">
        <v>1853.8183149229167</v>
      </c>
      <c r="F1203" s="848">
        <v>1.1164140511587537</v>
      </c>
      <c r="G1203" s="852" t="s">
        <v>915</v>
      </c>
    </row>
    <row r="1204" spans="2:7">
      <c r="B1204" s="12" t="s">
        <v>22</v>
      </c>
      <c r="C1204" s="12" t="s">
        <v>1961</v>
      </c>
      <c r="D1204" s="12">
        <v>2017</v>
      </c>
      <c r="E1204" s="850">
        <v>11587.778876952047</v>
      </c>
      <c r="F1204" s="848">
        <v>6.9775878197422108</v>
      </c>
      <c r="G1204" s="852" t="s">
        <v>915</v>
      </c>
    </row>
    <row r="1205" spans="2:7">
      <c r="B1205" s="12" t="s">
        <v>22</v>
      </c>
      <c r="C1205" s="12" t="s">
        <v>1962</v>
      </c>
      <c r="D1205" s="12">
        <v>2017</v>
      </c>
      <c r="E1205" s="850">
        <v>608.17022762581075</v>
      </c>
      <c r="F1205" s="848">
        <v>0.10466942860953311</v>
      </c>
      <c r="G1205" s="852" t="s">
        <v>917</v>
      </c>
    </row>
    <row r="1206" spans="2:7">
      <c r="B1206" s="12" t="s">
        <v>22</v>
      </c>
      <c r="C1206" s="12" t="s">
        <v>1963</v>
      </c>
      <c r="D1206" s="12">
        <v>2017</v>
      </c>
      <c r="E1206" s="850">
        <v>60139.053958286473</v>
      </c>
      <c r="F1206" s="848">
        <v>9.6330805858248443</v>
      </c>
      <c r="G1206" s="852" t="s">
        <v>916</v>
      </c>
    </row>
    <row r="1207" spans="2:7">
      <c r="B1207" s="12" t="s">
        <v>22</v>
      </c>
      <c r="C1207" s="12" t="s">
        <v>1964</v>
      </c>
      <c r="D1207" s="12">
        <v>2017</v>
      </c>
      <c r="E1207" s="850">
        <v>138969.94143064664</v>
      </c>
      <c r="F1207" s="848">
        <v>27.049403486623675</v>
      </c>
      <c r="G1207" s="852" t="s">
        <v>917</v>
      </c>
    </row>
    <row r="1208" spans="2:7">
      <c r="B1208" s="12" t="s">
        <v>22</v>
      </c>
      <c r="C1208" s="12" t="s">
        <v>1965</v>
      </c>
      <c r="D1208" s="12">
        <v>2017</v>
      </c>
      <c r="E1208" s="850">
        <v>4352.6069896664212</v>
      </c>
      <c r="F1208" s="848">
        <v>1.4066817044600297</v>
      </c>
      <c r="G1208" s="852" t="s">
        <v>916</v>
      </c>
    </row>
    <row r="1209" spans="2:7">
      <c r="B1209" s="12" t="s">
        <v>22</v>
      </c>
      <c r="C1209" s="12" t="s">
        <v>1966</v>
      </c>
      <c r="D1209" s="12">
        <v>2017</v>
      </c>
      <c r="E1209" s="850">
        <v>4252.6554426766807</v>
      </c>
      <c r="F1209" s="848">
        <v>0.58053530660255193</v>
      </c>
      <c r="G1209" s="852" t="s">
        <v>916</v>
      </c>
    </row>
    <row r="1210" spans="2:7">
      <c r="B1210" s="12" t="s">
        <v>22</v>
      </c>
      <c r="C1210" s="12" t="s">
        <v>1967</v>
      </c>
      <c r="D1210" s="12">
        <v>2017</v>
      </c>
      <c r="E1210" s="850">
        <v>119590.78746570389</v>
      </c>
      <c r="F1210" s="848">
        <v>0</v>
      </c>
      <c r="G1210" s="852" t="s">
        <v>917</v>
      </c>
    </row>
    <row r="1211" spans="2:7">
      <c r="B1211" s="12" t="s">
        <v>22</v>
      </c>
      <c r="C1211" s="12" t="s">
        <v>1968</v>
      </c>
      <c r="D1211" s="12">
        <v>2017</v>
      </c>
      <c r="E1211" s="850">
        <v>211832.43638977141</v>
      </c>
      <c r="F1211" s="848">
        <v>20.934510170063064</v>
      </c>
      <c r="G1211" s="852" t="s">
        <v>917</v>
      </c>
    </row>
    <row r="1212" spans="2:7">
      <c r="B1212" s="12" t="s">
        <v>22</v>
      </c>
      <c r="C1212" s="12" t="s">
        <v>1969</v>
      </c>
      <c r="D1212" s="12">
        <v>2017</v>
      </c>
      <c r="E1212" s="850">
        <v>23074.312929748456</v>
      </c>
      <c r="F1212" s="848">
        <v>3.9712156896314212</v>
      </c>
      <c r="G1212" s="852" t="s">
        <v>917</v>
      </c>
    </row>
    <row r="1213" spans="2:7">
      <c r="B1213" s="12" t="s">
        <v>22</v>
      </c>
      <c r="C1213" s="12" t="s">
        <v>1970</v>
      </c>
      <c r="D1213" s="12">
        <v>2017</v>
      </c>
      <c r="E1213" s="850">
        <v>14483.452468512794</v>
      </c>
      <c r="F1213" s="848">
        <v>0.29726117725107404</v>
      </c>
      <c r="G1213" s="852" t="s">
        <v>915</v>
      </c>
    </row>
    <row r="1214" spans="2:7">
      <c r="B1214" s="12" t="s">
        <v>22</v>
      </c>
      <c r="C1214" s="12" t="s">
        <v>1971</v>
      </c>
      <c r="D1214" s="12">
        <v>2017</v>
      </c>
      <c r="E1214" s="850">
        <v>608.17022762581075</v>
      </c>
      <c r="F1214" s="848">
        <v>0.10466942860953311</v>
      </c>
      <c r="G1214" s="852" t="s">
        <v>917</v>
      </c>
    </row>
    <row r="1215" spans="2:7">
      <c r="B1215" s="12" t="s">
        <v>22</v>
      </c>
      <c r="C1215" s="12" t="s">
        <v>1972</v>
      </c>
      <c r="D1215" s="12">
        <v>2017</v>
      </c>
      <c r="E1215" s="850">
        <v>76605.475606975815</v>
      </c>
      <c r="F1215" s="848">
        <v>13.628403700166434</v>
      </c>
      <c r="G1215" s="852" t="s">
        <v>917</v>
      </c>
    </row>
    <row r="1216" spans="2:7">
      <c r="B1216" s="12" t="s">
        <v>22</v>
      </c>
      <c r="C1216" s="12" t="s">
        <v>1973</v>
      </c>
      <c r="D1216" s="12">
        <v>2017</v>
      </c>
      <c r="E1216" s="850">
        <v>1717.0921421539324</v>
      </c>
      <c r="F1216" s="848">
        <v>3.1259593432445105</v>
      </c>
      <c r="G1216" s="852" t="s">
        <v>915</v>
      </c>
    </row>
    <row r="1217" spans="2:7">
      <c r="B1217" s="12" t="s">
        <v>22</v>
      </c>
      <c r="C1217" s="12" t="s">
        <v>1974</v>
      </c>
      <c r="D1217" s="12">
        <v>2017</v>
      </c>
      <c r="E1217" s="850">
        <v>6271.3107597032385</v>
      </c>
      <c r="F1217" s="848">
        <v>2.3305840126995592</v>
      </c>
      <c r="G1217" s="852" t="s">
        <v>915</v>
      </c>
    </row>
    <row r="1218" spans="2:7">
      <c r="B1218" s="12" t="s">
        <v>22</v>
      </c>
      <c r="C1218" s="12" t="s">
        <v>1975</v>
      </c>
      <c r="D1218" s="12">
        <v>2017</v>
      </c>
      <c r="E1218" s="850">
        <v>801.49825416301064</v>
      </c>
      <c r="F1218" s="848">
        <v>3.3492421534762613</v>
      </c>
      <c r="G1218" s="852" t="s">
        <v>917</v>
      </c>
    </row>
    <row r="1219" spans="2:7">
      <c r="B1219" s="12" t="s">
        <v>22</v>
      </c>
      <c r="C1219" s="12" t="s">
        <v>1976</v>
      </c>
      <c r="D1219" s="12">
        <v>2017</v>
      </c>
      <c r="E1219" s="850">
        <v>241724.73753418447</v>
      </c>
      <c r="F1219" s="848">
        <v>40.215187479319781</v>
      </c>
      <c r="G1219" s="852" t="s">
        <v>915</v>
      </c>
    </row>
    <row r="1220" spans="2:7">
      <c r="B1220" s="12" t="s">
        <v>22</v>
      </c>
      <c r="C1220" s="12" t="s">
        <v>1977</v>
      </c>
      <c r="D1220" s="12">
        <v>2017</v>
      </c>
      <c r="E1220" s="850">
        <v>2627.0283954095858</v>
      </c>
      <c r="F1220" s="848">
        <v>4.1307319892873888</v>
      </c>
      <c r="G1220" s="852" t="s">
        <v>915</v>
      </c>
    </row>
    <row r="1221" spans="2:7">
      <c r="B1221" s="12" t="s">
        <v>22</v>
      </c>
      <c r="C1221" s="12" t="s">
        <v>1978</v>
      </c>
      <c r="D1221" s="12">
        <v>2017</v>
      </c>
      <c r="E1221" s="850">
        <v>764620.99836466124</v>
      </c>
      <c r="F1221" s="848">
        <v>171.08620972199125</v>
      </c>
      <c r="G1221" s="852" t="s">
        <v>916</v>
      </c>
    </row>
    <row r="1222" spans="2:7">
      <c r="B1222" s="12" t="s">
        <v>22</v>
      </c>
      <c r="C1222" s="12" t="s">
        <v>1979</v>
      </c>
      <c r="D1222" s="12">
        <v>2017</v>
      </c>
      <c r="E1222" s="850">
        <v>3914.1402976831268</v>
      </c>
      <c r="F1222" s="848">
        <v>1.1164140511587537</v>
      </c>
      <c r="G1222" s="852" t="s">
        <v>917</v>
      </c>
    </row>
    <row r="1223" spans="2:7">
      <c r="B1223" s="12" t="s">
        <v>22</v>
      </c>
      <c r="C1223" s="12" t="s">
        <v>1980</v>
      </c>
      <c r="D1223" s="12">
        <v>2017</v>
      </c>
      <c r="E1223" s="850">
        <v>32521.10036328121</v>
      </c>
      <c r="F1223" s="848">
        <v>12.468133642437026</v>
      </c>
      <c r="G1223" s="852" t="s">
        <v>917</v>
      </c>
    </row>
    <row r="1224" spans="2:7">
      <c r="B1224" s="12" t="s">
        <v>22</v>
      </c>
      <c r="C1224" s="12" t="s">
        <v>1981</v>
      </c>
      <c r="D1224" s="12">
        <v>2017</v>
      </c>
      <c r="E1224" s="850">
        <v>21027.464995272665</v>
      </c>
      <c r="F1224" s="848">
        <v>3.2628176177793824</v>
      </c>
      <c r="G1224" s="852" t="s">
        <v>917</v>
      </c>
    </row>
    <row r="1225" spans="2:7">
      <c r="B1225" s="12" t="s">
        <v>22</v>
      </c>
      <c r="C1225" s="12" t="s">
        <v>1982</v>
      </c>
      <c r="D1225" s="12">
        <v>2017</v>
      </c>
      <c r="E1225" s="850">
        <v>28794.554050798888</v>
      </c>
      <c r="F1225" s="848">
        <v>4.6611680253991183</v>
      </c>
      <c r="G1225" s="852" t="s">
        <v>916</v>
      </c>
    </row>
    <row r="1226" spans="2:7">
      <c r="B1226" s="12" t="s">
        <v>22</v>
      </c>
      <c r="C1226" s="12" t="s">
        <v>1983</v>
      </c>
      <c r="D1226" s="12">
        <v>2017</v>
      </c>
      <c r="E1226" s="850">
        <v>202945.50331596821</v>
      </c>
      <c r="F1226" s="848">
        <v>0</v>
      </c>
      <c r="G1226" s="852" t="s">
        <v>917</v>
      </c>
    </row>
    <row r="1227" spans="2:7">
      <c r="B1227" s="12" t="s">
        <v>22</v>
      </c>
      <c r="C1227" s="12" t="s">
        <v>1984</v>
      </c>
      <c r="D1227" s="12">
        <v>2017</v>
      </c>
      <c r="E1227" s="850">
        <v>142581.9040142622</v>
      </c>
      <c r="F1227" s="848">
        <v>50.909939690848667</v>
      </c>
      <c r="G1227" s="852" t="s">
        <v>917</v>
      </c>
    </row>
    <row r="1228" spans="2:7">
      <c r="B1228" s="12" t="s">
        <v>22</v>
      </c>
      <c r="C1228" s="12" t="s">
        <v>1985</v>
      </c>
      <c r="D1228" s="12">
        <v>2017</v>
      </c>
      <c r="E1228" s="850">
        <v>40991.995963476977</v>
      </c>
      <c r="F1228" s="848">
        <v>13.983504076197354</v>
      </c>
      <c r="G1228" s="852" t="s">
        <v>915</v>
      </c>
    </row>
    <row r="1229" spans="2:7">
      <c r="B1229" s="12" t="s">
        <v>22</v>
      </c>
      <c r="C1229" s="12" t="s">
        <v>1986</v>
      </c>
      <c r="D1229" s="12">
        <v>2017</v>
      </c>
      <c r="E1229" s="850">
        <v>9313.1857887409205</v>
      </c>
      <c r="F1229" s="848">
        <v>0</v>
      </c>
      <c r="G1229" s="852" t="s">
        <v>917</v>
      </c>
    </row>
    <row r="1230" spans="2:7">
      <c r="B1230" s="12" t="s">
        <v>22</v>
      </c>
      <c r="C1230" s="12" t="s">
        <v>1987</v>
      </c>
      <c r="D1230" s="12">
        <v>2017</v>
      </c>
      <c r="E1230" s="850">
        <v>20770.489350486747</v>
      </c>
      <c r="F1230" s="848">
        <v>0</v>
      </c>
      <c r="G1230" s="852" t="s">
        <v>917</v>
      </c>
    </row>
    <row r="1231" spans="2:7">
      <c r="B1231" s="12" t="s">
        <v>22</v>
      </c>
      <c r="C1231" s="12" t="s">
        <v>1988</v>
      </c>
      <c r="D1231" s="12">
        <v>2017</v>
      </c>
      <c r="E1231" s="850">
        <v>96046.649466320247</v>
      </c>
      <c r="F1231" s="848">
        <v>41.084252243280567</v>
      </c>
      <c r="G1231" s="852" t="s">
        <v>917</v>
      </c>
    </row>
    <row r="1232" spans="2:7">
      <c r="B1232" s="12" t="s">
        <v>22</v>
      </c>
      <c r="C1232" s="12" t="s">
        <v>1989</v>
      </c>
      <c r="D1232" s="12">
        <v>2017</v>
      </c>
      <c r="E1232" s="850">
        <v>1081.5504507423866</v>
      </c>
      <c r="F1232" s="848">
        <v>0.45933701031191565</v>
      </c>
      <c r="G1232" s="852" t="s">
        <v>915</v>
      </c>
    </row>
    <row r="1233" spans="2:7">
      <c r="B1233" s="12" t="s">
        <v>22</v>
      </c>
      <c r="C1233" s="12" t="s">
        <v>1990</v>
      </c>
      <c r="D1233" s="12">
        <v>2017</v>
      </c>
      <c r="E1233" s="850">
        <v>30190.613793567001</v>
      </c>
      <c r="F1233" s="848">
        <v>4.8165402929124221</v>
      </c>
      <c r="G1233" s="852" t="s">
        <v>916</v>
      </c>
    </row>
    <row r="1234" spans="2:7">
      <c r="B1234" s="12" t="s">
        <v>22</v>
      </c>
      <c r="C1234" s="12" t="s">
        <v>1991</v>
      </c>
      <c r="D1234" s="12">
        <v>2017</v>
      </c>
      <c r="E1234" s="850">
        <v>8822.0480308871738</v>
      </c>
      <c r="F1234" s="848">
        <v>2.3899914773223907</v>
      </c>
      <c r="G1234" s="852" t="s">
        <v>915</v>
      </c>
    </row>
    <row r="1235" spans="2:7">
      <c r="B1235" s="12" t="s">
        <v>22</v>
      </c>
      <c r="C1235" s="12" t="s">
        <v>1992</v>
      </c>
      <c r="D1235" s="12">
        <v>2017</v>
      </c>
      <c r="E1235" s="850">
        <v>12978.614082705506</v>
      </c>
      <c r="F1235" s="848">
        <v>7.8148983581112752</v>
      </c>
      <c r="G1235" s="852" t="s">
        <v>917</v>
      </c>
    </row>
    <row r="1236" spans="2:7">
      <c r="B1236" s="12" t="s">
        <v>22</v>
      </c>
      <c r="C1236" s="12" t="s">
        <v>1993</v>
      </c>
      <c r="D1236" s="12">
        <v>2017</v>
      </c>
      <c r="E1236" s="850">
        <v>8997.042283660885</v>
      </c>
      <c r="F1236" s="848">
        <v>1.5484402758137044</v>
      </c>
      <c r="G1236" s="852" t="s">
        <v>917</v>
      </c>
    </row>
    <row r="1237" spans="2:7">
      <c r="B1237" s="12" t="s">
        <v>22</v>
      </c>
      <c r="C1237" s="12" t="s">
        <v>1994</v>
      </c>
      <c r="D1237" s="12">
        <v>2017</v>
      </c>
      <c r="E1237" s="850">
        <v>4465.0996269860061</v>
      </c>
      <c r="F1237" s="848">
        <v>2.9026765330127597</v>
      </c>
      <c r="G1237" s="852" t="s">
        <v>917</v>
      </c>
    </row>
    <row r="1238" spans="2:7">
      <c r="B1238" s="12" t="s">
        <v>22</v>
      </c>
      <c r="C1238" s="12" t="s">
        <v>1995</v>
      </c>
      <c r="D1238" s="12">
        <v>2017</v>
      </c>
      <c r="E1238" s="850">
        <v>25383.92117890382</v>
      </c>
      <c r="F1238" s="848">
        <v>7.5134665642984126</v>
      </c>
      <c r="G1238" s="852" t="s">
        <v>917</v>
      </c>
    </row>
    <row r="1239" spans="2:7">
      <c r="B1239" s="12" t="s">
        <v>22</v>
      </c>
      <c r="C1239" s="12" t="s">
        <v>1996</v>
      </c>
      <c r="D1239" s="12">
        <v>2017</v>
      </c>
      <c r="E1239" s="850">
        <v>37122.696943293136</v>
      </c>
      <c r="F1239" s="848">
        <v>8.5454747132317159</v>
      </c>
      <c r="G1239" s="852" t="s">
        <v>916</v>
      </c>
    </row>
    <row r="1240" spans="2:7">
      <c r="B1240" s="12" t="s">
        <v>22</v>
      </c>
      <c r="C1240" s="12" t="s">
        <v>1997</v>
      </c>
      <c r="D1240" s="12">
        <v>2017</v>
      </c>
      <c r="E1240" s="850">
        <v>15275.567358074986</v>
      </c>
      <c r="F1240" s="848">
        <v>4.9719125604257259</v>
      </c>
      <c r="G1240" s="852" t="s">
        <v>917</v>
      </c>
    </row>
    <row r="1241" spans="2:7">
      <c r="B1241" s="12" t="s">
        <v>22</v>
      </c>
      <c r="C1241" s="12" t="s">
        <v>1998</v>
      </c>
      <c r="D1241" s="12">
        <v>2017</v>
      </c>
      <c r="E1241" s="850">
        <v>603.38580157724289</v>
      </c>
      <c r="F1241" s="848">
        <v>1.1448591647682276</v>
      </c>
      <c r="G1241" s="852" t="s">
        <v>917</v>
      </c>
    </row>
    <row r="1242" spans="2:7">
      <c r="B1242" s="12" t="s">
        <v>22</v>
      </c>
      <c r="C1242" s="12" t="s">
        <v>1999</v>
      </c>
      <c r="D1242" s="12">
        <v>2017</v>
      </c>
      <c r="E1242" s="850">
        <v>600.86136152354811</v>
      </c>
      <c r="F1242" s="848">
        <v>0.25518722795106424</v>
      </c>
      <c r="G1242" s="852" t="s">
        <v>917</v>
      </c>
    </row>
    <row r="1243" spans="2:7">
      <c r="B1243" s="12" t="s">
        <v>22</v>
      </c>
      <c r="C1243" s="12" t="s">
        <v>2000</v>
      </c>
      <c r="D1243" s="12">
        <v>2017</v>
      </c>
      <c r="E1243" s="850">
        <v>1601.1766358195102</v>
      </c>
      <c r="F1243" s="848">
        <v>3.0380607157546287</v>
      </c>
      <c r="G1243" s="852" t="s">
        <v>917</v>
      </c>
    </row>
    <row r="1244" spans="2:7">
      <c r="B1244" s="12" t="s">
        <v>906</v>
      </c>
      <c r="C1244" s="12" t="s">
        <v>2001</v>
      </c>
      <c r="D1244" s="12">
        <v>2017</v>
      </c>
      <c r="E1244" s="850">
        <v>5315.2012710440358</v>
      </c>
      <c r="F1244" s="848">
        <v>0</v>
      </c>
      <c r="G1244" s="852" t="s">
        <v>919</v>
      </c>
    </row>
    <row r="1245" spans="2:7">
      <c r="B1245" s="12" t="s">
        <v>22</v>
      </c>
      <c r="C1245" s="12" t="s">
        <v>2002</v>
      </c>
      <c r="D1245" s="12">
        <v>2017</v>
      </c>
      <c r="E1245" s="850">
        <v>7736.4064238170313</v>
      </c>
      <c r="F1245" s="848">
        <v>0.31074453502660787</v>
      </c>
      <c r="G1245" s="852" t="s">
        <v>915</v>
      </c>
    </row>
    <row r="1246" spans="2:7">
      <c r="B1246" s="12" t="s">
        <v>906</v>
      </c>
      <c r="C1246" s="12" t="s">
        <v>2003</v>
      </c>
      <c r="D1246" s="12">
        <v>2017</v>
      </c>
      <c r="E1246" s="850">
        <v>1027501.1406621536</v>
      </c>
      <c r="F1246" s="848">
        <v>0</v>
      </c>
      <c r="G1246" s="852" t="s">
        <v>919</v>
      </c>
    </row>
    <row r="1247" spans="2:7">
      <c r="B1247" s="12" t="s">
        <v>22</v>
      </c>
      <c r="C1247" s="12" t="s">
        <v>2004</v>
      </c>
      <c r="D1247" s="12">
        <v>2017</v>
      </c>
      <c r="E1247" s="850">
        <v>13413.7721320035</v>
      </c>
      <c r="F1247" s="848">
        <v>2.3085836839404315</v>
      </c>
      <c r="G1247" s="852" t="s">
        <v>917</v>
      </c>
    </row>
    <row r="1248" spans="2:7">
      <c r="B1248" s="12" t="s">
        <v>884</v>
      </c>
      <c r="C1248" s="12" t="s">
        <v>2005</v>
      </c>
      <c r="D1248" s="12">
        <v>2016</v>
      </c>
      <c r="E1248" s="850">
        <v>13142.640539737338</v>
      </c>
      <c r="F1248" s="848">
        <v>1.7149847194239736</v>
      </c>
      <c r="G1248" s="852" t="s">
        <v>920</v>
      </c>
    </row>
    <row r="1249" spans="2:7">
      <c r="B1249" s="12" t="s">
        <v>884</v>
      </c>
      <c r="C1249" s="12" t="s">
        <v>2006</v>
      </c>
      <c r="D1249" s="12">
        <v>2016</v>
      </c>
      <c r="E1249" s="850">
        <v>13142.640539737338</v>
      </c>
      <c r="F1249" s="848">
        <v>1.7149847194239736</v>
      </c>
      <c r="G1249" s="852" t="s">
        <v>917</v>
      </c>
    </row>
    <row r="1250" spans="2:7">
      <c r="B1250" s="12" t="s">
        <v>884</v>
      </c>
      <c r="C1250" s="12" t="s">
        <v>2007</v>
      </c>
      <c r="D1250" s="12">
        <v>2016</v>
      </c>
      <c r="E1250" s="850">
        <v>13142.640539737338</v>
      </c>
      <c r="F1250" s="848">
        <v>1.7149847194239736</v>
      </c>
      <c r="G1250" s="852" t="s">
        <v>917</v>
      </c>
    </row>
    <row r="1251" spans="2:7">
      <c r="B1251" s="12" t="s">
        <v>884</v>
      </c>
      <c r="C1251" s="12" t="s">
        <v>2008</v>
      </c>
      <c r="D1251" s="12">
        <v>2016</v>
      </c>
      <c r="E1251" s="850">
        <v>13142.640539737338</v>
      </c>
      <c r="F1251" s="848">
        <v>1.7149847194239736</v>
      </c>
      <c r="G1251" s="852" t="s">
        <v>917</v>
      </c>
    </row>
    <row r="1252" spans="2:7">
      <c r="B1252" s="12" t="s">
        <v>884</v>
      </c>
      <c r="C1252" s="12" t="s">
        <v>2009</v>
      </c>
      <c r="D1252" s="12">
        <v>2016</v>
      </c>
      <c r="E1252" s="850">
        <v>13142.640539737338</v>
      </c>
      <c r="F1252" s="848">
        <v>1.7149847194239736</v>
      </c>
      <c r="G1252" s="852" t="s">
        <v>915</v>
      </c>
    </row>
    <row r="1253" spans="2:7">
      <c r="B1253" s="12" t="s">
        <v>884</v>
      </c>
      <c r="C1253" s="12" t="s">
        <v>2010</v>
      </c>
      <c r="D1253" s="12">
        <v>2016</v>
      </c>
      <c r="E1253" s="850">
        <v>13142.640539737338</v>
      </c>
      <c r="F1253" s="848">
        <v>1.7149847194239736</v>
      </c>
      <c r="G1253" s="852" t="s">
        <v>917</v>
      </c>
    </row>
    <row r="1254" spans="2:7">
      <c r="B1254" s="12" t="s">
        <v>884</v>
      </c>
      <c r="C1254" s="12" t="s">
        <v>2011</v>
      </c>
      <c r="D1254" s="12">
        <v>2016</v>
      </c>
      <c r="E1254" s="850">
        <v>13142.640539737338</v>
      </c>
      <c r="F1254" s="848">
        <v>1.7149847194239736</v>
      </c>
      <c r="G1254" s="852" t="s">
        <v>915</v>
      </c>
    </row>
    <row r="1255" spans="2:7">
      <c r="B1255" s="12" t="s">
        <v>13</v>
      </c>
      <c r="C1255" s="12" t="s">
        <v>1785</v>
      </c>
      <c r="D1255" s="12">
        <v>2016</v>
      </c>
      <c r="E1255" s="850">
        <v>1010337.179124</v>
      </c>
      <c r="F1255" s="848">
        <v>7.4326382531999995</v>
      </c>
      <c r="G1255" s="852" t="s">
        <v>916</v>
      </c>
    </row>
    <row r="1256" spans="2:7">
      <c r="B1256" s="12" t="s">
        <v>905</v>
      </c>
      <c r="C1256" s="12" t="s">
        <v>2012</v>
      </c>
      <c r="D1256" s="12">
        <v>2016</v>
      </c>
      <c r="E1256" s="850">
        <v>16959.281351959751</v>
      </c>
      <c r="F1256" s="848">
        <v>11.647099281134329</v>
      </c>
      <c r="G1256" s="852" t="s">
        <v>917</v>
      </c>
    </row>
    <row r="1257" spans="2:7">
      <c r="B1257" s="12" t="s">
        <v>905</v>
      </c>
      <c r="C1257" s="12" t="s">
        <v>2013</v>
      </c>
      <c r="D1257" s="12">
        <v>2016</v>
      </c>
      <c r="E1257" s="850">
        <v>7867.3607862757326</v>
      </c>
      <c r="F1257" s="848">
        <v>4.9488723288908893</v>
      </c>
      <c r="G1257" s="852" t="s">
        <v>917</v>
      </c>
    </row>
    <row r="1258" spans="2:7">
      <c r="B1258" s="12" t="s">
        <v>905</v>
      </c>
      <c r="C1258" s="12" t="s">
        <v>2014</v>
      </c>
      <c r="D1258" s="12">
        <v>2016</v>
      </c>
      <c r="E1258" s="850">
        <v>4099.3691467395429</v>
      </c>
      <c r="F1258" s="848">
        <v>3.0987695335128027</v>
      </c>
      <c r="G1258" s="852" t="s">
        <v>915</v>
      </c>
    </row>
    <row r="1259" spans="2:7">
      <c r="B1259" s="12" t="s">
        <v>905</v>
      </c>
      <c r="C1259" s="12" t="s">
        <v>2012</v>
      </c>
      <c r="D1259" s="12">
        <v>2016</v>
      </c>
      <c r="E1259" s="850">
        <v>8643.008466257952</v>
      </c>
      <c r="F1259" s="848">
        <v>0</v>
      </c>
      <c r="G1259" s="852" t="s">
        <v>917</v>
      </c>
    </row>
    <row r="1260" spans="2:7">
      <c r="B1260" s="12" t="s">
        <v>22</v>
      </c>
      <c r="C1260" s="12">
        <v>102550</v>
      </c>
      <c r="D1260" s="12">
        <v>2016</v>
      </c>
      <c r="E1260" s="850">
        <v>10882.965692614931</v>
      </c>
      <c r="F1260" s="848">
        <v>1.252931637732654</v>
      </c>
      <c r="G1260" s="852" t="s">
        <v>915</v>
      </c>
    </row>
    <row r="1261" spans="2:7">
      <c r="B1261" s="12" t="s">
        <v>22</v>
      </c>
      <c r="C1261" s="12">
        <v>113281</v>
      </c>
      <c r="D1261" s="12">
        <v>2016</v>
      </c>
      <c r="E1261" s="850">
        <v>110819.39339734902</v>
      </c>
      <c r="F1261" s="848">
        <v>24.876567544160199</v>
      </c>
      <c r="G1261" s="852" t="s">
        <v>917</v>
      </c>
    </row>
    <row r="1262" spans="2:7">
      <c r="B1262" s="12" t="s">
        <v>22</v>
      </c>
      <c r="C1262" s="12">
        <v>113281</v>
      </c>
      <c r="D1262" s="12">
        <v>2016</v>
      </c>
      <c r="E1262" s="850">
        <v>163582.32620013566</v>
      </c>
      <c r="F1262" s="848">
        <v>28.254584859118207</v>
      </c>
      <c r="G1262" s="852" t="s">
        <v>917</v>
      </c>
    </row>
    <row r="1263" spans="2:7">
      <c r="B1263" s="12" t="s">
        <v>22</v>
      </c>
      <c r="C1263" s="12">
        <v>121890</v>
      </c>
      <c r="D1263" s="12">
        <v>2016</v>
      </c>
      <c r="E1263" s="850">
        <v>326517.32262674428</v>
      </c>
      <c r="F1263" s="848">
        <v>92.860864456019925</v>
      </c>
      <c r="G1263" s="852" t="s">
        <v>920</v>
      </c>
    </row>
    <row r="1264" spans="2:7">
      <c r="B1264" s="12" t="s">
        <v>22</v>
      </c>
      <c r="C1264" s="12">
        <v>129275</v>
      </c>
      <c r="D1264" s="12">
        <v>2016</v>
      </c>
      <c r="E1264" s="850">
        <v>4018.5410323764759</v>
      </c>
      <c r="F1264" s="848">
        <v>5.2499851467952805</v>
      </c>
      <c r="G1264" s="852" t="s">
        <v>917</v>
      </c>
    </row>
    <row r="1265" spans="2:7">
      <c r="B1265" s="12" t="s">
        <v>22</v>
      </c>
      <c r="C1265" s="12">
        <v>129275</v>
      </c>
      <c r="D1265" s="12">
        <v>2016</v>
      </c>
      <c r="E1265" s="850">
        <v>1224.9262829402921</v>
      </c>
      <c r="F1265" s="848">
        <v>0.34822824171007472</v>
      </c>
      <c r="G1265" s="852" t="s">
        <v>917</v>
      </c>
    </row>
    <row r="1266" spans="2:7">
      <c r="B1266" s="12" t="s">
        <v>22</v>
      </c>
      <c r="C1266" s="12">
        <v>129276</v>
      </c>
      <c r="D1266" s="12">
        <v>2016</v>
      </c>
      <c r="E1266" s="850">
        <v>8902.7977162234074</v>
      </c>
      <c r="F1266" s="848">
        <v>6.0599714576223116</v>
      </c>
      <c r="G1266" s="852" t="s">
        <v>917</v>
      </c>
    </row>
    <row r="1267" spans="2:7">
      <c r="B1267" s="12" t="s">
        <v>22</v>
      </c>
      <c r="C1267" s="12">
        <v>129276</v>
      </c>
      <c r="D1267" s="12">
        <v>2016</v>
      </c>
      <c r="E1267" s="850">
        <v>816.11093540811032</v>
      </c>
      <c r="F1267" s="848">
        <v>0.2321521611400498</v>
      </c>
      <c r="G1267" s="852" t="s">
        <v>917</v>
      </c>
    </row>
    <row r="1268" spans="2:7">
      <c r="B1268" s="12" t="s">
        <v>22</v>
      </c>
      <c r="C1268" s="12">
        <v>134987</v>
      </c>
      <c r="D1268" s="12">
        <v>2016</v>
      </c>
      <c r="E1268" s="850">
        <v>174269.10366726099</v>
      </c>
      <c r="F1268" s="848">
        <v>23.008034053305806</v>
      </c>
      <c r="G1268" s="852" t="s">
        <v>916</v>
      </c>
    </row>
    <row r="1269" spans="2:7">
      <c r="B1269" s="12" t="s">
        <v>22</v>
      </c>
      <c r="C1269" s="12">
        <v>135886</v>
      </c>
      <c r="D1269" s="12">
        <v>2016</v>
      </c>
      <c r="E1269" s="850">
        <v>66739.435128340847</v>
      </c>
      <c r="F1269" s="848">
        <v>6.5406983262132083</v>
      </c>
      <c r="G1269" s="852" t="s">
        <v>917</v>
      </c>
    </row>
    <row r="1270" spans="2:7">
      <c r="B1270" s="12" t="s">
        <v>22</v>
      </c>
      <c r="C1270" s="12">
        <v>135886</v>
      </c>
      <c r="D1270" s="12">
        <v>2016</v>
      </c>
      <c r="E1270" s="850">
        <v>0</v>
      </c>
      <c r="F1270" s="848">
        <v>0</v>
      </c>
      <c r="G1270" s="852" t="s">
        <v>917</v>
      </c>
    </row>
    <row r="1271" spans="2:7">
      <c r="B1271" s="12" t="s">
        <v>22</v>
      </c>
      <c r="C1271" s="12">
        <v>135886</v>
      </c>
      <c r="D1271" s="12">
        <v>2016</v>
      </c>
      <c r="E1271" s="850">
        <v>1931.5943356127834</v>
      </c>
      <c r="F1271" s="848">
        <v>0.22238016021650572</v>
      </c>
      <c r="G1271" s="852" t="s">
        <v>917</v>
      </c>
    </row>
    <row r="1272" spans="2:7">
      <c r="B1272" s="12" t="s">
        <v>22</v>
      </c>
      <c r="C1272" s="12">
        <v>137386</v>
      </c>
      <c r="D1272" s="12">
        <v>2016</v>
      </c>
      <c r="E1272" s="850">
        <v>5205.7916677673929</v>
      </c>
      <c r="F1272" s="848">
        <v>0</v>
      </c>
      <c r="G1272" s="852" t="s">
        <v>915</v>
      </c>
    </row>
    <row r="1273" spans="2:7">
      <c r="B1273" s="12" t="s">
        <v>22</v>
      </c>
      <c r="C1273" s="12">
        <v>137386</v>
      </c>
      <c r="D1273" s="12">
        <v>2016</v>
      </c>
      <c r="E1273" s="850">
        <v>6985.198278142745</v>
      </c>
      <c r="F1273" s="848">
        <v>1.2856430271335955</v>
      </c>
      <c r="G1273" s="852" t="s">
        <v>915</v>
      </c>
    </row>
    <row r="1274" spans="2:7">
      <c r="B1274" s="12" t="s">
        <v>22</v>
      </c>
      <c r="C1274" s="12">
        <v>137386</v>
      </c>
      <c r="D1274" s="12">
        <v>2016</v>
      </c>
      <c r="E1274" s="850">
        <v>1301.8598783621776</v>
      </c>
      <c r="F1274" s="848">
        <v>0.12524608879035709</v>
      </c>
      <c r="G1274" s="852" t="s">
        <v>915</v>
      </c>
    </row>
    <row r="1275" spans="2:7">
      <c r="B1275" s="12" t="s">
        <v>22</v>
      </c>
      <c r="C1275" s="12">
        <v>137657</v>
      </c>
      <c r="D1275" s="12">
        <v>2016</v>
      </c>
      <c r="E1275" s="850">
        <v>72164.970776885821</v>
      </c>
      <c r="F1275" s="848">
        <v>7.1517372487936521</v>
      </c>
      <c r="G1275" s="852" t="s">
        <v>917</v>
      </c>
    </row>
    <row r="1276" spans="2:7">
      <c r="B1276" s="12" t="s">
        <v>22</v>
      </c>
      <c r="C1276" s="12">
        <v>137876</v>
      </c>
      <c r="D1276" s="12">
        <v>2016</v>
      </c>
      <c r="E1276" s="850">
        <v>48975.774682424148</v>
      </c>
      <c r="F1276" s="848">
        <v>13.929129668402989</v>
      </c>
      <c r="G1276" s="852" t="s">
        <v>916</v>
      </c>
    </row>
    <row r="1277" spans="2:7">
      <c r="B1277" s="12" t="s">
        <v>22</v>
      </c>
      <c r="C1277" s="12">
        <v>140451</v>
      </c>
      <c r="D1277" s="12">
        <v>2016</v>
      </c>
      <c r="E1277" s="850">
        <v>0</v>
      </c>
      <c r="F1277" s="848">
        <v>0</v>
      </c>
      <c r="G1277" s="852" t="s">
        <v>917</v>
      </c>
    </row>
    <row r="1278" spans="2:7">
      <c r="B1278" s="12" t="s">
        <v>22</v>
      </c>
      <c r="C1278" s="12">
        <v>140451</v>
      </c>
      <c r="D1278" s="12">
        <v>2016</v>
      </c>
      <c r="E1278" s="850">
        <v>63857.702435856787</v>
      </c>
      <c r="F1278" s="848">
        <v>10.071976127635592</v>
      </c>
      <c r="G1278" s="852" t="s">
        <v>917</v>
      </c>
    </row>
    <row r="1279" spans="2:7">
      <c r="B1279" s="12" t="s">
        <v>22</v>
      </c>
      <c r="C1279" s="12">
        <v>141212</v>
      </c>
      <c r="D1279" s="12">
        <v>2016</v>
      </c>
      <c r="E1279" s="850">
        <v>18087.558106883436</v>
      </c>
      <c r="F1279" s="848">
        <v>0</v>
      </c>
      <c r="G1279" s="852" t="s">
        <v>917</v>
      </c>
    </row>
    <row r="1280" spans="2:7">
      <c r="B1280" s="12" t="s">
        <v>22</v>
      </c>
      <c r="C1280" s="12">
        <v>148153</v>
      </c>
      <c r="D1280" s="12">
        <v>2016</v>
      </c>
      <c r="E1280" s="850">
        <v>37316.52092806693</v>
      </c>
      <c r="F1280" s="848">
        <v>2.6473306207096954</v>
      </c>
      <c r="G1280" s="852" t="s">
        <v>917</v>
      </c>
    </row>
    <row r="1281" spans="2:7">
      <c r="B1281" s="12" t="s">
        <v>22</v>
      </c>
      <c r="C1281" s="12">
        <v>148153</v>
      </c>
      <c r="D1281" s="12">
        <v>2016</v>
      </c>
      <c r="E1281" s="850">
        <v>17186.75869977563</v>
      </c>
      <c r="F1281" s="848">
        <v>1.8046081906199085</v>
      </c>
      <c r="G1281" s="852" t="s">
        <v>917</v>
      </c>
    </row>
    <row r="1282" spans="2:7">
      <c r="B1282" s="12" t="s">
        <v>22</v>
      </c>
      <c r="C1282" s="12">
        <v>148153</v>
      </c>
      <c r="D1282" s="12">
        <v>2016</v>
      </c>
      <c r="E1282" s="850">
        <v>6949.9667691027926</v>
      </c>
      <c r="F1282" s="848">
        <v>0</v>
      </c>
      <c r="G1282" s="852" t="s">
        <v>917</v>
      </c>
    </row>
    <row r="1283" spans="2:7">
      <c r="B1283" s="12" t="s">
        <v>22</v>
      </c>
      <c r="C1283" s="12">
        <v>148228</v>
      </c>
      <c r="D1283" s="12">
        <v>2016</v>
      </c>
      <c r="E1283" s="850">
        <v>34622.515563415654</v>
      </c>
      <c r="F1283" s="848">
        <v>5.3507453286865738</v>
      </c>
      <c r="G1283" s="852" t="s">
        <v>917</v>
      </c>
    </row>
    <row r="1284" spans="2:7">
      <c r="B1284" s="12" t="s">
        <v>22</v>
      </c>
      <c r="C1284" s="12">
        <v>148758</v>
      </c>
      <c r="D1284" s="12">
        <v>2016</v>
      </c>
      <c r="E1284" s="850">
        <v>46228.802840303091</v>
      </c>
      <c r="F1284" s="848">
        <v>0.81242358157174588</v>
      </c>
      <c r="G1284" s="852" t="s">
        <v>917</v>
      </c>
    </row>
    <row r="1285" spans="2:7">
      <c r="B1285" s="12" t="s">
        <v>22</v>
      </c>
      <c r="C1285" s="12">
        <v>148850</v>
      </c>
      <c r="D1285" s="12">
        <v>2016</v>
      </c>
      <c r="E1285" s="850">
        <v>5346.1282839252244</v>
      </c>
      <c r="F1285" s="848">
        <v>0</v>
      </c>
      <c r="G1285" s="852" t="s">
        <v>915</v>
      </c>
    </row>
    <row r="1286" spans="2:7">
      <c r="B1286" s="12" t="s">
        <v>22</v>
      </c>
      <c r="C1286" s="12">
        <v>149739</v>
      </c>
      <c r="D1286" s="12">
        <v>2016</v>
      </c>
      <c r="E1286" s="850">
        <v>51765.90024110239</v>
      </c>
      <c r="F1286" s="848">
        <v>8.0458272774410418</v>
      </c>
      <c r="G1286" s="852" t="s">
        <v>917</v>
      </c>
    </row>
    <row r="1287" spans="2:7">
      <c r="B1287" s="12" t="s">
        <v>22</v>
      </c>
      <c r="C1287" s="12">
        <v>149768</v>
      </c>
      <c r="D1287" s="12">
        <v>2016</v>
      </c>
      <c r="E1287" s="850">
        <v>7028.6800056437651</v>
      </c>
      <c r="F1287" s="848">
        <v>0.74673442370478971</v>
      </c>
      <c r="G1287" s="852" t="s">
        <v>916</v>
      </c>
    </row>
    <row r="1288" spans="2:7">
      <c r="B1288" s="12" t="s">
        <v>22</v>
      </c>
      <c r="C1288" s="12">
        <v>149810</v>
      </c>
      <c r="D1288" s="12">
        <v>2016</v>
      </c>
      <c r="E1288" s="850">
        <v>6010.1396335556274</v>
      </c>
      <c r="F1288" s="848">
        <v>0.62227868642065809</v>
      </c>
      <c r="G1288" s="852" t="s">
        <v>917</v>
      </c>
    </row>
    <row r="1289" spans="2:7">
      <c r="B1289" s="12" t="s">
        <v>22</v>
      </c>
      <c r="C1289" s="12">
        <v>150216</v>
      </c>
      <c r="D1289" s="12">
        <v>2016</v>
      </c>
      <c r="E1289" s="850">
        <v>16860.630809979695</v>
      </c>
      <c r="F1289" s="848">
        <v>1.1722011206127509</v>
      </c>
      <c r="G1289" s="852" t="s">
        <v>915</v>
      </c>
    </row>
    <row r="1290" spans="2:7">
      <c r="B1290" s="12" t="s">
        <v>22</v>
      </c>
      <c r="C1290" s="12">
        <v>150270</v>
      </c>
      <c r="D1290" s="12">
        <v>2016</v>
      </c>
      <c r="E1290" s="850">
        <v>68610.945822717476</v>
      </c>
      <c r="F1290" s="848">
        <v>12.014967721203625</v>
      </c>
      <c r="G1290" s="852" t="s">
        <v>917</v>
      </c>
    </row>
    <row r="1291" spans="2:7">
      <c r="B1291" s="12" t="s">
        <v>22</v>
      </c>
      <c r="C1291" s="12">
        <v>150367</v>
      </c>
      <c r="D1291" s="12">
        <v>2016</v>
      </c>
      <c r="E1291" s="850">
        <v>5507.9372600207498</v>
      </c>
      <c r="F1291" s="848">
        <v>0</v>
      </c>
      <c r="G1291" s="852" t="s">
        <v>915</v>
      </c>
    </row>
    <row r="1292" spans="2:7">
      <c r="B1292" s="12" t="s">
        <v>22</v>
      </c>
      <c r="C1292" s="12">
        <v>150367</v>
      </c>
      <c r="D1292" s="12">
        <v>2016</v>
      </c>
      <c r="E1292" s="850">
        <v>3181.9993649809171</v>
      </c>
      <c r="F1292" s="848">
        <v>0.80896229234685557</v>
      </c>
      <c r="G1292" s="852" t="s">
        <v>915</v>
      </c>
    </row>
    <row r="1293" spans="2:7">
      <c r="B1293" s="12" t="s">
        <v>22</v>
      </c>
      <c r="C1293" s="12">
        <v>150666</v>
      </c>
      <c r="D1293" s="12">
        <v>2016</v>
      </c>
      <c r="E1293" s="850">
        <v>53373.291624157151</v>
      </c>
      <c r="F1293" s="848">
        <v>5.5382803091438575</v>
      </c>
      <c r="G1293" s="852" t="s">
        <v>916</v>
      </c>
    </row>
    <row r="1294" spans="2:7">
      <c r="B1294" s="12" t="s">
        <v>22</v>
      </c>
      <c r="C1294" s="12">
        <v>150669</v>
      </c>
      <c r="D1294" s="12">
        <v>2016</v>
      </c>
      <c r="E1294" s="850">
        <v>57732.161883159308</v>
      </c>
      <c r="F1294" s="848">
        <v>5.721389799034923</v>
      </c>
      <c r="G1294" s="852" t="s">
        <v>917</v>
      </c>
    </row>
    <row r="1295" spans="2:7">
      <c r="B1295" s="12" t="s">
        <v>22</v>
      </c>
      <c r="C1295" s="12">
        <v>150704</v>
      </c>
      <c r="D1295" s="12">
        <v>2016</v>
      </c>
      <c r="E1295" s="850">
        <v>122386.39938391355</v>
      </c>
      <c r="F1295" s="848">
        <v>18.278604831237391</v>
      </c>
      <c r="G1295" s="852" t="s">
        <v>917</v>
      </c>
    </row>
    <row r="1296" spans="2:7">
      <c r="B1296" s="12" t="s">
        <v>22</v>
      </c>
      <c r="C1296" s="12">
        <v>150705</v>
      </c>
      <c r="D1296" s="12">
        <v>2016</v>
      </c>
      <c r="E1296" s="850">
        <v>57732.161883159308</v>
      </c>
      <c r="F1296" s="848">
        <v>5.721389799034923</v>
      </c>
      <c r="G1296" s="852" t="s">
        <v>917</v>
      </c>
    </row>
    <row r="1297" spans="2:7">
      <c r="B1297" s="12" t="s">
        <v>22</v>
      </c>
      <c r="C1297" s="12">
        <v>150827</v>
      </c>
      <c r="D1297" s="12">
        <v>2016</v>
      </c>
      <c r="E1297" s="850">
        <v>45182.614855990309</v>
      </c>
      <c r="F1297" s="848">
        <v>12.196662253844902</v>
      </c>
      <c r="G1297" s="852" t="s">
        <v>915</v>
      </c>
    </row>
    <row r="1298" spans="2:7">
      <c r="B1298" s="12" t="s">
        <v>22</v>
      </c>
      <c r="C1298" s="12">
        <v>150827</v>
      </c>
      <c r="D1298" s="12">
        <v>2016</v>
      </c>
      <c r="E1298" s="850">
        <v>6121.3168850943821</v>
      </c>
      <c r="F1298" s="848">
        <v>0</v>
      </c>
      <c r="G1298" s="852" t="s">
        <v>915</v>
      </c>
    </row>
    <row r="1299" spans="2:7">
      <c r="B1299" s="12" t="s">
        <v>22</v>
      </c>
      <c r="C1299" s="12">
        <v>150910</v>
      </c>
      <c r="D1299" s="12">
        <v>2016</v>
      </c>
      <c r="E1299" s="850">
        <v>858.63647655141722</v>
      </c>
      <c r="F1299" s="848">
        <v>2.972249671066955</v>
      </c>
      <c r="G1299" s="852" t="s">
        <v>915</v>
      </c>
    </row>
    <row r="1300" spans="2:7">
      <c r="B1300" s="12" t="s">
        <v>22</v>
      </c>
      <c r="C1300" s="12">
        <v>151179</v>
      </c>
      <c r="D1300" s="12">
        <v>2016</v>
      </c>
      <c r="E1300" s="850">
        <v>25708.759260412411</v>
      </c>
      <c r="F1300" s="848">
        <v>6.0518671881488517</v>
      </c>
      <c r="G1300" s="852" t="s">
        <v>917</v>
      </c>
    </row>
    <row r="1301" spans="2:7">
      <c r="B1301" s="12" t="s">
        <v>22</v>
      </c>
      <c r="C1301" s="12">
        <v>151268</v>
      </c>
      <c r="D1301" s="12">
        <v>2016</v>
      </c>
      <c r="E1301" s="850">
        <v>190066.40156393097</v>
      </c>
      <c r="F1301" s="848">
        <v>0</v>
      </c>
      <c r="G1301" s="852" t="s">
        <v>915</v>
      </c>
    </row>
    <row r="1302" spans="2:7">
      <c r="B1302" s="12" t="s">
        <v>22</v>
      </c>
      <c r="C1302" s="12">
        <v>151583</v>
      </c>
      <c r="D1302" s="12">
        <v>2016</v>
      </c>
      <c r="E1302" s="850">
        <v>26140.486839922662</v>
      </c>
      <c r="F1302" s="848">
        <v>9.583091770878136</v>
      </c>
      <c r="G1302" s="852" t="s">
        <v>917</v>
      </c>
    </row>
    <row r="1303" spans="2:7">
      <c r="B1303" s="12" t="s">
        <v>22</v>
      </c>
      <c r="C1303" s="12">
        <v>151583</v>
      </c>
      <c r="D1303" s="12">
        <v>2016</v>
      </c>
      <c r="E1303" s="850">
        <v>5943.3671865008719</v>
      </c>
      <c r="F1303" s="848">
        <v>0.68424664682001757</v>
      </c>
      <c r="G1303" s="852" t="s">
        <v>917</v>
      </c>
    </row>
    <row r="1304" spans="2:7">
      <c r="B1304" s="12" t="s">
        <v>22</v>
      </c>
      <c r="C1304" s="12">
        <v>152680</v>
      </c>
      <c r="D1304" s="12">
        <v>2016</v>
      </c>
      <c r="E1304" s="850">
        <v>5334.1682312214725</v>
      </c>
      <c r="F1304" s="848">
        <v>0.33242982924672521</v>
      </c>
      <c r="G1304" s="852" t="s">
        <v>917</v>
      </c>
    </row>
    <row r="1305" spans="2:7">
      <c r="B1305" s="12" t="s">
        <v>22</v>
      </c>
      <c r="C1305" s="12">
        <v>152689</v>
      </c>
      <c r="D1305" s="12">
        <v>2016</v>
      </c>
      <c r="E1305" s="850">
        <v>7542.0695698628115</v>
      </c>
      <c r="F1305" s="848">
        <v>0.57590759440684802</v>
      </c>
      <c r="G1305" s="852" t="s">
        <v>915</v>
      </c>
    </row>
    <row r="1306" spans="2:7">
      <c r="B1306" s="12" t="s">
        <v>22</v>
      </c>
      <c r="C1306" s="12">
        <v>152823</v>
      </c>
      <c r="D1306" s="12">
        <v>2016</v>
      </c>
      <c r="E1306" s="850">
        <v>52303.573242006067</v>
      </c>
      <c r="F1306" s="848">
        <v>13.314179469435929</v>
      </c>
      <c r="G1306" s="852" t="s">
        <v>917</v>
      </c>
    </row>
    <row r="1307" spans="2:7">
      <c r="B1307" s="12" t="s">
        <v>22</v>
      </c>
      <c r="C1307" s="12">
        <v>152829</v>
      </c>
      <c r="D1307" s="12">
        <v>2016</v>
      </c>
      <c r="E1307" s="850">
        <v>8024.6083978148272</v>
      </c>
      <c r="F1307" s="848">
        <v>1.4320686861603658</v>
      </c>
      <c r="G1307" s="852" t="s">
        <v>915</v>
      </c>
    </row>
    <row r="1308" spans="2:7">
      <c r="B1308" s="12" t="s">
        <v>22</v>
      </c>
      <c r="C1308" s="12">
        <v>153235</v>
      </c>
      <c r="D1308" s="12">
        <v>2016</v>
      </c>
      <c r="E1308" s="850">
        <v>41790.212785038129</v>
      </c>
      <c r="F1308" s="848">
        <v>4.9160016227231988</v>
      </c>
      <c r="G1308" s="852" t="s">
        <v>917</v>
      </c>
    </row>
    <row r="1309" spans="2:7">
      <c r="B1309" s="12" t="s">
        <v>22</v>
      </c>
      <c r="C1309" s="12">
        <v>153235</v>
      </c>
      <c r="D1309" s="12">
        <v>2016</v>
      </c>
      <c r="E1309" s="850">
        <v>3345.1488405132127</v>
      </c>
      <c r="F1309" s="848">
        <v>0</v>
      </c>
      <c r="G1309" s="852" t="s">
        <v>917</v>
      </c>
    </row>
    <row r="1310" spans="2:7">
      <c r="B1310" s="12" t="s">
        <v>22</v>
      </c>
      <c r="C1310" s="12">
        <v>153661</v>
      </c>
      <c r="D1310" s="12">
        <v>2016</v>
      </c>
      <c r="E1310" s="850">
        <v>333.58271198933772</v>
      </c>
      <c r="F1310" s="848">
        <v>0.67115315153124777</v>
      </c>
      <c r="G1310" s="852" t="s">
        <v>915</v>
      </c>
    </row>
    <row r="1311" spans="2:7">
      <c r="B1311" s="12" t="s">
        <v>22</v>
      </c>
      <c r="C1311" s="12">
        <v>153749</v>
      </c>
      <c r="D1311" s="12">
        <v>2016</v>
      </c>
      <c r="E1311" s="850">
        <v>4007.0504375706214</v>
      </c>
      <c r="F1311" s="848">
        <v>0</v>
      </c>
      <c r="G1311" s="852" t="s">
        <v>916</v>
      </c>
    </row>
    <row r="1312" spans="2:7">
      <c r="B1312" s="12" t="s">
        <v>22</v>
      </c>
      <c r="C1312" s="12">
        <v>153752</v>
      </c>
      <c r="D1312" s="12">
        <v>2016</v>
      </c>
      <c r="E1312" s="850">
        <v>1069.225656785045</v>
      </c>
      <c r="F1312" s="848">
        <v>0</v>
      </c>
      <c r="G1312" s="852" t="s">
        <v>916</v>
      </c>
    </row>
    <row r="1313" spans="2:7">
      <c r="B1313" s="12" t="s">
        <v>22</v>
      </c>
      <c r="C1313" s="12">
        <v>154169</v>
      </c>
      <c r="D1313" s="12">
        <v>2016</v>
      </c>
      <c r="E1313" s="850">
        <v>32666.386353375376</v>
      </c>
      <c r="F1313" s="848">
        <v>4.6048622795128704</v>
      </c>
      <c r="G1313" s="852" t="s">
        <v>915</v>
      </c>
    </row>
    <row r="1314" spans="2:7">
      <c r="B1314" s="12" t="s">
        <v>22</v>
      </c>
      <c r="C1314" s="12">
        <v>154169</v>
      </c>
      <c r="D1314" s="12">
        <v>2016</v>
      </c>
      <c r="E1314" s="850">
        <v>3833.9377121863754</v>
      </c>
      <c r="F1314" s="848">
        <v>0</v>
      </c>
      <c r="G1314" s="852" t="s">
        <v>915</v>
      </c>
    </row>
    <row r="1315" spans="2:7">
      <c r="B1315" s="12" t="s">
        <v>22</v>
      </c>
      <c r="C1315" s="12">
        <v>154235</v>
      </c>
      <c r="D1315" s="12">
        <v>2016</v>
      </c>
      <c r="E1315" s="850">
        <v>4075.2772175750001</v>
      </c>
      <c r="F1315" s="848">
        <v>0.25355139634941765</v>
      </c>
      <c r="G1315" s="852" t="s">
        <v>915</v>
      </c>
    </row>
    <row r="1316" spans="2:7">
      <c r="B1316" s="12" t="s">
        <v>22</v>
      </c>
      <c r="C1316" s="12">
        <v>154261</v>
      </c>
      <c r="D1316" s="12">
        <v>2016</v>
      </c>
      <c r="E1316" s="850">
        <v>2248.428809696552</v>
      </c>
      <c r="F1316" s="848">
        <v>0.13989042557209247</v>
      </c>
      <c r="G1316" s="852" t="s">
        <v>915</v>
      </c>
    </row>
    <row r="1317" spans="2:7">
      <c r="B1317" s="12" t="s">
        <v>22</v>
      </c>
      <c r="C1317" s="12">
        <v>154498</v>
      </c>
      <c r="D1317" s="12">
        <v>2016</v>
      </c>
      <c r="E1317" s="850">
        <v>11065.952707884473</v>
      </c>
      <c r="F1317" s="848">
        <v>1.3690131101254481</v>
      </c>
      <c r="G1317" s="852" t="s">
        <v>917</v>
      </c>
    </row>
    <row r="1318" spans="2:7">
      <c r="B1318" s="12" t="s">
        <v>22</v>
      </c>
      <c r="C1318" s="12">
        <v>154529</v>
      </c>
      <c r="D1318" s="12">
        <v>2016</v>
      </c>
      <c r="E1318" s="850">
        <v>14096.653238626419</v>
      </c>
      <c r="F1318" s="848">
        <v>1.6152022235212524</v>
      </c>
      <c r="G1318" s="852" t="s">
        <v>917</v>
      </c>
    </row>
    <row r="1319" spans="2:7">
      <c r="B1319" s="12" t="s">
        <v>22</v>
      </c>
      <c r="C1319" s="12">
        <v>154553</v>
      </c>
      <c r="D1319" s="12">
        <v>2016</v>
      </c>
      <c r="E1319" s="850">
        <v>6121.591895388955</v>
      </c>
      <c r="F1319" s="848">
        <v>1.7411412085503737</v>
      </c>
      <c r="G1319" s="852" t="s">
        <v>920</v>
      </c>
    </row>
    <row r="1320" spans="2:7">
      <c r="B1320" s="12" t="s">
        <v>22</v>
      </c>
      <c r="C1320" s="12">
        <v>154567</v>
      </c>
      <c r="D1320" s="12">
        <v>2016</v>
      </c>
      <c r="E1320" s="850">
        <v>35447.390950807167</v>
      </c>
      <c r="F1320" s="848">
        <v>5.7249639150700542</v>
      </c>
      <c r="G1320" s="852" t="s">
        <v>917</v>
      </c>
    </row>
    <row r="1321" spans="2:7">
      <c r="B1321" s="12" t="s">
        <v>22</v>
      </c>
      <c r="C1321" s="12">
        <v>154681</v>
      </c>
      <c r="D1321" s="12">
        <v>2016</v>
      </c>
      <c r="E1321" s="850">
        <v>9442.1629932945962</v>
      </c>
      <c r="F1321" s="848">
        <v>1.8668360592619744</v>
      </c>
      <c r="G1321" s="852" t="s">
        <v>917</v>
      </c>
    </row>
    <row r="1322" spans="2:7">
      <c r="B1322" s="12" t="s">
        <v>22</v>
      </c>
      <c r="C1322" s="12">
        <v>154684</v>
      </c>
      <c r="D1322" s="12">
        <v>2016</v>
      </c>
      <c r="E1322" s="850">
        <v>21368.854043788764</v>
      </c>
      <c r="F1322" s="848">
        <v>6.6583819447010413</v>
      </c>
      <c r="G1322" s="852" t="s">
        <v>915</v>
      </c>
    </row>
    <row r="1323" spans="2:7">
      <c r="B1323" s="12" t="s">
        <v>22</v>
      </c>
      <c r="C1323" s="12">
        <v>154684</v>
      </c>
      <c r="D1323" s="12">
        <v>2016</v>
      </c>
      <c r="E1323" s="850">
        <v>724.78224877786261</v>
      </c>
      <c r="F1323" s="848">
        <v>2.4708906690722853E-2</v>
      </c>
      <c r="G1323" s="852" t="s">
        <v>915</v>
      </c>
    </row>
    <row r="1324" spans="2:7">
      <c r="B1324" s="12" t="s">
        <v>22</v>
      </c>
      <c r="C1324" s="12">
        <v>154724</v>
      </c>
      <c r="D1324" s="12">
        <v>2016</v>
      </c>
      <c r="E1324" s="850">
        <v>79879.358540690708</v>
      </c>
      <c r="F1324" s="848">
        <v>0</v>
      </c>
      <c r="G1324" s="852" t="s">
        <v>915</v>
      </c>
    </row>
    <row r="1325" spans="2:7">
      <c r="B1325" s="12" t="s">
        <v>22</v>
      </c>
      <c r="C1325" s="12">
        <v>154758</v>
      </c>
      <c r="D1325" s="12">
        <v>2016</v>
      </c>
      <c r="E1325" s="850">
        <v>4452.9200822253588</v>
      </c>
      <c r="F1325" s="848">
        <v>0.46566785686362305</v>
      </c>
      <c r="G1325" s="852" t="s">
        <v>915</v>
      </c>
    </row>
    <row r="1326" spans="2:7">
      <c r="B1326" s="12" t="s">
        <v>22</v>
      </c>
      <c r="C1326" s="12">
        <v>154775</v>
      </c>
      <c r="D1326" s="12">
        <v>2016</v>
      </c>
      <c r="E1326" s="850">
        <v>1247.2166318754473</v>
      </c>
      <c r="F1326" s="848">
        <v>0.74357412550634372</v>
      </c>
      <c r="G1326" s="852" t="s">
        <v>917</v>
      </c>
    </row>
    <row r="1327" spans="2:7">
      <c r="B1327" s="12" t="s">
        <v>22</v>
      </c>
      <c r="C1327" s="12">
        <v>154786</v>
      </c>
      <c r="D1327" s="12">
        <v>2016</v>
      </c>
      <c r="E1327" s="850">
        <v>25067.979540004235</v>
      </c>
      <c r="F1327" s="848">
        <v>2.6135704829667641</v>
      </c>
      <c r="G1327" s="852" t="s">
        <v>916</v>
      </c>
    </row>
    <row r="1328" spans="2:7">
      <c r="B1328" s="12" t="s">
        <v>22</v>
      </c>
      <c r="C1328" s="12">
        <v>154905</v>
      </c>
      <c r="D1328" s="12">
        <v>2016</v>
      </c>
      <c r="E1328" s="850">
        <v>57448.247039749534</v>
      </c>
      <c r="F1328" s="848">
        <v>6.613526493447468</v>
      </c>
      <c r="G1328" s="852" t="s">
        <v>916</v>
      </c>
    </row>
    <row r="1329" spans="2:7">
      <c r="B1329" s="12" t="s">
        <v>22</v>
      </c>
      <c r="C1329" s="12">
        <v>155064</v>
      </c>
      <c r="D1329" s="12">
        <v>2016</v>
      </c>
      <c r="E1329" s="850">
        <v>168.58810208961083</v>
      </c>
      <c r="F1329" s="848">
        <v>0.2753978242616088</v>
      </c>
      <c r="G1329" s="852" t="s">
        <v>917</v>
      </c>
    </row>
    <row r="1330" spans="2:7">
      <c r="B1330" s="12" t="s">
        <v>22</v>
      </c>
      <c r="C1330" s="12">
        <v>155064</v>
      </c>
      <c r="D1330" s="12">
        <v>2016</v>
      </c>
      <c r="E1330" s="850">
        <v>2044.3467341265266</v>
      </c>
      <c r="F1330" s="848">
        <v>4.4104349957767708</v>
      </c>
      <c r="G1330" s="852" t="s">
        <v>917</v>
      </c>
    </row>
    <row r="1331" spans="2:7">
      <c r="B1331" s="12" t="s">
        <v>22</v>
      </c>
      <c r="C1331" s="12">
        <v>155075</v>
      </c>
      <c r="D1331" s="12">
        <v>2016</v>
      </c>
      <c r="E1331" s="850">
        <v>308.63180995436289</v>
      </c>
      <c r="F1331" s="848">
        <v>0.57527412988392668</v>
      </c>
      <c r="G1331" s="852" t="s">
        <v>915</v>
      </c>
    </row>
    <row r="1332" spans="2:7">
      <c r="B1332" s="12" t="s">
        <v>22</v>
      </c>
      <c r="C1332" s="12">
        <v>155457</v>
      </c>
      <c r="D1332" s="12">
        <v>2016</v>
      </c>
      <c r="E1332" s="850">
        <v>872.43416523120356</v>
      </c>
      <c r="F1332" s="848">
        <v>0.30844556317300187</v>
      </c>
      <c r="G1332" s="852" t="s">
        <v>915</v>
      </c>
    </row>
    <row r="1333" spans="2:7">
      <c r="B1333" s="12" t="s">
        <v>22</v>
      </c>
      <c r="C1333" s="12">
        <v>155457</v>
      </c>
      <c r="D1333" s="12">
        <v>2016</v>
      </c>
      <c r="E1333" s="850">
        <v>4619.9788976740974</v>
      </c>
      <c r="F1333" s="848">
        <v>2.1157475338302381</v>
      </c>
      <c r="G1333" s="852" t="s">
        <v>915</v>
      </c>
    </row>
    <row r="1334" spans="2:7">
      <c r="B1334" s="12" t="s">
        <v>22</v>
      </c>
      <c r="C1334" s="12">
        <v>155541</v>
      </c>
      <c r="D1334" s="12">
        <v>2016</v>
      </c>
      <c r="E1334" s="850">
        <v>52868.117245398062</v>
      </c>
      <c r="F1334" s="848">
        <v>5.7833543094937845</v>
      </c>
      <c r="G1334" s="852" t="s">
        <v>917</v>
      </c>
    </row>
    <row r="1335" spans="2:7">
      <c r="B1335" s="12" t="s">
        <v>22</v>
      </c>
      <c r="C1335" s="12">
        <v>155549</v>
      </c>
      <c r="D1335" s="12">
        <v>2016</v>
      </c>
      <c r="E1335" s="850">
        <v>8539.7539848918932</v>
      </c>
      <c r="F1335" s="848">
        <v>1.9912917965461063</v>
      </c>
      <c r="G1335" s="852" t="s">
        <v>915</v>
      </c>
    </row>
    <row r="1336" spans="2:7">
      <c r="B1336" s="12" t="s">
        <v>22</v>
      </c>
      <c r="C1336" s="12">
        <v>155551</v>
      </c>
      <c r="D1336" s="12">
        <v>2016</v>
      </c>
      <c r="E1336" s="850">
        <v>10035.116073759054</v>
      </c>
      <c r="F1336" s="848">
        <v>2.3024311397564352</v>
      </c>
      <c r="G1336" s="852" t="s">
        <v>915</v>
      </c>
    </row>
    <row r="1337" spans="2:7">
      <c r="B1337" s="12" t="s">
        <v>22</v>
      </c>
      <c r="C1337" s="12">
        <v>155622</v>
      </c>
      <c r="D1337" s="12">
        <v>2016</v>
      </c>
      <c r="E1337" s="850">
        <v>85066.592128007251</v>
      </c>
      <c r="F1337" s="848">
        <v>0</v>
      </c>
      <c r="G1337" s="852" t="s">
        <v>917</v>
      </c>
    </row>
    <row r="1338" spans="2:7">
      <c r="B1338" s="12" t="s">
        <v>22</v>
      </c>
      <c r="C1338" s="12">
        <v>155956</v>
      </c>
      <c r="D1338" s="12">
        <v>2016</v>
      </c>
      <c r="E1338" s="850">
        <v>11513.400020907764</v>
      </c>
      <c r="F1338" s="848">
        <v>1.1823295041992505</v>
      </c>
      <c r="G1338" s="852" t="s">
        <v>917</v>
      </c>
    </row>
    <row r="1339" spans="2:7">
      <c r="B1339" s="12" t="e">
        <v>#N/A</v>
      </c>
      <c r="C1339" s="12">
        <v>156155</v>
      </c>
      <c r="D1339" s="12">
        <v>2016</v>
      </c>
      <c r="E1339" s="850">
        <v>17469.110611568998</v>
      </c>
      <c r="F1339" s="848">
        <v>0</v>
      </c>
      <c r="G1339" s="852" t="e">
        <v>#N/A</v>
      </c>
    </row>
    <row r="1340" spans="2:7">
      <c r="B1340" s="12" t="s">
        <v>22</v>
      </c>
      <c r="C1340" s="12">
        <v>156180</v>
      </c>
      <c r="D1340" s="12">
        <v>2016</v>
      </c>
      <c r="E1340" s="850">
        <v>33674.679840432444</v>
      </c>
      <c r="F1340" s="848">
        <v>5.6005081777859225</v>
      </c>
      <c r="G1340" s="852" t="s">
        <v>915</v>
      </c>
    </row>
    <row r="1341" spans="2:7">
      <c r="B1341" s="12" t="s">
        <v>22</v>
      </c>
      <c r="C1341" s="12">
        <v>156204</v>
      </c>
      <c r="D1341" s="12">
        <v>2016</v>
      </c>
      <c r="E1341" s="850">
        <v>11267.47478016214</v>
      </c>
      <c r="F1341" s="848">
        <v>2.3024311397564352</v>
      </c>
      <c r="G1341" s="852" t="s">
        <v>917</v>
      </c>
    </row>
    <row r="1342" spans="2:7">
      <c r="B1342" s="12" t="s">
        <v>22</v>
      </c>
      <c r="C1342" s="12">
        <v>156210</v>
      </c>
      <c r="D1342" s="12">
        <v>2016</v>
      </c>
      <c r="E1342" s="850">
        <v>7139.3463639792981</v>
      </c>
      <c r="F1342" s="848">
        <v>1.3690131101254481</v>
      </c>
      <c r="G1342" s="852" t="s">
        <v>917</v>
      </c>
    </row>
    <row r="1343" spans="2:7">
      <c r="B1343" s="12" t="s">
        <v>22</v>
      </c>
      <c r="C1343" s="12">
        <v>156256</v>
      </c>
      <c r="D1343" s="12">
        <v>2016</v>
      </c>
      <c r="E1343" s="850">
        <v>2049.2284323507606</v>
      </c>
      <c r="F1343" s="848">
        <v>2.0134594545937436</v>
      </c>
      <c r="G1343" s="852" t="s">
        <v>917</v>
      </c>
    </row>
    <row r="1344" spans="2:7">
      <c r="B1344" s="12" t="s">
        <v>22</v>
      </c>
      <c r="C1344" s="12">
        <v>156296</v>
      </c>
      <c r="D1344" s="12">
        <v>2016</v>
      </c>
      <c r="E1344" s="850">
        <v>12246.223310090416</v>
      </c>
      <c r="F1344" s="848">
        <v>3.4822824171007474</v>
      </c>
      <c r="G1344" s="852" t="s">
        <v>917</v>
      </c>
    </row>
    <row r="1345" spans="2:7">
      <c r="B1345" s="12" t="s">
        <v>22</v>
      </c>
      <c r="C1345" s="12">
        <v>156354</v>
      </c>
      <c r="D1345" s="12">
        <v>2016</v>
      </c>
      <c r="E1345" s="850">
        <v>13968.373350492702</v>
      </c>
      <c r="F1345" s="848">
        <v>3.9945950723590733</v>
      </c>
      <c r="G1345" s="852" t="s">
        <v>915</v>
      </c>
    </row>
    <row r="1346" spans="2:7">
      <c r="B1346" s="12" t="s">
        <v>22</v>
      </c>
      <c r="C1346" s="12">
        <v>156432</v>
      </c>
      <c r="D1346" s="12">
        <v>2016</v>
      </c>
      <c r="E1346" s="850">
        <v>14550.576744116261</v>
      </c>
      <c r="F1346" s="848">
        <v>1.4934688474095794</v>
      </c>
      <c r="G1346" s="852" t="s">
        <v>917</v>
      </c>
    </row>
    <row r="1347" spans="2:7">
      <c r="B1347" s="12" t="s">
        <v>22</v>
      </c>
      <c r="C1347" s="12">
        <v>156432</v>
      </c>
      <c r="D1347" s="12">
        <v>2016</v>
      </c>
      <c r="E1347" s="850">
        <v>14099.242292181065</v>
      </c>
      <c r="F1347" s="848">
        <v>7.9068501410313144E-2</v>
      </c>
      <c r="G1347" s="852" t="s">
        <v>917</v>
      </c>
    </row>
    <row r="1348" spans="2:7">
      <c r="B1348" s="12" t="s">
        <v>22</v>
      </c>
      <c r="C1348" s="12">
        <v>156456</v>
      </c>
      <c r="D1348" s="12">
        <v>2016</v>
      </c>
      <c r="E1348" s="850">
        <v>2763.1775194137858</v>
      </c>
      <c r="F1348" s="848">
        <v>1.1773256987183776</v>
      </c>
      <c r="G1348" s="852" t="s">
        <v>921</v>
      </c>
    </row>
    <row r="1349" spans="2:7">
      <c r="B1349" s="12" t="s">
        <v>22</v>
      </c>
      <c r="C1349" s="12">
        <v>156495</v>
      </c>
      <c r="D1349" s="12">
        <v>2016</v>
      </c>
      <c r="E1349" s="850">
        <v>20557.300749328191</v>
      </c>
      <c r="F1349" s="848">
        <v>4.4181786735866719</v>
      </c>
      <c r="G1349" s="852" t="s">
        <v>917</v>
      </c>
    </row>
    <row r="1350" spans="2:7">
      <c r="B1350" s="12" t="s">
        <v>22</v>
      </c>
      <c r="C1350" s="12">
        <v>156495</v>
      </c>
      <c r="D1350" s="12">
        <v>2016</v>
      </c>
      <c r="E1350" s="850">
        <v>40699.575461020017</v>
      </c>
      <c r="F1350" s="848">
        <v>0</v>
      </c>
      <c r="G1350" s="852" t="s">
        <v>917</v>
      </c>
    </row>
    <row r="1351" spans="2:7">
      <c r="B1351" s="12" t="s">
        <v>22</v>
      </c>
      <c r="C1351" s="12">
        <v>156506</v>
      </c>
      <c r="D1351" s="12">
        <v>2016</v>
      </c>
      <c r="E1351" s="850">
        <v>27799.799089286906</v>
      </c>
      <c r="F1351" s="848">
        <v>2.4268868770405669</v>
      </c>
      <c r="G1351" s="852" t="s">
        <v>915</v>
      </c>
    </row>
    <row r="1352" spans="2:7">
      <c r="B1352" s="12" t="s">
        <v>22</v>
      </c>
      <c r="C1352" s="12">
        <v>156668</v>
      </c>
      <c r="D1352" s="12">
        <v>2016</v>
      </c>
      <c r="E1352" s="850">
        <v>36862.827336432005</v>
      </c>
      <c r="F1352" s="848">
        <v>0</v>
      </c>
      <c r="G1352" s="852" t="s">
        <v>917</v>
      </c>
    </row>
    <row r="1353" spans="2:7">
      <c r="B1353" s="12" t="s">
        <v>22</v>
      </c>
      <c r="C1353" s="12">
        <v>156815</v>
      </c>
      <c r="D1353" s="12">
        <v>2016</v>
      </c>
      <c r="E1353" s="850">
        <v>21911.93895043536</v>
      </c>
      <c r="F1353" s="848">
        <v>2.3024311397564352</v>
      </c>
      <c r="G1353" s="852" t="s">
        <v>916</v>
      </c>
    </row>
    <row r="1354" spans="2:7">
      <c r="B1354" s="12" t="s">
        <v>22</v>
      </c>
      <c r="C1354" s="12">
        <v>156852</v>
      </c>
      <c r="D1354" s="12">
        <v>2016</v>
      </c>
      <c r="E1354" s="850">
        <v>86458.833432626401</v>
      </c>
      <c r="F1354" s="848">
        <v>3.5801717154009145</v>
      </c>
      <c r="G1354" s="852" t="s">
        <v>917</v>
      </c>
    </row>
    <row r="1355" spans="2:7">
      <c r="B1355" s="12" t="s">
        <v>22</v>
      </c>
      <c r="C1355" s="12">
        <v>156852</v>
      </c>
      <c r="D1355" s="12">
        <v>2016</v>
      </c>
      <c r="E1355" s="850">
        <v>6153.1094061903204</v>
      </c>
      <c r="F1355" s="848">
        <v>7.3826846668437263</v>
      </c>
      <c r="G1355" s="852" t="s">
        <v>917</v>
      </c>
    </row>
    <row r="1356" spans="2:7">
      <c r="B1356" s="12" t="s">
        <v>22</v>
      </c>
      <c r="C1356" s="12">
        <v>156959</v>
      </c>
      <c r="D1356" s="12">
        <v>2016</v>
      </c>
      <c r="E1356" s="850">
        <v>13365.320709813061</v>
      </c>
      <c r="F1356" s="848">
        <v>0</v>
      </c>
      <c r="G1356" s="852" t="s">
        <v>915</v>
      </c>
    </row>
    <row r="1357" spans="2:7">
      <c r="B1357" s="12" t="s">
        <v>22</v>
      </c>
      <c r="C1357" s="12">
        <v>156993</v>
      </c>
      <c r="D1357" s="12">
        <v>2016</v>
      </c>
      <c r="E1357" s="850">
        <v>7484.5795974953153</v>
      </c>
      <c r="F1357" s="848">
        <v>0</v>
      </c>
      <c r="G1357" s="852" t="s">
        <v>915</v>
      </c>
    </row>
    <row r="1358" spans="2:7">
      <c r="B1358" s="12" t="s">
        <v>22</v>
      </c>
      <c r="C1358" s="12">
        <v>157070</v>
      </c>
      <c r="D1358" s="12">
        <v>2016</v>
      </c>
      <c r="E1358" s="850">
        <v>12117.966237740766</v>
      </c>
      <c r="F1358" s="848">
        <v>0</v>
      </c>
      <c r="G1358" s="852" t="s">
        <v>915</v>
      </c>
    </row>
    <row r="1359" spans="2:7">
      <c r="B1359" s="12" t="s">
        <v>22</v>
      </c>
      <c r="C1359" s="12">
        <v>157138</v>
      </c>
      <c r="D1359" s="12">
        <v>2016</v>
      </c>
      <c r="E1359" s="850">
        <v>54040.185448392891</v>
      </c>
      <c r="F1359" s="848">
        <v>0</v>
      </c>
      <c r="G1359" s="852" t="s">
        <v>917</v>
      </c>
    </row>
    <row r="1360" spans="2:7">
      <c r="B1360" s="12" t="s">
        <v>22</v>
      </c>
      <c r="C1360" s="12">
        <v>157226</v>
      </c>
      <c r="D1360" s="12">
        <v>2016</v>
      </c>
      <c r="E1360" s="850">
        <v>25923.252877264022</v>
      </c>
      <c r="F1360" s="848">
        <v>3.9825835930922127</v>
      </c>
      <c r="G1360" s="852" t="s">
        <v>917</v>
      </c>
    </row>
    <row r="1361" spans="2:7">
      <c r="B1361" s="12" t="s">
        <v>22</v>
      </c>
      <c r="C1361" s="12">
        <v>157226</v>
      </c>
      <c r="D1361" s="12">
        <v>2016</v>
      </c>
      <c r="E1361" s="850">
        <v>1300.1115720470657</v>
      </c>
      <c r="F1361" s="848">
        <v>0.1496789539918788</v>
      </c>
      <c r="G1361" s="852" t="s">
        <v>917</v>
      </c>
    </row>
    <row r="1362" spans="2:7">
      <c r="B1362" s="12" t="s">
        <v>22</v>
      </c>
      <c r="C1362" s="12">
        <v>157311</v>
      </c>
      <c r="D1362" s="12">
        <v>2016</v>
      </c>
      <c r="E1362" s="850">
        <v>1563.7425230481283</v>
      </c>
      <c r="F1362" s="848">
        <v>0</v>
      </c>
      <c r="G1362" s="852" t="s">
        <v>917</v>
      </c>
    </row>
    <row r="1363" spans="2:7">
      <c r="B1363" s="12" t="s">
        <v>22</v>
      </c>
      <c r="C1363" s="12">
        <v>157348</v>
      </c>
      <c r="D1363" s="12">
        <v>2016</v>
      </c>
      <c r="E1363" s="850">
        <v>16595.17187064865</v>
      </c>
      <c r="F1363" s="848">
        <v>2.6135704829667641</v>
      </c>
      <c r="G1363" s="852" t="s">
        <v>917</v>
      </c>
    </row>
    <row r="1364" spans="2:7">
      <c r="B1364" s="12" t="s">
        <v>22</v>
      </c>
      <c r="C1364" s="12">
        <v>157376</v>
      </c>
      <c r="D1364" s="12">
        <v>2016</v>
      </c>
      <c r="E1364" s="850">
        <v>924215.45833234128</v>
      </c>
      <c r="F1364" s="848">
        <v>111.7004418468027</v>
      </c>
      <c r="G1364" s="852" t="s">
        <v>917</v>
      </c>
    </row>
    <row r="1365" spans="2:7">
      <c r="B1365" s="12" t="s">
        <v>22</v>
      </c>
      <c r="C1365" s="12">
        <v>157547</v>
      </c>
      <c r="D1365" s="12">
        <v>2016</v>
      </c>
      <c r="E1365" s="850">
        <v>1302441.7981622308</v>
      </c>
      <c r="F1365" s="848">
        <v>152.70636394045897</v>
      </c>
      <c r="G1365" s="852" t="s">
        <v>916</v>
      </c>
    </row>
    <row r="1366" spans="2:7">
      <c r="B1366" s="12" t="s">
        <v>22</v>
      </c>
      <c r="C1366" s="12">
        <v>157672</v>
      </c>
      <c r="D1366" s="12">
        <v>2016</v>
      </c>
      <c r="E1366" s="850">
        <v>1288.7987827319739</v>
      </c>
      <c r="F1366" s="848">
        <v>0</v>
      </c>
      <c r="G1366" s="852" t="s">
        <v>917</v>
      </c>
    </row>
    <row r="1367" spans="2:7">
      <c r="B1367" s="12" t="s">
        <v>22</v>
      </c>
      <c r="C1367" s="12">
        <v>158142</v>
      </c>
      <c r="D1367" s="12">
        <v>2016</v>
      </c>
      <c r="E1367" s="850">
        <v>8336.1825356080135</v>
      </c>
      <c r="F1367" s="848">
        <v>0.87119016098892132</v>
      </c>
      <c r="G1367" s="852" t="s">
        <v>915</v>
      </c>
    </row>
    <row r="1368" spans="2:7">
      <c r="B1368" s="12" t="s">
        <v>22</v>
      </c>
      <c r="C1368" s="12">
        <v>158142</v>
      </c>
      <c r="D1368" s="12">
        <v>2016</v>
      </c>
      <c r="E1368" s="850">
        <v>7637.1224578633155</v>
      </c>
      <c r="F1368" s="848">
        <v>0.11936302616749195</v>
      </c>
      <c r="G1368" s="852" t="s">
        <v>915</v>
      </c>
    </row>
    <row r="1369" spans="2:7">
      <c r="B1369" s="12" t="s">
        <v>22</v>
      </c>
      <c r="C1369" s="12">
        <v>158143</v>
      </c>
      <c r="D1369" s="12">
        <v>2016</v>
      </c>
      <c r="E1369" s="850">
        <v>6695.9978049684323</v>
      </c>
      <c r="F1369" s="848">
        <v>0.68450655506272406</v>
      </c>
      <c r="G1369" s="852" t="s">
        <v>915</v>
      </c>
    </row>
    <row r="1370" spans="2:7">
      <c r="B1370" s="12" t="s">
        <v>22</v>
      </c>
      <c r="C1370" s="12">
        <v>158143</v>
      </c>
      <c r="D1370" s="12">
        <v>2016</v>
      </c>
      <c r="E1370" s="850">
        <v>8216.1336087661493</v>
      </c>
      <c r="F1370" s="848">
        <v>0.20033221270786067</v>
      </c>
      <c r="G1370" s="852" t="s">
        <v>915</v>
      </c>
    </row>
    <row r="1371" spans="2:7">
      <c r="B1371" s="12" t="s">
        <v>22</v>
      </c>
      <c r="C1371" s="12">
        <v>158260</v>
      </c>
      <c r="D1371" s="12">
        <v>2016</v>
      </c>
      <c r="E1371" s="850">
        <v>1033.5691368003709</v>
      </c>
      <c r="F1371" s="848">
        <v>0.56005081777859234</v>
      </c>
      <c r="G1371" s="852" t="s">
        <v>915</v>
      </c>
    </row>
    <row r="1372" spans="2:7">
      <c r="B1372" s="12" t="s">
        <v>22</v>
      </c>
      <c r="C1372" s="12">
        <v>158260</v>
      </c>
      <c r="D1372" s="12">
        <v>2016</v>
      </c>
      <c r="E1372" s="850">
        <v>3800.1913328433625</v>
      </c>
      <c r="F1372" s="848">
        <v>0.28381535939435804</v>
      </c>
      <c r="G1372" s="852" t="s">
        <v>915</v>
      </c>
    </row>
    <row r="1373" spans="2:7">
      <c r="B1373" s="12" t="s">
        <v>22</v>
      </c>
      <c r="C1373" s="12">
        <v>158408</v>
      </c>
      <c r="D1373" s="12">
        <v>2016</v>
      </c>
      <c r="E1373" s="850">
        <v>78456.314383191653</v>
      </c>
      <c r="F1373" s="848">
        <v>14.865265971510365</v>
      </c>
      <c r="G1373" s="852" t="s">
        <v>920</v>
      </c>
    </row>
    <row r="1374" spans="2:7">
      <c r="B1374" s="12" t="s">
        <v>22</v>
      </c>
      <c r="C1374" s="12">
        <v>158428</v>
      </c>
      <c r="D1374" s="12">
        <v>2016</v>
      </c>
      <c r="E1374" s="850">
        <v>6663.2077728690147</v>
      </c>
      <c r="F1374" s="848">
        <v>2.2402032711143693</v>
      </c>
      <c r="G1374" s="852" t="s">
        <v>917</v>
      </c>
    </row>
    <row r="1375" spans="2:7">
      <c r="B1375" s="12" t="s">
        <v>22</v>
      </c>
      <c r="C1375" s="12">
        <v>158428</v>
      </c>
      <c r="D1375" s="12">
        <v>2016</v>
      </c>
      <c r="E1375" s="850">
        <v>1739.4773970668705</v>
      </c>
      <c r="F1375" s="848">
        <v>5.9301376057734861E-2</v>
      </c>
      <c r="G1375" s="852" t="s">
        <v>917</v>
      </c>
    </row>
    <row r="1376" spans="2:7">
      <c r="B1376" s="12" t="s">
        <v>22</v>
      </c>
      <c r="C1376" s="12">
        <v>158429</v>
      </c>
      <c r="D1376" s="12">
        <v>2016</v>
      </c>
      <c r="E1376" s="850">
        <v>1069.225656785045</v>
      </c>
      <c r="F1376" s="848">
        <v>0</v>
      </c>
      <c r="G1376" s="852" t="s">
        <v>917</v>
      </c>
    </row>
    <row r="1377" spans="2:7">
      <c r="B1377" s="12" t="s">
        <v>22</v>
      </c>
      <c r="C1377" s="12">
        <v>158456</v>
      </c>
      <c r="D1377" s="12">
        <v>2016</v>
      </c>
      <c r="E1377" s="850">
        <v>3216.4967188565411</v>
      </c>
      <c r="F1377" s="848">
        <v>3.7392818442455233</v>
      </c>
      <c r="G1377" s="852" t="s">
        <v>917</v>
      </c>
    </row>
    <row r="1378" spans="2:7">
      <c r="B1378" s="12" t="s">
        <v>22</v>
      </c>
      <c r="C1378" s="12">
        <v>158477</v>
      </c>
      <c r="D1378" s="12">
        <v>2016</v>
      </c>
      <c r="E1378" s="850">
        <v>3345.1488405132127</v>
      </c>
      <c r="F1378" s="848">
        <v>0</v>
      </c>
      <c r="G1378" s="852" t="s">
        <v>915</v>
      </c>
    </row>
    <row r="1379" spans="2:7">
      <c r="B1379" s="12" t="s">
        <v>22</v>
      </c>
      <c r="C1379" s="12">
        <v>158499</v>
      </c>
      <c r="D1379" s="12">
        <v>2016</v>
      </c>
      <c r="E1379" s="850">
        <v>1512.1905717388493</v>
      </c>
      <c r="F1379" s="848">
        <v>0.17106166170500439</v>
      </c>
      <c r="G1379" s="852" t="s">
        <v>915</v>
      </c>
    </row>
    <row r="1380" spans="2:7">
      <c r="B1380" s="12" t="s">
        <v>22</v>
      </c>
      <c r="C1380" s="12">
        <v>158820</v>
      </c>
      <c r="D1380" s="12">
        <v>2016</v>
      </c>
      <c r="E1380" s="850">
        <v>8881.3168192608209</v>
      </c>
      <c r="F1380" s="848">
        <v>2.7380262202508963</v>
      </c>
      <c r="G1380" s="852" t="s">
        <v>915</v>
      </c>
    </row>
    <row r="1381" spans="2:7">
      <c r="B1381" s="12" t="s">
        <v>22</v>
      </c>
      <c r="C1381" s="12">
        <v>158876</v>
      </c>
      <c r="D1381" s="12">
        <v>2016</v>
      </c>
      <c r="E1381" s="850">
        <v>25381.016921846342</v>
      </c>
      <c r="F1381" s="848">
        <v>0</v>
      </c>
      <c r="G1381" s="852" t="s">
        <v>915</v>
      </c>
    </row>
    <row r="1382" spans="2:7">
      <c r="B1382" s="12" t="s">
        <v>22</v>
      </c>
      <c r="C1382" s="12">
        <v>158876</v>
      </c>
      <c r="D1382" s="12">
        <v>2016</v>
      </c>
      <c r="E1382" s="850">
        <v>64040.915829407953</v>
      </c>
      <c r="F1382" s="848">
        <v>7.3416211532765452</v>
      </c>
      <c r="G1382" s="852" t="s">
        <v>915</v>
      </c>
    </row>
    <row r="1383" spans="2:7">
      <c r="B1383" s="12" t="s">
        <v>22</v>
      </c>
      <c r="C1383" s="12">
        <v>159024</v>
      </c>
      <c r="D1383" s="12">
        <v>2016</v>
      </c>
      <c r="E1383" s="850">
        <v>78856.621598288839</v>
      </c>
      <c r="F1383" s="848">
        <v>0</v>
      </c>
      <c r="G1383" s="852" t="s">
        <v>917</v>
      </c>
    </row>
    <row r="1384" spans="2:7">
      <c r="B1384" s="12" t="s">
        <v>22</v>
      </c>
      <c r="C1384" s="12">
        <v>159024</v>
      </c>
      <c r="D1384" s="12">
        <v>2016</v>
      </c>
      <c r="E1384" s="850">
        <v>4082.0744366968056</v>
      </c>
      <c r="F1384" s="848">
        <v>1.1607608057002492</v>
      </c>
      <c r="G1384" s="852" t="s">
        <v>917</v>
      </c>
    </row>
    <row r="1385" spans="2:7">
      <c r="B1385" s="12" t="s">
        <v>22</v>
      </c>
      <c r="C1385" s="12">
        <v>159173</v>
      </c>
      <c r="D1385" s="12">
        <v>2016</v>
      </c>
      <c r="E1385" s="850">
        <v>15656.557201802843</v>
      </c>
      <c r="F1385" s="848">
        <v>1.6179245846937111</v>
      </c>
      <c r="G1385" s="852" t="s">
        <v>916</v>
      </c>
    </row>
    <row r="1386" spans="2:7">
      <c r="B1386" s="12" t="s">
        <v>22</v>
      </c>
      <c r="C1386" s="12">
        <v>159176</v>
      </c>
      <c r="D1386" s="12">
        <v>2016</v>
      </c>
      <c r="E1386" s="850">
        <v>56607.208539962143</v>
      </c>
      <c r="F1386" s="848">
        <v>8.8363573471733439</v>
      </c>
      <c r="G1386" s="852" t="s">
        <v>917</v>
      </c>
    </row>
    <row r="1387" spans="2:7">
      <c r="B1387" s="12" t="s">
        <v>22</v>
      </c>
      <c r="C1387" s="12">
        <v>159333</v>
      </c>
      <c r="D1387" s="12">
        <v>2016</v>
      </c>
      <c r="E1387" s="850">
        <v>2808.5158447564022</v>
      </c>
      <c r="F1387" s="848">
        <v>3.181113914936637</v>
      </c>
      <c r="G1387" s="852" t="s">
        <v>917</v>
      </c>
    </row>
    <row r="1388" spans="2:7">
      <c r="B1388" s="12" t="s">
        <v>22</v>
      </c>
      <c r="C1388" s="12">
        <v>159615</v>
      </c>
      <c r="D1388" s="12">
        <v>2016</v>
      </c>
      <c r="E1388" s="850">
        <v>125688.07443178416</v>
      </c>
      <c r="F1388" s="848">
        <v>28.149051440105577</v>
      </c>
      <c r="G1388" s="852" t="s">
        <v>915</v>
      </c>
    </row>
    <row r="1389" spans="2:7">
      <c r="B1389" s="12" t="s">
        <v>22</v>
      </c>
      <c r="C1389" s="12">
        <v>159646</v>
      </c>
      <c r="D1389" s="12">
        <v>2016</v>
      </c>
      <c r="E1389" s="850">
        <v>43003.443972716559</v>
      </c>
      <c r="F1389" s="848">
        <v>15.992562241010912</v>
      </c>
      <c r="G1389" s="852" t="s">
        <v>917</v>
      </c>
    </row>
    <row r="1390" spans="2:7">
      <c r="B1390" s="12" t="s">
        <v>22</v>
      </c>
      <c r="C1390" s="12">
        <v>159824</v>
      </c>
      <c r="D1390" s="12">
        <v>2016</v>
      </c>
      <c r="E1390" s="850">
        <v>7147.5438720041502</v>
      </c>
      <c r="F1390" s="848">
        <v>2.9869376948191588</v>
      </c>
      <c r="G1390" s="852" t="s">
        <v>915</v>
      </c>
    </row>
    <row r="1391" spans="2:7">
      <c r="B1391" s="12" t="s">
        <v>22</v>
      </c>
      <c r="C1391" s="12">
        <v>159824</v>
      </c>
      <c r="D1391" s="12">
        <v>2016</v>
      </c>
      <c r="E1391" s="850">
        <v>2510.134518071558</v>
      </c>
      <c r="F1391" s="848">
        <v>0</v>
      </c>
      <c r="G1391" s="852" t="s">
        <v>915</v>
      </c>
    </row>
    <row r="1392" spans="2:7">
      <c r="B1392" s="12" t="s">
        <v>22</v>
      </c>
      <c r="C1392" s="12">
        <v>159994</v>
      </c>
      <c r="D1392" s="12">
        <v>2016</v>
      </c>
      <c r="E1392" s="850">
        <v>3474.9833845513963</v>
      </c>
      <c r="F1392" s="848">
        <v>0</v>
      </c>
      <c r="G1392" s="852" t="s">
        <v>915</v>
      </c>
    </row>
    <row r="1393" spans="2:7">
      <c r="B1393" s="12" t="s">
        <v>22</v>
      </c>
      <c r="C1393" s="12">
        <v>160107</v>
      </c>
      <c r="D1393" s="12">
        <v>2016</v>
      </c>
      <c r="E1393" s="850">
        <v>96877.432208208833</v>
      </c>
      <c r="F1393" s="848">
        <v>29.916326480164422</v>
      </c>
      <c r="G1393" s="852" t="s">
        <v>917</v>
      </c>
    </row>
    <row r="1394" spans="2:7">
      <c r="B1394" s="12" t="s">
        <v>22</v>
      </c>
      <c r="C1394" s="12">
        <v>160174</v>
      </c>
      <c r="D1394" s="12">
        <v>2016</v>
      </c>
      <c r="E1394" s="850">
        <v>32343.618101814023</v>
      </c>
      <c r="F1394" s="848">
        <v>0</v>
      </c>
      <c r="G1394" s="852" t="s">
        <v>915</v>
      </c>
    </row>
    <row r="1395" spans="2:7">
      <c r="B1395" s="12" t="s">
        <v>22</v>
      </c>
      <c r="C1395" s="12">
        <v>160189</v>
      </c>
      <c r="D1395" s="12">
        <v>2016</v>
      </c>
      <c r="E1395" s="850">
        <v>28289.600193771948</v>
      </c>
      <c r="F1395" s="848">
        <v>2.924709826177093</v>
      </c>
      <c r="G1395" s="852" t="s">
        <v>916</v>
      </c>
    </row>
    <row r="1396" spans="2:7">
      <c r="B1396" s="12" t="s">
        <v>22</v>
      </c>
      <c r="C1396" s="12">
        <v>160276</v>
      </c>
      <c r="D1396" s="12">
        <v>2016</v>
      </c>
      <c r="E1396" s="850">
        <v>22892.782170563965</v>
      </c>
      <c r="F1396" s="848">
        <v>7.7042541337185053</v>
      </c>
      <c r="G1396" s="852" t="s">
        <v>917</v>
      </c>
    </row>
    <row r="1397" spans="2:7">
      <c r="B1397" s="12" t="s">
        <v>22</v>
      </c>
      <c r="C1397" s="12">
        <v>160422</v>
      </c>
      <c r="D1397" s="12">
        <v>2016</v>
      </c>
      <c r="E1397" s="850">
        <v>14433.985795509128</v>
      </c>
      <c r="F1397" s="848">
        <v>4.1277482414377085</v>
      </c>
      <c r="G1397" s="852" t="s">
        <v>915</v>
      </c>
    </row>
    <row r="1398" spans="2:7">
      <c r="B1398" s="12" t="s">
        <v>22</v>
      </c>
      <c r="C1398" s="12">
        <v>160495</v>
      </c>
      <c r="D1398" s="12">
        <v>2016</v>
      </c>
      <c r="E1398" s="850">
        <v>49300.570691201123</v>
      </c>
      <c r="F1398" s="848">
        <v>0</v>
      </c>
      <c r="G1398" s="852" t="s">
        <v>917</v>
      </c>
    </row>
    <row r="1399" spans="2:7">
      <c r="B1399" s="12" t="s">
        <v>22</v>
      </c>
      <c r="C1399" s="12">
        <v>160581</v>
      </c>
      <c r="D1399" s="12">
        <v>2016</v>
      </c>
      <c r="E1399" s="850">
        <v>22043.782204501764</v>
      </c>
      <c r="F1399" s="848">
        <v>9.0852688217416073</v>
      </c>
      <c r="G1399" s="852" t="s">
        <v>915</v>
      </c>
    </row>
    <row r="1400" spans="2:7">
      <c r="B1400" s="12" t="s">
        <v>22</v>
      </c>
      <c r="C1400" s="12">
        <v>160581</v>
      </c>
      <c r="D1400" s="12">
        <v>2016</v>
      </c>
      <c r="E1400" s="850">
        <v>3806.0360140950324</v>
      </c>
      <c r="F1400" s="848">
        <v>7.9068501410313144E-2</v>
      </c>
      <c r="G1400" s="852" t="s">
        <v>915</v>
      </c>
    </row>
    <row r="1401" spans="2:7">
      <c r="B1401" s="12" t="s">
        <v>22</v>
      </c>
      <c r="C1401" s="12">
        <v>160730</v>
      </c>
      <c r="D1401" s="12">
        <v>2016</v>
      </c>
      <c r="E1401" s="850">
        <v>92267.71248869205</v>
      </c>
      <c r="F1401" s="848">
        <v>0</v>
      </c>
      <c r="G1401" s="852" t="s">
        <v>917</v>
      </c>
    </row>
    <row r="1402" spans="2:7">
      <c r="B1402" s="12" t="s">
        <v>22</v>
      </c>
      <c r="C1402" s="12">
        <v>160822</v>
      </c>
      <c r="D1402" s="12">
        <v>2016</v>
      </c>
      <c r="E1402" s="850">
        <v>1036.0961456507994</v>
      </c>
      <c r="F1402" s="848">
        <v>1.1799512211653558</v>
      </c>
      <c r="G1402" s="852" t="s">
        <v>915</v>
      </c>
    </row>
    <row r="1403" spans="2:7">
      <c r="B1403" s="12" t="s">
        <v>22</v>
      </c>
      <c r="C1403" s="12">
        <v>160936</v>
      </c>
      <c r="D1403" s="12">
        <v>2016</v>
      </c>
      <c r="E1403" s="850">
        <v>52976.393815573152</v>
      </c>
      <c r="F1403" s="848">
        <v>6.067455498575657</v>
      </c>
      <c r="G1403" s="852" t="s">
        <v>916</v>
      </c>
    </row>
    <row r="1404" spans="2:7">
      <c r="B1404" s="12" t="s">
        <v>22</v>
      </c>
      <c r="C1404" s="12">
        <v>160937</v>
      </c>
      <c r="D1404" s="12">
        <v>2016</v>
      </c>
      <c r="E1404" s="850">
        <v>15726.048762776525</v>
      </c>
      <c r="F1404" s="848">
        <v>1.0166764760667428</v>
      </c>
      <c r="G1404" s="852" t="s">
        <v>915</v>
      </c>
    </row>
    <row r="1405" spans="2:7">
      <c r="B1405" s="12" t="s">
        <v>22</v>
      </c>
      <c r="C1405" s="12">
        <v>160963</v>
      </c>
      <c r="D1405" s="12">
        <v>2016</v>
      </c>
      <c r="E1405" s="850">
        <v>743.36640900293605</v>
      </c>
      <c r="F1405" s="848">
        <v>0</v>
      </c>
      <c r="G1405" s="852" t="s">
        <v>915</v>
      </c>
    </row>
    <row r="1406" spans="2:7">
      <c r="B1406" s="12" t="s">
        <v>22</v>
      </c>
      <c r="C1406" s="12">
        <v>161038</v>
      </c>
      <c r="D1406" s="12">
        <v>2016</v>
      </c>
      <c r="E1406" s="850">
        <v>56089.102432218206</v>
      </c>
      <c r="F1406" s="848">
        <v>0</v>
      </c>
      <c r="G1406" s="852" t="s">
        <v>917</v>
      </c>
    </row>
    <row r="1407" spans="2:7">
      <c r="B1407" s="12" t="s">
        <v>22</v>
      </c>
      <c r="C1407" s="12">
        <v>161216</v>
      </c>
      <c r="D1407" s="12">
        <v>2016</v>
      </c>
      <c r="E1407" s="850">
        <v>101494.56630591866</v>
      </c>
      <c r="F1407" s="848">
        <v>0</v>
      </c>
      <c r="G1407" s="852" t="s">
        <v>917</v>
      </c>
    </row>
    <row r="1408" spans="2:7">
      <c r="B1408" s="12" t="s">
        <v>22</v>
      </c>
      <c r="C1408" s="12">
        <v>161226</v>
      </c>
      <c r="D1408" s="12">
        <v>2016</v>
      </c>
      <c r="E1408" s="850">
        <v>5646.529777974356</v>
      </c>
      <c r="F1408" s="848">
        <v>0</v>
      </c>
      <c r="G1408" s="852" t="s">
        <v>917</v>
      </c>
    </row>
    <row r="1409" spans="2:7">
      <c r="B1409" s="12" t="s">
        <v>22</v>
      </c>
      <c r="C1409" s="12">
        <v>161256</v>
      </c>
      <c r="D1409" s="12">
        <v>2016</v>
      </c>
      <c r="E1409" s="850">
        <v>2996.1624963523805</v>
      </c>
      <c r="F1409" s="848">
        <v>0.33889215868891426</v>
      </c>
      <c r="G1409" s="852" t="s">
        <v>915</v>
      </c>
    </row>
    <row r="1410" spans="2:7">
      <c r="B1410" s="12" t="s">
        <v>22</v>
      </c>
      <c r="C1410" s="12">
        <v>161272</v>
      </c>
      <c r="D1410" s="12">
        <v>2016</v>
      </c>
      <c r="E1410" s="850">
        <v>4871.3691437696261</v>
      </c>
      <c r="F1410" s="848">
        <v>0</v>
      </c>
      <c r="G1410" s="852" t="s">
        <v>915</v>
      </c>
    </row>
    <row r="1411" spans="2:7">
      <c r="B1411" s="12" t="s">
        <v>22</v>
      </c>
      <c r="C1411" s="12">
        <v>161272</v>
      </c>
      <c r="D1411" s="12">
        <v>2016</v>
      </c>
      <c r="E1411" s="850">
        <v>743.36640900293605</v>
      </c>
      <c r="F1411" s="848">
        <v>0</v>
      </c>
      <c r="G1411" s="852" t="s">
        <v>915</v>
      </c>
    </row>
    <row r="1412" spans="2:7">
      <c r="B1412" s="12" t="s">
        <v>22</v>
      </c>
      <c r="C1412" s="12">
        <v>161283</v>
      </c>
      <c r="D1412" s="12">
        <v>2016</v>
      </c>
      <c r="E1412" s="850">
        <v>3742.2897987476576</v>
      </c>
      <c r="F1412" s="848">
        <v>0</v>
      </c>
      <c r="G1412" s="852" t="s">
        <v>915</v>
      </c>
    </row>
    <row r="1413" spans="2:7">
      <c r="B1413" s="12" t="s">
        <v>22</v>
      </c>
      <c r="C1413" s="12">
        <v>161337</v>
      </c>
      <c r="D1413" s="12">
        <v>2016</v>
      </c>
      <c r="E1413" s="850">
        <v>9689.4544853777006</v>
      </c>
      <c r="F1413" s="848">
        <v>1.8046081906199085</v>
      </c>
      <c r="G1413" s="852" t="s">
        <v>915</v>
      </c>
    </row>
    <row r="1414" spans="2:7">
      <c r="B1414" s="12" t="s">
        <v>22</v>
      </c>
      <c r="C1414" s="12">
        <v>161337</v>
      </c>
      <c r="D1414" s="12">
        <v>2016</v>
      </c>
      <c r="E1414" s="850">
        <v>4585.546987915428</v>
      </c>
      <c r="F1414" s="848">
        <v>0.52103092747711421</v>
      </c>
      <c r="G1414" s="852" t="s">
        <v>915</v>
      </c>
    </row>
    <row r="1415" spans="2:7">
      <c r="B1415" s="12" t="s">
        <v>22</v>
      </c>
      <c r="C1415" s="12">
        <v>161414</v>
      </c>
      <c r="D1415" s="12">
        <v>2016</v>
      </c>
      <c r="E1415" s="850">
        <v>1010.372421705148</v>
      </c>
      <c r="F1415" s="848">
        <v>0.11632192995940296</v>
      </c>
      <c r="G1415" s="852" t="s">
        <v>915</v>
      </c>
    </row>
    <row r="1416" spans="2:7">
      <c r="B1416" s="12" t="s">
        <v>22</v>
      </c>
      <c r="C1416" s="12">
        <v>161582</v>
      </c>
      <c r="D1416" s="12">
        <v>2016</v>
      </c>
      <c r="E1416" s="850">
        <v>4831.8816585190843</v>
      </c>
      <c r="F1416" s="848">
        <v>0</v>
      </c>
      <c r="G1416" s="852" t="s">
        <v>915</v>
      </c>
    </row>
    <row r="1417" spans="2:7">
      <c r="B1417" s="12" t="s">
        <v>22</v>
      </c>
      <c r="C1417" s="12">
        <v>161585</v>
      </c>
      <c r="D1417" s="12">
        <v>2016</v>
      </c>
      <c r="E1417" s="850">
        <v>24591.840948893951</v>
      </c>
      <c r="F1417" s="848">
        <v>6.7828376819851739</v>
      </c>
      <c r="G1417" s="852" t="s">
        <v>915</v>
      </c>
    </row>
    <row r="1418" spans="2:7">
      <c r="B1418" s="12" t="s">
        <v>22</v>
      </c>
      <c r="C1418" s="12">
        <v>161585</v>
      </c>
      <c r="D1418" s="12">
        <v>2016</v>
      </c>
      <c r="E1418" s="850">
        <v>4570.3032389127429</v>
      </c>
      <c r="F1418" s="848">
        <v>0.51508567024506879</v>
      </c>
      <c r="G1418" s="852" t="s">
        <v>915</v>
      </c>
    </row>
    <row r="1419" spans="2:7">
      <c r="B1419" s="12" t="s">
        <v>22</v>
      </c>
      <c r="C1419" s="12">
        <v>161696</v>
      </c>
      <c r="D1419" s="12">
        <v>2016</v>
      </c>
      <c r="E1419" s="850">
        <v>6415.3539407102699</v>
      </c>
      <c r="F1419" s="848">
        <v>0</v>
      </c>
      <c r="G1419" s="852" t="s">
        <v>917</v>
      </c>
    </row>
    <row r="1420" spans="2:7">
      <c r="B1420" s="12" t="s">
        <v>22</v>
      </c>
      <c r="C1420" s="12">
        <v>161752</v>
      </c>
      <c r="D1420" s="12">
        <v>2016</v>
      </c>
      <c r="E1420" s="850">
        <v>10692.256567850449</v>
      </c>
      <c r="F1420" s="848">
        <v>0</v>
      </c>
      <c r="G1420" s="852" t="s">
        <v>915</v>
      </c>
    </row>
    <row r="1421" spans="2:7">
      <c r="B1421" s="12" t="s">
        <v>22</v>
      </c>
      <c r="C1421" s="12">
        <v>161753</v>
      </c>
      <c r="D1421" s="12">
        <v>2016</v>
      </c>
      <c r="E1421" s="850">
        <v>5203.5648630205524</v>
      </c>
      <c r="F1421" s="848">
        <v>0</v>
      </c>
      <c r="G1421" s="852" t="s">
        <v>915</v>
      </c>
    </row>
    <row r="1422" spans="2:7">
      <c r="B1422" s="12" t="s">
        <v>22</v>
      </c>
      <c r="C1422" s="12">
        <v>162195</v>
      </c>
      <c r="D1422" s="12">
        <v>2016</v>
      </c>
      <c r="E1422" s="850">
        <v>20992.451800314208</v>
      </c>
      <c r="F1422" s="848">
        <v>0</v>
      </c>
      <c r="G1422" s="852" t="s">
        <v>915</v>
      </c>
    </row>
    <row r="1423" spans="2:7">
      <c r="B1423" s="12" t="s">
        <v>22</v>
      </c>
      <c r="C1423" s="12">
        <v>162195</v>
      </c>
      <c r="D1423" s="12">
        <v>2016</v>
      </c>
      <c r="E1423" s="850">
        <v>9483.0132655340312</v>
      </c>
      <c r="F1423" s="848">
        <v>0</v>
      </c>
      <c r="G1423" s="852" t="s">
        <v>915</v>
      </c>
    </row>
    <row r="1424" spans="2:7">
      <c r="B1424" s="12" t="s">
        <v>22</v>
      </c>
      <c r="C1424" s="12">
        <v>162197</v>
      </c>
      <c r="D1424" s="12">
        <v>2016</v>
      </c>
      <c r="E1424" s="850">
        <v>14314.215262732963</v>
      </c>
      <c r="F1424" s="848">
        <v>0</v>
      </c>
      <c r="G1424" s="852" t="s">
        <v>917</v>
      </c>
    </row>
    <row r="1425" spans="2:7">
      <c r="B1425" s="12" t="s">
        <v>22</v>
      </c>
      <c r="C1425" s="12">
        <v>162197</v>
      </c>
      <c r="D1425" s="12">
        <v>2016</v>
      </c>
      <c r="E1425" s="850">
        <v>7996.2804475281591</v>
      </c>
      <c r="F1425" s="848">
        <v>0</v>
      </c>
      <c r="G1425" s="852" t="s">
        <v>917</v>
      </c>
    </row>
    <row r="1426" spans="2:7">
      <c r="B1426" s="12" t="s">
        <v>22</v>
      </c>
      <c r="C1426" s="12">
        <v>162198</v>
      </c>
      <c r="D1426" s="12">
        <v>2016</v>
      </c>
      <c r="E1426" s="850">
        <v>13524.521989672005</v>
      </c>
      <c r="F1426" s="848">
        <v>0</v>
      </c>
      <c r="G1426" s="852" t="s">
        <v>915</v>
      </c>
    </row>
    <row r="1427" spans="2:7">
      <c r="B1427" s="12" t="s">
        <v>22</v>
      </c>
      <c r="C1427" s="12">
        <v>162198</v>
      </c>
      <c r="D1427" s="12">
        <v>2016</v>
      </c>
      <c r="E1427" s="850">
        <v>4959.1704271839708</v>
      </c>
      <c r="F1427" s="848">
        <v>0</v>
      </c>
      <c r="G1427" s="852" t="s">
        <v>915</v>
      </c>
    </row>
    <row r="1428" spans="2:7">
      <c r="B1428" s="12" t="s">
        <v>22</v>
      </c>
      <c r="C1428" s="12">
        <v>162406</v>
      </c>
      <c r="D1428" s="12">
        <v>2016</v>
      </c>
      <c r="E1428" s="850">
        <v>8019.1924258878371</v>
      </c>
      <c r="F1428" s="848">
        <v>0</v>
      </c>
      <c r="G1428" s="852" t="s">
        <v>915</v>
      </c>
    </row>
    <row r="1429" spans="2:7">
      <c r="B1429" s="12" t="s">
        <v>22</v>
      </c>
      <c r="C1429" s="12">
        <v>162407</v>
      </c>
      <c r="D1429" s="12">
        <v>2016</v>
      </c>
      <c r="E1429" s="850">
        <v>12670.324032902783</v>
      </c>
      <c r="F1429" s="848">
        <v>0</v>
      </c>
      <c r="G1429" s="852" t="s">
        <v>917</v>
      </c>
    </row>
    <row r="1430" spans="2:7">
      <c r="B1430" s="12" t="s">
        <v>22</v>
      </c>
      <c r="C1430" s="12">
        <v>162416</v>
      </c>
      <c r="D1430" s="12">
        <v>2016</v>
      </c>
      <c r="E1430" s="850">
        <v>14434.54636659811</v>
      </c>
      <c r="F1430" s="848">
        <v>0</v>
      </c>
      <c r="G1430" s="852" t="s">
        <v>915</v>
      </c>
    </row>
    <row r="1431" spans="2:7">
      <c r="B1431" s="12" t="s">
        <v>22</v>
      </c>
      <c r="C1431" s="12">
        <v>162435</v>
      </c>
      <c r="D1431" s="12">
        <v>2016</v>
      </c>
      <c r="E1431" s="850">
        <v>13895.459227796659</v>
      </c>
      <c r="F1431" s="848">
        <v>2.8624819575350271</v>
      </c>
      <c r="G1431" s="852" t="s">
        <v>915</v>
      </c>
    </row>
    <row r="1432" spans="2:7">
      <c r="B1432" s="12" t="s">
        <v>22</v>
      </c>
      <c r="C1432" s="12">
        <v>162435</v>
      </c>
      <c r="D1432" s="12">
        <v>2016</v>
      </c>
      <c r="E1432" s="850">
        <v>11033.390467872345</v>
      </c>
      <c r="F1432" s="848">
        <v>0</v>
      </c>
      <c r="G1432" s="852" t="s">
        <v>915</v>
      </c>
    </row>
    <row r="1433" spans="2:7">
      <c r="B1433" s="12" t="s">
        <v>22</v>
      </c>
      <c r="C1433" s="12">
        <v>162459</v>
      </c>
      <c r="D1433" s="12">
        <v>2016</v>
      </c>
      <c r="E1433" s="850">
        <v>3602.8047769234345</v>
      </c>
      <c r="F1433" s="848">
        <v>0.74673442370478971</v>
      </c>
      <c r="G1433" s="852" t="s">
        <v>915</v>
      </c>
    </row>
    <row r="1434" spans="2:7">
      <c r="B1434" s="12" t="s">
        <v>22</v>
      </c>
      <c r="C1434" s="12">
        <v>162459</v>
      </c>
      <c r="D1434" s="12">
        <v>2016</v>
      </c>
      <c r="E1434" s="850">
        <v>3671.0080882953212</v>
      </c>
      <c r="F1434" s="848">
        <v>0</v>
      </c>
      <c r="G1434" s="852" t="s">
        <v>915</v>
      </c>
    </row>
    <row r="1435" spans="2:7">
      <c r="B1435" s="12" t="s">
        <v>22</v>
      </c>
      <c r="C1435" s="12">
        <v>162844</v>
      </c>
      <c r="D1435" s="12">
        <v>2016</v>
      </c>
      <c r="E1435" s="850">
        <v>14165.967064715198</v>
      </c>
      <c r="F1435" s="848">
        <v>0</v>
      </c>
      <c r="G1435" s="852" t="s">
        <v>917</v>
      </c>
    </row>
    <row r="1436" spans="2:7">
      <c r="B1436" s="12" t="s">
        <v>22</v>
      </c>
      <c r="C1436" s="12">
        <v>163563</v>
      </c>
      <c r="D1436" s="12">
        <v>2016</v>
      </c>
      <c r="E1436" s="850">
        <v>6192.370672906859</v>
      </c>
      <c r="F1436" s="848">
        <v>2.3408815062236745</v>
      </c>
      <c r="G1436" s="852" t="s">
        <v>915</v>
      </c>
    </row>
    <row r="1437" spans="2:7">
      <c r="B1437" s="12" t="s">
        <v>22</v>
      </c>
      <c r="C1437" s="12">
        <v>163616</v>
      </c>
      <c r="D1437" s="12">
        <v>2016</v>
      </c>
      <c r="E1437" s="850">
        <v>63266.991488454238</v>
      </c>
      <c r="F1437" s="848">
        <v>9.5699612737428801</v>
      </c>
      <c r="G1437" s="852" t="s">
        <v>916</v>
      </c>
    </row>
    <row r="1438" spans="2:7">
      <c r="B1438" s="12" t="s">
        <v>22</v>
      </c>
      <c r="C1438" s="12">
        <v>163644</v>
      </c>
      <c r="D1438" s="12">
        <v>2016</v>
      </c>
      <c r="E1438" s="850">
        <v>970.76142978432233</v>
      </c>
      <c r="F1438" s="848">
        <v>7.412672007216857E-2</v>
      </c>
      <c r="G1438" s="852" t="s">
        <v>915</v>
      </c>
    </row>
    <row r="1439" spans="2:7">
      <c r="B1439" s="12" t="s">
        <v>22</v>
      </c>
      <c r="C1439" s="12">
        <v>163708</v>
      </c>
      <c r="D1439" s="12">
        <v>2016</v>
      </c>
      <c r="E1439" s="850">
        <v>28863.030257191484</v>
      </c>
      <c r="F1439" s="848">
        <v>4.7720366925375002</v>
      </c>
      <c r="G1439" s="852" t="s">
        <v>917</v>
      </c>
    </row>
    <row r="1440" spans="2:7">
      <c r="B1440" s="12" t="s">
        <v>22</v>
      </c>
      <c r="C1440" s="12">
        <v>163725</v>
      </c>
      <c r="D1440" s="12">
        <v>2016</v>
      </c>
      <c r="E1440" s="850">
        <v>52570.426459217269</v>
      </c>
      <c r="F1440" s="848">
        <v>5.1128964562901791</v>
      </c>
      <c r="G1440" s="852" t="s">
        <v>917</v>
      </c>
    </row>
    <row r="1441" spans="2:7">
      <c r="B1441" s="12" t="s">
        <v>22</v>
      </c>
      <c r="C1441" s="12">
        <v>163909</v>
      </c>
      <c r="D1441" s="12">
        <v>2016</v>
      </c>
      <c r="E1441" s="850">
        <v>7285.41441172961</v>
      </c>
      <c r="F1441" s="848">
        <v>2.7539782426160877</v>
      </c>
      <c r="G1441" s="852" t="s">
        <v>917</v>
      </c>
    </row>
    <row r="1442" spans="2:7">
      <c r="B1442" s="12" t="s">
        <v>22</v>
      </c>
      <c r="C1442" s="12">
        <v>163961</v>
      </c>
      <c r="D1442" s="12">
        <v>2016</v>
      </c>
      <c r="E1442" s="850">
        <v>3643.1703599914249</v>
      </c>
      <c r="F1442" s="848">
        <v>1.3769891213080439</v>
      </c>
      <c r="G1442" s="852" t="s">
        <v>915</v>
      </c>
    </row>
    <row r="1443" spans="2:7">
      <c r="B1443" s="12" t="s">
        <v>22</v>
      </c>
      <c r="C1443" s="12">
        <v>163968</v>
      </c>
      <c r="D1443" s="12">
        <v>2016</v>
      </c>
      <c r="E1443" s="850">
        <v>13022.041424042576</v>
      </c>
      <c r="F1443" s="848">
        <v>4.9227361086762569</v>
      </c>
      <c r="G1443" s="852" t="s">
        <v>917</v>
      </c>
    </row>
    <row r="1444" spans="2:7">
      <c r="B1444" s="12" t="s">
        <v>22</v>
      </c>
      <c r="C1444" s="12">
        <v>164029</v>
      </c>
      <c r="D1444" s="12">
        <v>2016</v>
      </c>
      <c r="E1444" s="850">
        <v>21333.805380361682</v>
      </c>
      <c r="F1444" s="848">
        <v>0</v>
      </c>
      <c r="G1444" s="852" t="s">
        <v>915</v>
      </c>
    </row>
    <row r="1445" spans="2:7">
      <c r="B1445" s="12" t="s">
        <v>22</v>
      </c>
      <c r="C1445" s="12">
        <v>164249</v>
      </c>
      <c r="D1445" s="12">
        <v>2016</v>
      </c>
      <c r="E1445" s="850">
        <v>890.57915856453008</v>
      </c>
      <c r="F1445" s="848">
        <v>1.0113867609988765</v>
      </c>
      <c r="G1445" s="852" t="s">
        <v>915</v>
      </c>
    </row>
    <row r="1446" spans="2:7">
      <c r="B1446" s="12" t="s">
        <v>22</v>
      </c>
      <c r="C1446" s="12">
        <v>164469</v>
      </c>
      <c r="D1446" s="12">
        <v>2016</v>
      </c>
      <c r="E1446" s="850">
        <v>7431.1183146560616</v>
      </c>
      <c r="F1446" s="848">
        <v>0</v>
      </c>
      <c r="G1446" s="852" t="s">
        <v>915</v>
      </c>
    </row>
    <row r="1447" spans="2:7">
      <c r="B1447" s="12" t="s">
        <v>22</v>
      </c>
      <c r="C1447" s="12">
        <v>164668</v>
      </c>
      <c r="D1447" s="12">
        <v>2016</v>
      </c>
      <c r="E1447" s="850">
        <v>5145.9285085690917</v>
      </c>
      <c r="F1447" s="848">
        <v>0.33452058288978631</v>
      </c>
      <c r="G1447" s="852" t="s">
        <v>915</v>
      </c>
    </row>
    <row r="1448" spans="2:7">
      <c r="B1448" s="12" t="s">
        <v>22</v>
      </c>
      <c r="C1448" s="12">
        <v>164796</v>
      </c>
      <c r="D1448" s="12">
        <v>2016</v>
      </c>
      <c r="E1448" s="850">
        <v>25508.93246354533</v>
      </c>
      <c r="F1448" s="848">
        <v>3.9512397324025308</v>
      </c>
      <c r="G1448" s="852" t="s">
        <v>917</v>
      </c>
    </row>
    <row r="1449" spans="2:7">
      <c r="B1449" s="12" t="s">
        <v>22</v>
      </c>
      <c r="C1449" s="12">
        <v>164923</v>
      </c>
      <c r="D1449" s="12">
        <v>2016</v>
      </c>
      <c r="E1449" s="850">
        <v>15725.345724774201</v>
      </c>
      <c r="F1449" s="848">
        <v>0</v>
      </c>
      <c r="G1449" s="852" t="s">
        <v>915</v>
      </c>
    </row>
    <row r="1450" spans="2:7">
      <c r="B1450" s="12" t="s">
        <v>22</v>
      </c>
      <c r="C1450" s="12">
        <v>164969</v>
      </c>
      <c r="D1450" s="12">
        <v>2016</v>
      </c>
      <c r="E1450" s="850">
        <v>470.78974518797679</v>
      </c>
      <c r="F1450" s="848">
        <v>0.61150138715753455</v>
      </c>
      <c r="G1450" s="852" t="s">
        <v>915</v>
      </c>
    </row>
    <row r="1451" spans="2:7">
      <c r="B1451" s="12" t="s">
        <v>22</v>
      </c>
      <c r="C1451" s="12">
        <v>164980</v>
      </c>
      <c r="D1451" s="12">
        <v>2016</v>
      </c>
      <c r="E1451" s="850">
        <v>24800.977172237584</v>
      </c>
      <c r="F1451" s="848">
        <v>4.3375157321203384</v>
      </c>
      <c r="G1451" s="852" t="s">
        <v>917</v>
      </c>
    </row>
    <row r="1452" spans="2:7">
      <c r="B1452" s="12" t="s">
        <v>22</v>
      </c>
      <c r="C1452" s="12">
        <v>164980</v>
      </c>
      <c r="D1452" s="12">
        <v>2016</v>
      </c>
      <c r="E1452" s="850">
        <v>877.14690486973154</v>
      </c>
      <c r="F1452" s="848">
        <v>5.7020553901668131E-2</v>
      </c>
      <c r="G1452" s="852" t="s">
        <v>917</v>
      </c>
    </row>
    <row r="1453" spans="2:7">
      <c r="B1453" s="12" t="s">
        <v>22</v>
      </c>
      <c r="C1453" s="12">
        <v>164986</v>
      </c>
      <c r="D1453" s="12">
        <v>2016</v>
      </c>
      <c r="E1453" s="850">
        <v>6803.3560771842585</v>
      </c>
      <c r="F1453" s="848">
        <v>7.715930109979463</v>
      </c>
      <c r="G1453" s="852" t="s">
        <v>917</v>
      </c>
    </row>
    <row r="1454" spans="2:7">
      <c r="B1454" s="12" t="s">
        <v>22</v>
      </c>
      <c r="C1454" s="12">
        <v>165049</v>
      </c>
      <c r="D1454" s="12">
        <v>2016</v>
      </c>
      <c r="E1454" s="850">
        <v>48274.76273473975</v>
      </c>
      <c r="F1454" s="848">
        <v>18.669268714350867</v>
      </c>
      <c r="G1454" s="852" t="s">
        <v>917</v>
      </c>
    </row>
    <row r="1455" spans="2:7">
      <c r="B1455" s="12" t="s">
        <v>22</v>
      </c>
      <c r="C1455" s="12">
        <v>165273</v>
      </c>
      <c r="D1455" s="12">
        <v>2016</v>
      </c>
      <c r="E1455" s="850">
        <v>83047.133854774293</v>
      </c>
      <c r="F1455" s="848">
        <v>12.907681373724515</v>
      </c>
      <c r="G1455" s="852" t="s">
        <v>917</v>
      </c>
    </row>
    <row r="1456" spans="2:7">
      <c r="B1456" s="12" t="s">
        <v>22</v>
      </c>
      <c r="C1456" s="12">
        <v>165668</v>
      </c>
      <c r="D1456" s="12">
        <v>2016</v>
      </c>
      <c r="E1456" s="850">
        <v>4072.8611235635094</v>
      </c>
      <c r="F1456" s="848">
        <v>0.79965566012908362</v>
      </c>
      <c r="G1456" s="852" t="s">
        <v>915</v>
      </c>
    </row>
    <row r="1457" spans="2:7">
      <c r="B1457" s="12" t="s">
        <v>22</v>
      </c>
      <c r="C1457" s="12">
        <v>165734</v>
      </c>
      <c r="D1457" s="12">
        <v>2016</v>
      </c>
      <c r="E1457" s="850">
        <v>14497.835733103939</v>
      </c>
      <c r="F1457" s="848">
        <v>0</v>
      </c>
      <c r="G1457" s="852" t="s">
        <v>915</v>
      </c>
    </row>
    <row r="1458" spans="2:7">
      <c r="B1458" s="12" t="s">
        <v>22</v>
      </c>
      <c r="C1458" s="12">
        <v>165734</v>
      </c>
      <c r="D1458" s="12">
        <v>2016</v>
      </c>
      <c r="E1458" s="850">
        <v>233.90584129859502</v>
      </c>
      <c r="F1458" s="848">
        <v>1.5205481040444835E-2</v>
      </c>
      <c r="G1458" s="852" t="s">
        <v>915</v>
      </c>
    </row>
    <row r="1459" spans="2:7">
      <c r="B1459" s="12" t="s">
        <v>22</v>
      </c>
      <c r="C1459" s="12">
        <v>165825</v>
      </c>
      <c r="D1459" s="12">
        <v>2016</v>
      </c>
      <c r="E1459" s="850">
        <v>40020.087685771825</v>
      </c>
      <c r="F1459" s="848">
        <v>6.4622528124233982</v>
      </c>
      <c r="G1459" s="852" t="s">
        <v>917</v>
      </c>
    </row>
    <row r="1460" spans="2:7">
      <c r="B1460" s="12" t="s">
        <v>22</v>
      </c>
      <c r="C1460" s="12">
        <v>165940</v>
      </c>
      <c r="D1460" s="12">
        <v>2016</v>
      </c>
      <c r="E1460" s="850">
        <v>14897.965313788671</v>
      </c>
      <c r="F1460" s="848">
        <v>1.1810857398165526</v>
      </c>
      <c r="G1460" s="852" t="s">
        <v>917</v>
      </c>
    </row>
    <row r="1461" spans="2:7">
      <c r="B1461" s="12" t="s">
        <v>22</v>
      </c>
      <c r="C1461" s="12">
        <v>166329</v>
      </c>
      <c r="D1461" s="12">
        <v>2016</v>
      </c>
      <c r="E1461" s="850">
        <v>187901.43085316342</v>
      </c>
      <c r="F1461" s="848">
        <v>0</v>
      </c>
      <c r="G1461" s="852" t="s">
        <v>915</v>
      </c>
    </row>
    <row r="1462" spans="2:7">
      <c r="B1462" s="12" t="s">
        <v>22</v>
      </c>
      <c r="C1462" s="12">
        <v>166350</v>
      </c>
      <c r="D1462" s="12">
        <v>2016</v>
      </c>
      <c r="E1462" s="850">
        <v>3408.5753064737009</v>
      </c>
      <c r="F1462" s="848">
        <v>0.10081233929814926</v>
      </c>
      <c r="G1462" s="852" t="s">
        <v>915</v>
      </c>
    </row>
    <row r="1463" spans="2:7">
      <c r="B1463" s="12" t="s">
        <v>22</v>
      </c>
      <c r="C1463" s="12">
        <v>166411</v>
      </c>
      <c r="D1463" s="12">
        <v>2016</v>
      </c>
      <c r="E1463" s="850">
        <v>9590.1394932423991</v>
      </c>
      <c r="F1463" s="848">
        <v>0.62342472265823812</v>
      </c>
      <c r="G1463" s="852" t="s">
        <v>917</v>
      </c>
    </row>
    <row r="1464" spans="2:7">
      <c r="B1464" s="12" t="s">
        <v>22</v>
      </c>
      <c r="C1464" s="12">
        <v>166413</v>
      </c>
      <c r="D1464" s="12">
        <v>2016</v>
      </c>
      <c r="E1464" s="850">
        <v>23129.249249926357</v>
      </c>
      <c r="F1464" s="848">
        <v>2.7752755263303492</v>
      </c>
      <c r="G1464" s="852" t="s">
        <v>917</v>
      </c>
    </row>
    <row r="1465" spans="2:7">
      <c r="B1465" s="12" t="s">
        <v>22</v>
      </c>
      <c r="C1465" s="12">
        <v>166444</v>
      </c>
      <c r="D1465" s="12">
        <v>2016</v>
      </c>
      <c r="E1465" s="850">
        <v>11930.962626041925</v>
      </c>
      <c r="F1465" s="848">
        <v>1.9662121525526874</v>
      </c>
      <c r="G1465" s="852" t="s">
        <v>915</v>
      </c>
    </row>
    <row r="1466" spans="2:7">
      <c r="B1466" s="12" t="s">
        <v>22</v>
      </c>
      <c r="C1466" s="12">
        <v>166530</v>
      </c>
      <c r="D1466" s="12">
        <v>2016</v>
      </c>
      <c r="E1466" s="850">
        <v>2554.2517869806584</v>
      </c>
      <c r="F1466" s="848">
        <v>0.16604385296165758</v>
      </c>
      <c r="G1466" s="852" t="s">
        <v>916</v>
      </c>
    </row>
    <row r="1467" spans="2:7">
      <c r="B1467" s="12" t="s">
        <v>22</v>
      </c>
      <c r="C1467" s="12">
        <v>166572</v>
      </c>
      <c r="D1467" s="12">
        <v>2016</v>
      </c>
      <c r="E1467" s="850">
        <v>29676.405674164296</v>
      </c>
      <c r="F1467" s="848">
        <v>2.1167355709299271</v>
      </c>
      <c r="G1467" s="852" t="s">
        <v>916</v>
      </c>
    </row>
    <row r="1468" spans="2:7">
      <c r="B1468" s="12" t="s">
        <v>22</v>
      </c>
      <c r="C1468" s="12">
        <v>166928</v>
      </c>
      <c r="D1468" s="12">
        <v>2016</v>
      </c>
      <c r="E1468" s="850">
        <v>701.71752389578523</v>
      </c>
      <c r="F1468" s="848">
        <v>4.5616443121334505E-2</v>
      </c>
      <c r="G1468" s="852" t="s">
        <v>917</v>
      </c>
    </row>
    <row r="1469" spans="2:7">
      <c r="B1469" s="12" t="s">
        <v>22</v>
      </c>
      <c r="C1469" s="12">
        <v>167021</v>
      </c>
      <c r="D1469" s="12">
        <v>2016</v>
      </c>
      <c r="E1469" s="850">
        <v>21673.760509300624</v>
      </c>
      <c r="F1469" s="848">
        <v>8.1930852717828611</v>
      </c>
      <c r="G1469" s="852" t="s">
        <v>917</v>
      </c>
    </row>
    <row r="1470" spans="2:7">
      <c r="B1470" s="12" t="s">
        <v>22</v>
      </c>
      <c r="C1470" s="12">
        <v>167030</v>
      </c>
      <c r="D1470" s="12">
        <v>2016</v>
      </c>
      <c r="E1470" s="850">
        <v>19324.642779084948</v>
      </c>
      <c r="F1470" s="848">
        <v>4.7506124685127515</v>
      </c>
      <c r="G1470" s="852" t="s">
        <v>915</v>
      </c>
    </row>
    <row r="1471" spans="2:7">
      <c r="B1471" s="12" t="s">
        <v>22</v>
      </c>
      <c r="C1471" s="12">
        <v>167030</v>
      </c>
      <c r="D1471" s="12">
        <v>2016</v>
      </c>
      <c r="E1471" s="850">
        <v>7017.1752389578523</v>
      </c>
      <c r="F1471" s="848">
        <v>0.45616443121334505</v>
      </c>
      <c r="G1471" s="852" t="s">
        <v>915</v>
      </c>
    </row>
    <row r="1472" spans="2:7">
      <c r="B1472" s="12" t="s">
        <v>22</v>
      </c>
      <c r="C1472" s="12">
        <v>167048</v>
      </c>
      <c r="D1472" s="12">
        <v>2016</v>
      </c>
      <c r="E1472" s="850">
        <v>1114.6677471984094</v>
      </c>
      <c r="F1472" s="848">
        <v>0</v>
      </c>
      <c r="G1472" s="852" t="s">
        <v>915</v>
      </c>
    </row>
    <row r="1473" spans="2:7">
      <c r="B1473" s="12" t="s">
        <v>22</v>
      </c>
      <c r="C1473" s="12">
        <v>167407</v>
      </c>
      <c r="D1473" s="12">
        <v>2016</v>
      </c>
      <c r="E1473" s="850">
        <v>26588.431127775642</v>
      </c>
      <c r="F1473" s="848">
        <v>3.2503839195927213</v>
      </c>
      <c r="G1473" s="852" t="s">
        <v>917</v>
      </c>
    </row>
    <row r="1474" spans="2:7">
      <c r="B1474" s="12" t="s">
        <v>22</v>
      </c>
      <c r="C1474" s="12">
        <v>167407</v>
      </c>
      <c r="D1474" s="12">
        <v>2016</v>
      </c>
      <c r="E1474" s="850">
        <v>13677.83690628118</v>
      </c>
      <c r="F1474" s="848">
        <v>1.7288662581177376</v>
      </c>
      <c r="G1474" s="852" t="s">
        <v>917</v>
      </c>
    </row>
    <row r="1475" spans="2:7">
      <c r="B1475" s="12" t="s">
        <v>22</v>
      </c>
      <c r="C1475" s="12">
        <v>167877</v>
      </c>
      <c r="D1475" s="12">
        <v>2016</v>
      </c>
      <c r="E1475" s="850">
        <v>7156.4582648751111</v>
      </c>
      <c r="F1475" s="848">
        <v>1.2700413425579564</v>
      </c>
      <c r="G1475" s="852" t="s">
        <v>915</v>
      </c>
    </row>
    <row r="1476" spans="2:7">
      <c r="B1476" s="12" t="s">
        <v>22</v>
      </c>
      <c r="C1476" s="12">
        <v>168094</v>
      </c>
      <c r="D1476" s="12">
        <v>2016</v>
      </c>
      <c r="E1476" s="850">
        <v>37392.734954812135</v>
      </c>
      <c r="F1476" s="848">
        <v>0</v>
      </c>
      <c r="G1476" s="852" t="s">
        <v>915</v>
      </c>
    </row>
    <row r="1477" spans="2:7">
      <c r="B1477" s="12" t="s">
        <v>22</v>
      </c>
      <c r="C1477" s="12">
        <v>168148</v>
      </c>
      <c r="D1477" s="12">
        <v>2016</v>
      </c>
      <c r="E1477" s="850">
        <v>27950.681206272682</v>
      </c>
      <c r="F1477" s="848">
        <v>1.9756198662012654</v>
      </c>
      <c r="G1477" s="852" t="s">
        <v>916</v>
      </c>
    </row>
    <row r="1478" spans="2:7">
      <c r="B1478" s="12" t="s">
        <v>22</v>
      </c>
      <c r="C1478" s="12">
        <v>168466</v>
      </c>
      <c r="D1478" s="12">
        <v>2016</v>
      </c>
      <c r="E1478" s="850">
        <v>88638.181363687851</v>
      </c>
      <c r="F1478" s="848">
        <v>17.649518742558591</v>
      </c>
      <c r="G1478" s="852" t="s">
        <v>917</v>
      </c>
    </row>
    <row r="1479" spans="2:7">
      <c r="B1479" s="12" t="s">
        <v>22</v>
      </c>
      <c r="C1479" s="12">
        <v>168563</v>
      </c>
      <c r="D1479" s="12">
        <v>2016</v>
      </c>
      <c r="E1479" s="850">
        <v>53121.925706785718</v>
      </c>
      <c r="F1479" s="848">
        <v>6.5820079998524497</v>
      </c>
      <c r="G1479" s="852" t="s">
        <v>917</v>
      </c>
    </row>
    <row r="1480" spans="2:7">
      <c r="B1480" s="12" t="s">
        <v>22</v>
      </c>
      <c r="C1480" s="12">
        <v>168589</v>
      </c>
      <c r="D1480" s="12">
        <v>2016</v>
      </c>
      <c r="E1480" s="850">
        <v>7907.2997877472553</v>
      </c>
      <c r="F1480" s="848">
        <v>1.3641184790437308</v>
      </c>
      <c r="G1480" s="852" t="s">
        <v>915</v>
      </c>
    </row>
    <row r="1481" spans="2:7">
      <c r="B1481" s="12" t="s">
        <v>22</v>
      </c>
      <c r="C1481" s="12">
        <v>168589</v>
      </c>
      <c r="D1481" s="12">
        <v>2016</v>
      </c>
      <c r="E1481" s="850">
        <v>529.66129529145849</v>
      </c>
      <c r="F1481" s="848">
        <v>4.0446579567583262E-2</v>
      </c>
      <c r="G1481" s="852" t="s">
        <v>915</v>
      </c>
    </row>
    <row r="1482" spans="2:7">
      <c r="B1482" s="12" t="s">
        <v>22</v>
      </c>
      <c r="C1482" s="12">
        <v>168871</v>
      </c>
      <c r="D1482" s="12">
        <v>2016</v>
      </c>
      <c r="E1482" s="850">
        <v>30770.342560662437</v>
      </c>
      <c r="F1482" s="848">
        <v>0</v>
      </c>
      <c r="G1482" s="852" t="s">
        <v>917</v>
      </c>
    </row>
    <row r="1483" spans="2:7">
      <c r="B1483" s="12" t="s">
        <v>22</v>
      </c>
      <c r="C1483" s="12">
        <v>168993</v>
      </c>
      <c r="D1483" s="12">
        <v>2016</v>
      </c>
      <c r="E1483" s="850">
        <v>1429.2714033506559</v>
      </c>
      <c r="F1483" s="848">
        <v>1.0396267865875732</v>
      </c>
      <c r="G1483" s="852" t="s">
        <v>917</v>
      </c>
    </row>
    <row r="1484" spans="2:7">
      <c r="B1484" s="12" t="s">
        <v>22</v>
      </c>
      <c r="C1484" s="12">
        <v>169117</v>
      </c>
      <c r="D1484" s="12">
        <v>2016</v>
      </c>
      <c r="E1484" s="850">
        <v>12455.486049150188</v>
      </c>
      <c r="F1484" s="848">
        <v>0.80969186540368743</v>
      </c>
      <c r="G1484" s="852" t="s">
        <v>917</v>
      </c>
    </row>
    <row r="1485" spans="2:7">
      <c r="B1485" s="12" t="s">
        <v>22</v>
      </c>
      <c r="C1485" s="12">
        <v>169126</v>
      </c>
      <c r="D1485" s="12">
        <v>2016</v>
      </c>
      <c r="E1485" s="850">
        <v>26722.994764641007</v>
      </c>
      <c r="F1485" s="848">
        <v>6.5853995540042174</v>
      </c>
      <c r="G1485" s="852" t="s">
        <v>917</v>
      </c>
    </row>
    <row r="1486" spans="2:7">
      <c r="B1486" s="12" t="s">
        <v>22</v>
      </c>
      <c r="C1486" s="12">
        <v>169126</v>
      </c>
      <c r="D1486" s="12">
        <v>2016</v>
      </c>
      <c r="E1486" s="850">
        <v>0</v>
      </c>
      <c r="F1486" s="848">
        <v>0</v>
      </c>
      <c r="G1486" s="852" t="s">
        <v>917</v>
      </c>
    </row>
    <row r="1487" spans="2:7">
      <c r="B1487" s="12" t="s">
        <v>906</v>
      </c>
      <c r="C1487" s="12">
        <v>169283</v>
      </c>
      <c r="D1487" s="12">
        <v>2016</v>
      </c>
      <c r="E1487" s="850">
        <v>9062.9603289399056</v>
      </c>
      <c r="F1487" s="848">
        <v>0</v>
      </c>
      <c r="G1487" s="852" t="s">
        <v>919</v>
      </c>
    </row>
    <row r="1488" spans="2:7">
      <c r="B1488" s="12" t="s">
        <v>22</v>
      </c>
      <c r="C1488" s="12">
        <v>169453</v>
      </c>
      <c r="D1488" s="12">
        <v>2016</v>
      </c>
      <c r="E1488" s="850">
        <v>46075.055029097275</v>
      </c>
      <c r="F1488" s="848">
        <v>9.8052881903103284</v>
      </c>
      <c r="G1488" s="852" t="s">
        <v>917</v>
      </c>
    </row>
    <row r="1489" spans="2:7">
      <c r="B1489" s="12" t="s">
        <v>22</v>
      </c>
      <c r="C1489" s="12">
        <v>169863</v>
      </c>
      <c r="D1489" s="12">
        <v>2016</v>
      </c>
      <c r="E1489" s="850">
        <v>10853.248856682425</v>
      </c>
      <c r="F1489" s="848">
        <v>1.2495104044985541</v>
      </c>
      <c r="G1489" s="852" t="s">
        <v>917</v>
      </c>
    </row>
    <row r="1490" spans="2:7">
      <c r="B1490" s="12" t="s">
        <v>22</v>
      </c>
      <c r="C1490" s="12">
        <v>170138</v>
      </c>
      <c r="D1490" s="12">
        <v>2016</v>
      </c>
      <c r="E1490" s="850">
        <v>86765.574627868293</v>
      </c>
      <c r="F1490" s="848">
        <v>16.09876420630917</v>
      </c>
      <c r="G1490" s="852" t="s">
        <v>915</v>
      </c>
    </row>
    <row r="1491" spans="2:7">
      <c r="B1491" s="12" t="s">
        <v>22</v>
      </c>
      <c r="C1491" s="12">
        <v>170522</v>
      </c>
      <c r="D1491" s="12">
        <v>2016</v>
      </c>
      <c r="E1491" s="850">
        <v>857.14444612695388</v>
      </c>
      <c r="F1491" s="848">
        <v>0.17288662581177378</v>
      </c>
      <c r="G1491" s="852" t="s">
        <v>917</v>
      </c>
    </row>
    <row r="1492" spans="2:7">
      <c r="B1492" s="12" t="s">
        <v>907</v>
      </c>
      <c r="C1492" s="12" t="s">
        <v>2015</v>
      </c>
      <c r="D1492" s="12">
        <v>2016</v>
      </c>
      <c r="E1492" s="850">
        <v>13142.640539737338</v>
      </c>
      <c r="F1492" s="848">
        <v>1.7149847194239736</v>
      </c>
      <c r="G1492" s="852" t="s">
        <v>917</v>
      </c>
    </row>
    <row r="1493" spans="2:7">
      <c r="B1493" s="12" t="s">
        <v>907</v>
      </c>
      <c r="C1493" s="12" t="s">
        <v>2016</v>
      </c>
      <c r="D1493" s="12">
        <v>2016</v>
      </c>
      <c r="E1493" s="850">
        <v>13142.640539737338</v>
      </c>
      <c r="F1493" s="848">
        <v>1.7149847194239736</v>
      </c>
      <c r="G1493" s="852" t="s">
        <v>917</v>
      </c>
    </row>
    <row r="1494" spans="2:7">
      <c r="B1494" s="12" t="s">
        <v>909</v>
      </c>
      <c r="C1494" s="12" t="s">
        <v>2017</v>
      </c>
      <c r="D1494" s="12">
        <v>2016</v>
      </c>
      <c r="E1494" s="850">
        <v>16261.974979374778</v>
      </c>
      <c r="F1494" s="848">
        <v>7.2220565933593601</v>
      </c>
      <c r="G1494" s="852" t="s">
        <v>917</v>
      </c>
    </row>
    <row r="1495" spans="2:7">
      <c r="B1495" s="12" t="s">
        <v>908</v>
      </c>
      <c r="C1495" s="12" t="s">
        <v>1782</v>
      </c>
      <c r="D1495" s="12">
        <v>2016</v>
      </c>
      <c r="E1495" s="850">
        <v>835.44588199999998</v>
      </c>
      <c r="F1495" s="848">
        <v>0</v>
      </c>
      <c r="G1495" s="852" t="s">
        <v>917</v>
      </c>
    </row>
    <row r="1496" spans="2:7">
      <c r="B1496" s="12" t="s">
        <v>910</v>
      </c>
      <c r="C1496" s="12">
        <v>138167</v>
      </c>
      <c r="D1496" s="12">
        <v>2016</v>
      </c>
      <c r="E1496" s="850">
        <v>121860.48225493819</v>
      </c>
      <c r="F1496" s="848">
        <v>11.979805355379982</v>
      </c>
      <c r="G1496" s="852" t="s">
        <v>917</v>
      </c>
    </row>
    <row r="1497" spans="2:7">
      <c r="B1497" s="12" t="s">
        <v>910</v>
      </c>
      <c r="C1497" s="12">
        <v>138865</v>
      </c>
      <c r="D1497" s="12">
        <v>2016</v>
      </c>
      <c r="E1497" s="850">
        <v>103343.65662523557</v>
      </c>
      <c r="F1497" s="848">
        <v>34.577325162354754</v>
      </c>
      <c r="G1497" s="852" t="s">
        <v>917</v>
      </c>
    </row>
    <row r="1498" spans="2:7">
      <c r="B1498" s="12" t="s">
        <v>910</v>
      </c>
      <c r="C1498" s="12">
        <v>146638</v>
      </c>
      <c r="D1498" s="12">
        <v>2016</v>
      </c>
      <c r="E1498" s="850">
        <v>0</v>
      </c>
      <c r="F1498" s="848">
        <v>0</v>
      </c>
      <c r="G1498" s="852" t="s">
        <v>915</v>
      </c>
    </row>
    <row r="1499" spans="2:7">
      <c r="B1499" s="12" t="s">
        <v>910</v>
      </c>
      <c r="C1499" s="12">
        <v>147959</v>
      </c>
      <c r="D1499" s="12">
        <v>2016</v>
      </c>
      <c r="E1499" s="850">
        <v>319650.92419652734</v>
      </c>
      <c r="F1499" s="848">
        <v>77.008504446043332</v>
      </c>
      <c r="G1499" s="852" t="s">
        <v>917</v>
      </c>
    </row>
    <row r="1500" spans="2:7">
      <c r="B1500" s="12" t="s">
        <v>910</v>
      </c>
      <c r="C1500" s="12">
        <v>148389</v>
      </c>
      <c r="D1500" s="12">
        <v>2016</v>
      </c>
      <c r="E1500" s="850">
        <v>27651.849096647969</v>
      </c>
      <c r="F1500" s="848">
        <v>4.2805962629492589</v>
      </c>
      <c r="G1500" s="852" t="s">
        <v>915</v>
      </c>
    </row>
    <row r="1501" spans="2:7">
      <c r="B1501" s="12" t="s">
        <v>910</v>
      </c>
      <c r="C1501" s="12">
        <v>149577</v>
      </c>
      <c r="D1501" s="12">
        <v>2016</v>
      </c>
      <c r="E1501" s="850">
        <v>10293.137309998656</v>
      </c>
      <c r="F1501" s="848">
        <v>6.5406983262132083</v>
      </c>
      <c r="G1501" s="852" t="s">
        <v>917</v>
      </c>
    </row>
    <row r="1502" spans="2:7">
      <c r="B1502" s="12" t="s">
        <v>910</v>
      </c>
      <c r="C1502" s="12">
        <v>150846</v>
      </c>
      <c r="D1502" s="12">
        <v>2016</v>
      </c>
      <c r="E1502" s="850">
        <v>47797.505867164386</v>
      </c>
      <c r="F1502" s="848">
        <v>7.1052638659495058</v>
      </c>
      <c r="G1502" s="852" t="s">
        <v>917</v>
      </c>
    </row>
    <row r="1503" spans="2:7">
      <c r="B1503" s="12" t="s">
        <v>910</v>
      </c>
      <c r="C1503" s="12">
        <v>151655</v>
      </c>
      <c r="D1503" s="12">
        <v>2016</v>
      </c>
      <c r="E1503" s="850">
        <v>54366.61102894097</v>
      </c>
      <c r="F1503" s="848">
        <v>6.8327951256324289</v>
      </c>
      <c r="G1503" s="852" t="s">
        <v>917</v>
      </c>
    </row>
    <row r="1504" spans="2:7">
      <c r="B1504" s="12" t="s">
        <v>910</v>
      </c>
      <c r="C1504" s="12">
        <v>151955</v>
      </c>
      <c r="D1504" s="12">
        <v>2016</v>
      </c>
      <c r="E1504" s="850">
        <v>2377.3468746003487</v>
      </c>
      <c r="F1504" s="848">
        <v>0.27369865872800703</v>
      </c>
      <c r="G1504" s="852" t="s">
        <v>915</v>
      </c>
    </row>
    <row r="1505" spans="2:7">
      <c r="B1505" s="12" t="s">
        <v>910</v>
      </c>
      <c r="C1505" s="12">
        <v>151958</v>
      </c>
      <c r="D1505" s="12">
        <v>2016</v>
      </c>
      <c r="E1505" s="850">
        <v>2971.6835932504359</v>
      </c>
      <c r="F1505" s="848">
        <v>0.34212332341000878</v>
      </c>
      <c r="G1505" s="852" t="s">
        <v>915</v>
      </c>
    </row>
    <row r="1506" spans="2:7">
      <c r="B1506" s="12" t="s">
        <v>910</v>
      </c>
      <c r="C1506" s="12">
        <v>153941</v>
      </c>
      <c r="D1506" s="12">
        <v>2016</v>
      </c>
      <c r="E1506" s="850">
        <v>140637.66345614026</v>
      </c>
      <c r="F1506" s="848">
        <v>18.491642183582815</v>
      </c>
      <c r="G1506" s="852" t="s">
        <v>917</v>
      </c>
    </row>
    <row r="1507" spans="2:7">
      <c r="B1507" s="12" t="s">
        <v>910</v>
      </c>
      <c r="C1507" s="12">
        <v>155599</v>
      </c>
      <c r="D1507" s="12">
        <v>2016</v>
      </c>
      <c r="E1507" s="850">
        <v>125316.82617755355</v>
      </c>
      <c r="F1507" s="848">
        <v>29.237757525531638</v>
      </c>
      <c r="G1507" s="852" t="s">
        <v>917</v>
      </c>
    </row>
    <row r="1508" spans="2:7">
      <c r="B1508" s="12" t="s">
        <v>910</v>
      </c>
      <c r="C1508" s="12">
        <v>156840</v>
      </c>
      <c r="D1508" s="12">
        <v>2016</v>
      </c>
      <c r="E1508" s="850">
        <v>6905.7173873044576</v>
      </c>
      <c r="F1508" s="848">
        <v>1.7018137842614622</v>
      </c>
      <c r="G1508" s="852" t="s">
        <v>915</v>
      </c>
    </row>
    <row r="1509" spans="2:7">
      <c r="B1509" s="12" t="s">
        <v>910</v>
      </c>
      <c r="C1509" s="12">
        <v>157143</v>
      </c>
      <c r="D1509" s="12">
        <v>2016</v>
      </c>
      <c r="E1509" s="850">
        <v>63894.890691962501</v>
      </c>
      <c r="F1509" s="848">
        <v>9.6389238491563063</v>
      </c>
      <c r="G1509" s="852" t="s">
        <v>917</v>
      </c>
    </row>
    <row r="1510" spans="2:7">
      <c r="B1510" s="12" t="s">
        <v>910</v>
      </c>
      <c r="C1510" s="12">
        <v>157541</v>
      </c>
      <c r="D1510" s="12">
        <v>2016</v>
      </c>
      <c r="E1510" s="850">
        <v>3039.6553391167859</v>
      </c>
      <c r="F1510" s="848">
        <v>0.58566815362563684</v>
      </c>
      <c r="G1510" s="852" t="s">
        <v>916</v>
      </c>
    </row>
    <row r="1511" spans="2:7">
      <c r="B1511" s="12" t="s">
        <v>910</v>
      </c>
      <c r="C1511" s="12">
        <v>157546</v>
      </c>
      <c r="D1511" s="12">
        <v>2016</v>
      </c>
      <c r="E1511" s="850">
        <v>20578.930987999353</v>
      </c>
      <c r="F1511" s="848">
        <v>2.6680438109612341</v>
      </c>
      <c r="G1511" s="852" t="s">
        <v>916</v>
      </c>
    </row>
    <row r="1512" spans="2:7">
      <c r="B1512" s="12" t="s">
        <v>910</v>
      </c>
      <c r="C1512" s="12">
        <v>157591</v>
      </c>
      <c r="D1512" s="12">
        <v>2016</v>
      </c>
      <c r="E1512" s="850">
        <v>6630.8063120286724</v>
      </c>
      <c r="F1512" s="848">
        <v>1.3014847858347485</v>
      </c>
      <c r="G1512" s="852" t="s">
        <v>916</v>
      </c>
    </row>
    <row r="1513" spans="2:7">
      <c r="B1513" s="12" t="s">
        <v>910</v>
      </c>
      <c r="C1513" s="12">
        <v>159010</v>
      </c>
      <c r="D1513" s="12">
        <v>2016</v>
      </c>
      <c r="E1513" s="850">
        <v>20915.21692086228</v>
      </c>
      <c r="F1513" s="848">
        <v>5.0906160087699526</v>
      </c>
      <c r="G1513" s="852" t="s">
        <v>917</v>
      </c>
    </row>
    <row r="1514" spans="2:7">
      <c r="B1514" s="12" t="s">
        <v>910</v>
      </c>
      <c r="C1514" s="12">
        <v>159027</v>
      </c>
      <c r="D1514" s="12">
        <v>2016</v>
      </c>
      <c r="E1514" s="850">
        <v>8339.9601229233504</v>
      </c>
      <c r="F1514" s="848">
        <v>0</v>
      </c>
      <c r="G1514" s="852" t="s">
        <v>915</v>
      </c>
    </row>
    <row r="1515" spans="2:7">
      <c r="B1515" s="12" t="s">
        <v>910</v>
      </c>
      <c r="C1515" s="12">
        <v>159233</v>
      </c>
      <c r="D1515" s="12">
        <v>2016</v>
      </c>
      <c r="E1515" s="850">
        <v>41061.936617139982</v>
      </c>
      <c r="F1515" s="848">
        <v>4.2531006693199815</v>
      </c>
      <c r="G1515" s="852" t="s">
        <v>916</v>
      </c>
    </row>
    <row r="1516" spans="2:7">
      <c r="B1516" s="12" t="s">
        <v>910</v>
      </c>
      <c r="C1516" s="12">
        <v>159234</v>
      </c>
      <c r="D1516" s="12">
        <v>2016</v>
      </c>
      <c r="E1516" s="850">
        <v>14524.623350158046</v>
      </c>
      <c r="F1516" s="848">
        <v>1.4967075037099606</v>
      </c>
      <c r="G1516" s="852" t="s">
        <v>916</v>
      </c>
    </row>
    <row r="1517" spans="2:7">
      <c r="B1517" s="12" t="s">
        <v>910</v>
      </c>
      <c r="C1517" s="12">
        <v>159580</v>
      </c>
      <c r="D1517" s="12">
        <v>2016</v>
      </c>
      <c r="E1517" s="850">
        <v>366.66977773136961</v>
      </c>
      <c r="F1517" s="848">
        <v>0.95879021647321117</v>
      </c>
      <c r="G1517" s="852" t="s">
        <v>917</v>
      </c>
    </row>
    <row r="1518" spans="2:7">
      <c r="B1518" s="12" t="s">
        <v>910</v>
      </c>
      <c r="C1518" s="12">
        <v>159770</v>
      </c>
      <c r="D1518" s="12">
        <v>2016</v>
      </c>
      <c r="E1518" s="850">
        <v>8251.0033294474415</v>
      </c>
      <c r="F1518" s="848">
        <v>2.147449896627335</v>
      </c>
      <c r="G1518" s="852" t="s">
        <v>917</v>
      </c>
    </row>
    <row r="1519" spans="2:7">
      <c r="B1519" s="12" t="s">
        <v>910</v>
      </c>
      <c r="C1519" s="12">
        <v>160283</v>
      </c>
      <c r="D1519" s="12">
        <v>2016</v>
      </c>
      <c r="E1519" s="850">
        <v>2673.0641419626122</v>
      </c>
      <c r="F1519" s="848">
        <v>0</v>
      </c>
      <c r="G1519" s="852" t="s">
        <v>915</v>
      </c>
    </row>
    <row r="1520" spans="2:7">
      <c r="B1520" s="12" t="s">
        <v>910</v>
      </c>
      <c r="C1520" s="12">
        <v>160704</v>
      </c>
      <c r="D1520" s="12">
        <v>2016</v>
      </c>
      <c r="E1520" s="850">
        <v>5337.1287888557827</v>
      </c>
      <c r="F1520" s="848">
        <v>0</v>
      </c>
      <c r="G1520" s="852" t="s">
        <v>915</v>
      </c>
    </row>
    <row r="1521" spans="2:7">
      <c r="B1521" s="12" t="s">
        <v>910</v>
      </c>
      <c r="C1521" s="12">
        <v>160711</v>
      </c>
      <c r="D1521" s="12">
        <v>2016</v>
      </c>
      <c r="E1521" s="850">
        <v>5337.1287888557827</v>
      </c>
      <c r="F1521" s="848">
        <v>0</v>
      </c>
      <c r="G1521" s="852" t="s">
        <v>915</v>
      </c>
    </row>
    <row r="1522" spans="2:7">
      <c r="B1522" s="12" t="s">
        <v>910</v>
      </c>
      <c r="C1522" s="12">
        <v>160718</v>
      </c>
      <c r="D1522" s="12">
        <v>2016</v>
      </c>
      <c r="E1522" s="850">
        <v>5337.1287888557827</v>
      </c>
      <c r="F1522" s="848">
        <v>0</v>
      </c>
      <c r="G1522" s="852" t="s">
        <v>915</v>
      </c>
    </row>
    <row r="1523" spans="2:7">
      <c r="B1523" s="12" t="s">
        <v>910</v>
      </c>
      <c r="C1523" s="12">
        <v>161055</v>
      </c>
      <c r="D1523" s="12">
        <v>2016</v>
      </c>
      <c r="E1523" s="850">
        <v>33205.466386093169</v>
      </c>
      <c r="F1523" s="848">
        <v>7.678760236425016</v>
      </c>
      <c r="G1523" s="852" t="s">
        <v>915</v>
      </c>
    </row>
    <row r="1524" spans="2:7">
      <c r="B1524" s="12" t="s">
        <v>910</v>
      </c>
      <c r="C1524" s="12">
        <v>161381</v>
      </c>
      <c r="D1524" s="12">
        <v>2016</v>
      </c>
      <c r="E1524" s="850">
        <v>1173.2544546276745</v>
      </c>
      <c r="F1524" s="848">
        <v>1.3312270187506581</v>
      </c>
      <c r="G1524" s="852" t="s">
        <v>917</v>
      </c>
    </row>
    <row r="1525" spans="2:7">
      <c r="B1525" s="12" t="s">
        <v>910</v>
      </c>
      <c r="C1525" s="12">
        <v>161524</v>
      </c>
      <c r="D1525" s="12">
        <v>2016</v>
      </c>
      <c r="E1525" s="850">
        <v>6896.552912769318</v>
      </c>
      <c r="F1525" s="848">
        <v>2.3426726145025474</v>
      </c>
      <c r="G1525" s="852" t="s">
        <v>915</v>
      </c>
    </row>
    <row r="1526" spans="2:7">
      <c r="B1526" s="12" t="s">
        <v>922</v>
      </c>
      <c r="C1526" s="12">
        <v>161597</v>
      </c>
      <c r="D1526" s="12">
        <v>2016</v>
      </c>
      <c r="E1526" s="850">
        <v>100589.13372445118</v>
      </c>
      <c r="F1526" s="848">
        <v>28.298644416331577</v>
      </c>
      <c r="G1526" s="852" t="s">
        <v>917</v>
      </c>
    </row>
    <row r="1527" spans="2:7">
      <c r="B1527" s="12" t="s">
        <v>910</v>
      </c>
      <c r="C1527" s="12">
        <v>161658</v>
      </c>
      <c r="D1527" s="12">
        <v>2016</v>
      </c>
      <c r="E1527" s="850">
        <v>1821.1220258690928</v>
      </c>
      <c r="F1527" s="848">
        <v>0.68849456065402193</v>
      </c>
      <c r="G1527" s="852" t="s">
        <v>915</v>
      </c>
    </row>
    <row r="1528" spans="2:7">
      <c r="B1528" s="12" t="s">
        <v>910</v>
      </c>
      <c r="C1528" s="12">
        <v>162134</v>
      </c>
      <c r="D1528" s="12">
        <v>2016</v>
      </c>
      <c r="E1528" s="850">
        <v>9088.4180826728825</v>
      </c>
      <c r="F1528" s="848">
        <v>0</v>
      </c>
      <c r="G1528" s="852" t="s">
        <v>915</v>
      </c>
    </row>
    <row r="1529" spans="2:7">
      <c r="B1529" s="12" t="s">
        <v>910</v>
      </c>
      <c r="C1529" s="12">
        <v>162186</v>
      </c>
      <c r="D1529" s="12">
        <v>2016</v>
      </c>
      <c r="E1529" s="850">
        <v>9406.8581681527212</v>
      </c>
      <c r="F1529" s="848">
        <v>3.1886377252951337</v>
      </c>
      <c r="G1529" s="852" t="s">
        <v>915</v>
      </c>
    </row>
    <row r="1530" spans="2:7">
      <c r="B1530" s="12" t="s">
        <v>910</v>
      </c>
      <c r="C1530" s="12">
        <v>162187</v>
      </c>
      <c r="D1530" s="12">
        <v>2016</v>
      </c>
      <c r="E1530" s="850">
        <v>21994.10307420155</v>
      </c>
      <c r="F1530" s="848">
        <v>7.0930920827993793</v>
      </c>
      <c r="G1530" s="852" t="s">
        <v>917</v>
      </c>
    </row>
    <row r="1531" spans="2:7">
      <c r="B1531" s="12" t="s">
        <v>910</v>
      </c>
      <c r="C1531" s="12">
        <v>162188</v>
      </c>
      <c r="D1531" s="12">
        <v>2016</v>
      </c>
      <c r="E1531" s="850">
        <v>6725.8178655192796</v>
      </c>
      <c r="F1531" s="848">
        <v>2.2125241359190726</v>
      </c>
      <c r="G1531" s="852" t="s">
        <v>915</v>
      </c>
    </row>
    <row r="1532" spans="2:7">
      <c r="B1532" s="12" t="s">
        <v>910</v>
      </c>
      <c r="C1532" s="12">
        <v>162271</v>
      </c>
      <c r="D1532" s="12">
        <v>2016</v>
      </c>
      <c r="E1532" s="850">
        <v>10770.595428405117</v>
      </c>
      <c r="F1532" s="848">
        <v>2.4728210930860222</v>
      </c>
      <c r="G1532" s="852" t="s">
        <v>915</v>
      </c>
    </row>
    <row r="1533" spans="2:7">
      <c r="B1533" s="12" t="s">
        <v>910</v>
      </c>
      <c r="C1533" s="12">
        <v>162293</v>
      </c>
      <c r="D1533" s="12">
        <v>2016</v>
      </c>
      <c r="E1533" s="850">
        <v>60260.112006434043</v>
      </c>
      <c r="F1533" s="848">
        <v>0</v>
      </c>
      <c r="G1533" s="852" t="s">
        <v>917</v>
      </c>
    </row>
    <row r="1534" spans="2:7">
      <c r="B1534" s="12" t="s">
        <v>910</v>
      </c>
      <c r="C1534" s="12">
        <v>162460</v>
      </c>
      <c r="D1534" s="12">
        <v>2016</v>
      </c>
      <c r="E1534" s="850">
        <v>3231.8215638459078</v>
      </c>
      <c r="F1534" s="848">
        <v>0.91103935008432391</v>
      </c>
      <c r="G1534" s="852" t="s">
        <v>917</v>
      </c>
    </row>
    <row r="1535" spans="2:7">
      <c r="B1535" s="12" t="s">
        <v>910</v>
      </c>
      <c r="C1535" s="12">
        <v>162773</v>
      </c>
      <c r="D1535" s="12">
        <v>2016</v>
      </c>
      <c r="E1535" s="850">
        <v>4066.9231129475588</v>
      </c>
      <c r="F1535" s="848">
        <v>1.4316332644182235</v>
      </c>
      <c r="G1535" s="852" t="s">
        <v>915</v>
      </c>
    </row>
    <row r="1536" spans="2:7">
      <c r="B1536" s="12" t="s">
        <v>910</v>
      </c>
      <c r="C1536" s="12">
        <v>162785</v>
      </c>
      <c r="D1536" s="12">
        <v>2016</v>
      </c>
      <c r="E1536" s="850">
        <v>4747.7201841998012</v>
      </c>
      <c r="F1536" s="848">
        <v>1.4967075037099606</v>
      </c>
      <c r="G1536" s="852" t="s">
        <v>915</v>
      </c>
    </row>
    <row r="1537" spans="2:7">
      <c r="B1537" s="12" t="s">
        <v>910</v>
      </c>
      <c r="C1537" s="12">
        <v>162793</v>
      </c>
      <c r="D1537" s="12">
        <v>2016</v>
      </c>
      <c r="E1537" s="850">
        <v>3071.0877327527755</v>
      </c>
      <c r="F1537" s="848">
        <v>0.84596511079258652</v>
      </c>
      <c r="G1537" s="852" t="s">
        <v>915</v>
      </c>
    </row>
    <row r="1538" spans="2:7">
      <c r="B1538" s="12" t="s">
        <v>910</v>
      </c>
      <c r="C1538" s="12">
        <v>162802</v>
      </c>
      <c r="D1538" s="12">
        <v>2016</v>
      </c>
      <c r="E1538" s="850">
        <v>2566.026316829023</v>
      </c>
      <c r="F1538" s="848">
        <v>0.78089087150084902</v>
      </c>
      <c r="G1538" s="852" t="s">
        <v>915</v>
      </c>
    </row>
    <row r="1539" spans="2:7">
      <c r="B1539" s="12" t="s">
        <v>910</v>
      </c>
      <c r="C1539" s="12">
        <v>162806</v>
      </c>
      <c r="D1539" s="12">
        <v>2016</v>
      </c>
      <c r="E1539" s="850">
        <v>1997.3857410506537</v>
      </c>
      <c r="F1539" s="848">
        <v>0.65074239291737423</v>
      </c>
      <c r="G1539" s="852" t="s">
        <v>915</v>
      </c>
    </row>
    <row r="1540" spans="2:7">
      <c r="B1540" s="12" t="s">
        <v>910</v>
      </c>
      <c r="C1540" s="12">
        <v>162833</v>
      </c>
      <c r="D1540" s="12">
        <v>2016</v>
      </c>
      <c r="E1540" s="850">
        <v>743.36640900293605</v>
      </c>
      <c r="F1540" s="848">
        <v>0</v>
      </c>
      <c r="G1540" s="852" t="s">
        <v>915</v>
      </c>
    </row>
    <row r="1541" spans="2:7">
      <c r="B1541" s="12" t="s">
        <v>910</v>
      </c>
      <c r="C1541" s="12">
        <v>162836</v>
      </c>
      <c r="D1541" s="12">
        <v>2016</v>
      </c>
      <c r="E1541" s="850">
        <v>2230.0992270088082</v>
      </c>
      <c r="F1541" s="848">
        <v>0</v>
      </c>
      <c r="G1541" s="852" t="s">
        <v>915</v>
      </c>
    </row>
    <row r="1542" spans="2:7">
      <c r="B1542" s="12" t="s">
        <v>910</v>
      </c>
      <c r="C1542" s="12">
        <v>163258</v>
      </c>
      <c r="D1542" s="12">
        <v>2016</v>
      </c>
      <c r="E1542" s="850">
        <v>4088.5152495161483</v>
      </c>
      <c r="F1542" s="848">
        <v>0</v>
      </c>
      <c r="G1542" s="852" t="s">
        <v>915</v>
      </c>
    </row>
    <row r="1543" spans="2:7">
      <c r="B1543" s="12" t="s">
        <v>910</v>
      </c>
      <c r="C1543" s="12">
        <v>163986</v>
      </c>
      <c r="D1543" s="12">
        <v>2016</v>
      </c>
      <c r="E1543" s="850">
        <v>46978.73941485204</v>
      </c>
      <c r="F1543" s="848">
        <v>0</v>
      </c>
      <c r="G1543" s="852" t="s">
        <v>917</v>
      </c>
    </row>
    <row r="1544" spans="2:7">
      <c r="B1544" s="12" t="s">
        <v>910</v>
      </c>
      <c r="C1544" s="12">
        <v>163987</v>
      </c>
      <c r="D1544" s="12">
        <v>2016</v>
      </c>
      <c r="E1544" s="850">
        <v>16086.613881918274</v>
      </c>
      <c r="F1544" s="848">
        <v>2.8841098571338026</v>
      </c>
      <c r="G1544" s="852" t="s">
        <v>917</v>
      </c>
    </row>
    <row r="1545" spans="2:7">
      <c r="B1545" s="12" t="s">
        <v>910</v>
      </c>
      <c r="C1545" s="12">
        <v>164494</v>
      </c>
      <c r="D1545" s="12">
        <v>2016</v>
      </c>
      <c r="E1545" s="850">
        <v>5464.2923858605172</v>
      </c>
      <c r="F1545" s="848">
        <v>2.0654836819620659</v>
      </c>
      <c r="G1545" s="852" t="s">
        <v>915</v>
      </c>
    </row>
    <row r="1546" spans="2:7">
      <c r="B1546" s="12" t="s">
        <v>910</v>
      </c>
      <c r="C1546" s="12">
        <v>164794</v>
      </c>
      <c r="D1546" s="12">
        <v>2016</v>
      </c>
      <c r="E1546" s="850">
        <v>74864.043351690227</v>
      </c>
      <c r="F1546" s="848">
        <v>0.87057060427518684</v>
      </c>
      <c r="G1546" s="852" t="s">
        <v>917</v>
      </c>
    </row>
    <row r="1547" spans="2:7">
      <c r="B1547" s="12" t="s">
        <v>910</v>
      </c>
      <c r="C1547" s="12">
        <v>164904</v>
      </c>
      <c r="D1547" s="12">
        <v>2016</v>
      </c>
      <c r="E1547" s="850">
        <v>31226.777524960824</v>
      </c>
      <c r="F1547" s="848">
        <v>2.6782438409441456</v>
      </c>
      <c r="G1547" s="852" t="s">
        <v>916</v>
      </c>
    </row>
    <row r="1548" spans="2:7">
      <c r="B1548" s="12" t="s">
        <v>910</v>
      </c>
      <c r="C1548" s="12">
        <v>164924</v>
      </c>
      <c r="D1548" s="12">
        <v>2016</v>
      </c>
      <c r="E1548" s="850">
        <v>0</v>
      </c>
      <c r="F1548" s="848">
        <v>0</v>
      </c>
      <c r="G1548" s="852" t="s">
        <v>915</v>
      </c>
    </row>
    <row r="1549" spans="2:7">
      <c r="B1549" s="12" t="s">
        <v>910</v>
      </c>
      <c r="C1549" s="12">
        <v>165277</v>
      </c>
      <c r="D1549" s="12">
        <v>2016</v>
      </c>
      <c r="E1549" s="850">
        <v>11709.921363112409</v>
      </c>
      <c r="F1549" s="848">
        <v>0.88685968168394491</v>
      </c>
      <c r="G1549" s="852" t="s">
        <v>915</v>
      </c>
    </row>
    <row r="1550" spans="2:7">
      <c r="B1550" s="12" t="s">
        <v>910</v>
      </c>
      <c r="C1550" s="12">
        <v>165374</v>
      </c>
      <c r="D1550" s="12">
        <v>2016</v>
      </c>
      <c r="E1550" s="850">
        <v>300516.33274424903</v>
      </c>
      <c r="F1550" s="848">
        <v>41.857578988828934</v>
      </c>
      <c r="G1550" s="852" t="s">
        <v>917</v>
      </c>
    </row>
    <row r="1551" spans="2:7">
      <c r="B1551" s="12" t="s">
        <v>910</v>
      </c>
      <c r="C1551" s="12">
        <v>165560</v>
      </c>
      <c r="D1551" s="12">
        <v>2016</v>
      </c>
      <c r="E1551" s="850">
        <v>103058.98601706632</v>
      </c>
      <c r="F1551" s="848">
        <v>15.396167194402871</v>
      </c>
      <c r="G1551" s="852" t="s">
        <v>917</v>
      </c>
    </row>
    <row r="1552" spans="2:7">
      <c r="B1552" s="12" t="s">
        <v>910</v>
      </c>
      <c r="C1552" s="12">
        <v>166041</v>
      </c>
      <c r="D1552" s="12">
        <v>2016</v>
      </c>
      <c r="E1552" s="850">
        <v>81498.452736528241</v>
      </c>
      <c r="F1552" s="848">
        <v>3.304773891139305</v>
      </c>
      <c r="G1552" s="852" t="s">
        <v>917</v>
      </c>
    </row>
    <row r="1553" spans="2:7">
      <c r="B1553" s="12" t="s">
        <v>910</v>
      </c>
      <c r="C1553" s="12">
        <v>166227</v>
      </c>
      <c r="D1553" s="12">
        <v>2016</v>
      </c>
      <c r="E1553" s="850">
        <v>9620.3853650844176</v>
      </c>
      <c r="F1553" s="848">
        <v>0.69856885035093974</v>
      </c>
      <c r="G1553" s="852" t="s">
        <v>917</v>
      </c>
    </row>
    <row r="1554" spans="2:7">
      <c r="B1554" s="12" t="s">
        <v>910</v>
      </c>
      <c r="C1554" s="12">
        <v>166386</v>
      </c>
      <c r="D1554" s="12">
        <v>2016</v>
      </c>
      <c r="E1554" s="850">
        <v>64657.712430516098</v>
      </c>
      <c r="F1554" s="848">
        <v>15.551007607441063</v>
      </c>
      <c r="G1554" s="852" t="s">
        <v>917</v>
      </c>
    </row>
    <row r="1555" spans="2:7">
      <c r="B1555" s="12" t="s">
        <v>910</v>
      </c>
      <c r="C1555" s="12">
        <v>166758</v>
      </c>
      <c r="D1555" s="12">
        <v>2016</v>
      </c>
      <c r="E1555" s="850">
        <v>14728.583422213995</v>
      </c>
      <c r="F1555" s="848">
        <v>0</v>
      </c>
      <c r="G1555" s="852" t="s">
        <v>917</v>
      </c>
    </row>
    <row r="1556" spans="2:7">
      <c r="B1556" s="12" t="s">
        <v>910</v>
      </c>
      <c r="C1556" s="12">
        <v>166908</v>
      </c>
      <c r="D1556" s="12">
        <v>2016</v>
      </c>
      <c r="E1556" s="850">
        <v>29483.465392363858</v>
      </c>
      <c r="F1556" s="848">
        <v>5.583690886904118</v>
      </c>
      <c r="G1556" s="852" t="s">
        <v>917</v>
      </c>
    </row>
    <row r="1557" spans="2:7">
      <c r="B1557" s="12" t="s">
        <v>910</v>
      </c>
      <c r="C1557" s="12">
        <v>167280</v>
      </c>
      <c r="D1557" s="12">
        <v>2016</v>
      </c>
      <c r="E1557" s="850">
        <v>2093.7964430923084</v>
      </c>
      <c r="F1557" s="848">
        <v>0.13611110325948989</v>
      </c>
      <c r="G1557" s="852" t="s">
        <v>915</v>
      </c>
    </row>
    <row r="1558" spans="2:7">
      <c r="B1558" s="12" t="s">
        <v>922</v>
      </c>
      <c r="C1558" s="12">
        <v>167522</v>
      </c>
      <c r="D1558" s="12">
        <v>2016</v>
      </c>
      <c r="E1558" s="850">
        <v>48372.768159206113</v>
      </c>
      <c r="F1558" s="848">
        <v>0</v>
      </c>
      <c r="G1558" s="852" t="s">
        <v>917</v>
      </c>
    </row>
    <row r="1559" spans="2:7">
      <c r="B1559" s="12" t="s">
        <v>910</v>
      </c>
      <c r="C1559" s="12">
        <v>167576</v>
      </c>
      <c r="D1559" s="12">
        <v>2016</v>
      </c>
      <c r="E1559" s="850">
        <v>67173.376806403132</v>
      </c>
      <c r="F1559" s="848">
        <v>22.475261355530588</v>
      </c>
      <c r="G1559" s="852" t="s">
        <v>917</v>
      </c>
    </row>
    <row r="1560" spans="2:7">
      <c r="B1560" s="12" t="s">
        <v>910</v>
      </c>
      <c r="C1560" s="12">
        <v>168225</v>
      </c>
      <c r="D1560" s="12">
        <v>2016</v>
      </c>
      <c r="E1560" s="850">
        <v>2284.0783612913947</v>
      </c>
      <c r="F1560" s="848">
        <v>0.1493284676538966</v>
      </c>
      <c r="G1560" s="852" t="s">
        <v>917</v>
      </c>
    </row>
    <row r="1561" spans="2:7">
      <c r="B1561" s="12" t="s">
        <v>910</v>
      </c>
      <c r="C1561" s="12">
        <v>168569</v>
      </c>
      <c r="D1561" s="12">
        <v>2016</v>
      </c>
      <c r="E1561" s="850">
        <v>52671.542914434875</v>
      </c>
      <c r="F1561" s="848">
        <v>2.4395409128172791</v>
      </c>
      <c r="G1561" s="852" t="s">
        <v>917</v>
      </c>
    </row>
    <row r="1562" spans="2:7">
      <c r="B1562" s="12" t="s">
        <v>910</v>
      </c>
      <c r="C1562" s="12">
        <v>169004</v>
      </c>
      <c r="D1562" s="12">
        <v>2016</v>
      </c>
      <c r="E1562" s="850">
        <v>57949.28224966889</v>
      </c>
      <c r="F1562" s="848">
        <v>8.0235795167832045</v>
      </c>
      <c r="G1562" s="852" t="s">
        <v>917</v>
      </c>
    </row>
    <row r="1563" spans="2:7">
      <c r="B1563" s="12" t="s">
        <v>910</v>
      </c>
      <c r="C1563" s="12">
        <v>169006</v>
      </c>
      <c r="D1563" s="12">
        <v>2016</v>
      </c>
      <c r="E1563" s="850">
        <v>44474.220456745483</v>
      </c>
      <c r="F1563" s="848">
        <v>13.70733144779599</v>
      </c>
      <c r="G1563" s="852" t="s">
        <v>917</v>
      </c>
    </row>
    <row r="1564" spans="2:7">
      <c r="B1564" s="12" t="s">
        <v>910</v>
      </c>
      <c r="C1564" s="12">
        <v>169007</v>
      </c>
      <c r="D1564" s="12">
        <v>2016</v>
      </c>
      <c r="E1564" s="850">
        <v>61743.310645016601</v>
      </c>
      <c r="F1564" s="848">
        <v>19.158200093703165</v>
      </c>
      <c r="G1564" s="852" t="s">
        <v>917</v>
      </c>
    </row>
    <row r="1565" spans="2:7">
      <c r="B1565" s="12" t="s">
        <v>910</v>
      </c>
      <c r="C1565" s="12">
        <v>169256</v>
      </c>
      <c r="D1565" s="12">
        <v>2016</v>
      </c>
      <c r="E1565" s="850">
        <v>2806.8700955831409</v>
      </c>
      <c r="F1565" s="848">
        <v>0.18246577248533802</v>
      </c>
      <c r="G1565" s="852" t="s">
        <v>917</v>
      </c>
    </row>
    <row r="1566" spans="2:7">
      <c r="B1566" s="12" t="s">
        <v>910</v>
      </c>
      <c r="C1566" s="12">
        <v>169364</v>
      </c>
      <c r="D1566" s="12">
        <v>2016</v>
      </c>
      <c r="E1566" s="850">
        <v>5859.1945466088182</v>
      </c>
      <c r="F1566" s="848">
        <v>0.44743553475356468</v>
      </c>
      <c r="G1566" s="852" t="s">
        <v>915</v>
      </c>
    </row>
    <row r="1567" spans="2:7">
      <c r="B1567" s="12" t="s">
        <v>910</v>
      </c>
      <c r="C1567" s="12">
        <v>169703</v>
      </c>
      <c r="D1567" s="12">
        <v>2016</v>
      </c>
      <c r="E1567" s="850">
        <v>1279.3428547143037</v>
      </c>
      <c r="F1567" s="848">
        <v>0.76422896232596449</v>
      </c>
      <c r="G1567" s="852" t="s">
        <v>917</v>
      </c>
    </row>
    <row r="1568" spans="2:7">
      <c r="B1568" s="12" t="s">
        <v>910</v>
      </c>
      <c r="C1568" s="12">
        <v>169704</v>
      </c>
      <c r="D1568" s="12">
        <v>2016</v>
      </c>
      <c r="E1568" s="850">
        <v>1772.7557667344392</v>
      </c>
      <c r="F1568" s="848">
        <v>1.0533966778006536</v>
      </c>
      <c r="G1568" s="852" t="s">
        <v>917</v>
      </c>
    </row>
    <row r="1569" spans="2:7">
      <c r="B1569" s="12" t="s">
        <v>910</v>
      </c>
      <c r="C1569" s="12">
        <v>170216</v>
      </c>
      <c r="D1569" s="12">
        <v>2016</v>
      </c>
      <c r="E1569" s="850">
        <v>10215.327416726528</v>
      </c>
      <c r="F1569" s="848">
        <v>0</v>
      </c>
      <c r="G1569" s="852" t="s">
        <v>917</v>
      </c>
    </row>
    <row r="1570" spans="2:7">
      <c r="B1570" s="12" t="s">
        <v>910</v>
      </c>
      <c r="C1570" s="12">
        <v>170492</v>
      </c>
      <c r="D1570" s="12">
        <v>2016</v>
      </c>
      <c r="E1570" s="850">
        <v>1572.2044720585418</v>
      </c>
      <c r="F1570" s="848">
        <v>1.8727052049789397</v>
      </c>
      <c r="G1570" s="852" t="s">
        <v>915</v>
      </c>
    </row>
    <row r="1571" spans="2:7">
      <c r="B1571" s="12" t="s">
        <v>910</v>
      </c>
      <c r="C1571" s="12">
        <v>174127</v>
      </c>
      <c r="D1571" s="12">
        <v>2016</v>
      </c>
      <c r="E1571" s="850">
        <v>119845.76180414201</v>
      </c>
      <c r="F1571" s="848">
        <v>11.346390359578283</v>
      </c>
      <c r="G1571" s="852" t="s">
        <v>915</v>
      </c>
    </row>
    <row r="1572" spans="2:7">
      <c r="B1572" s="12" t="s">
        <v>910</v>
      </c>
      <c r="C1572" s="12">
        <v>175770</v>
      </c>
      <c r="D1572" s="12">
        <v>2016</v>
      </c>
      <c r="E1572" s="850">
        <v>3108.2884369523981</v>
      </c>
      <c r="F1572" s="848">
        <v>3.5398536634960678</v>
      </c>
      <c r="G1572" s="852" t="s">
        <v>915</v>
      </c>
    </row>
    <row r="1573" spans="2:7">
      <c r="B1573" s="12" t="s">
        <v>2018</v>
      </c>
      <c r="C1573" s="12" t="s">
        <v>2019</v>
      </c>
      <c r="D1573" s="12">
        <v>2015</v>
      </c>
      <c r="E1573" s="850">
        <v>80600</v>
      </c>
      <c r="F1573" s="848">
        <v>22.6</v>
      </c>
      <c r="G1573" s="852" t="s">
        <v>917</v>
      </c>
    </row>
    <row r="1574" spans="2:7">
      <c r="B1574" s="12" t="s">
        <v>911</v>
      </c>
      <c r="C1574" s="12">
        <v>160718</v>
      </c>
      <c r="D1574" s="12">
        <v>2016</v>
      </c>
      <c r="E1574" s="850">
        <v>5761.72</v>
      </c>
      <c r="F1574" s="848">
        <v>0</v>
      </c>
      <c r="G1574" s="852" t="s">
        <v>915</v>
      </c>
    </row>
    <row r="1575" spans="2:7">
      <c r="B1575" s="12" t="s">
        <v>911</v>
      </c>
      <c r="C1575" s="12">
        <v>138167</v>
      </c>
      <c r="D1575" s="12">
        <v>2016</v>
      </c>
      <c r="E1575" s="850">
        <v>0</v>
      </c>
      <c r="F1575" s="848">
        <v>0</v>
      </c>
      <c r="G1575" s="852" t="s">
        <v>917</v>
      </c>
    </row>
    <row r="1576" spans="2:7">
      <c r="B1576" s="12" t="s">
        <v>911</v>
      </c>
      <c r="C1576" s="12">
        <v>138167</v>
      </c>
      <c r="D1576" s="12">
        <v>2016</v>
      </c>
      <c r="E1576" s="850">
        <v>131555</v>
      </c>
      <c r="F1576" s="848">
        <v>17.399999999999999</v>
      </c>
      <c r="G1576" s="852" t="s">
        <v>917</v>
      </c>
    </row>
    <row r="1577" spans="2:7">
      <c r="B1577" s="12" t="s">
        <v>911</v>
      </c>
      <c r="C1577" s="12">
        <v>159027</v>
      </c>
      <c r="D1577" s="12">
        <v>2016</v>
      </c>
      <c r="E1577" s="850">
        <v>13104</v>
      </c>
      <c r="F1577" s="848">
        <v>0</v>
      </c>
      <c r="G1577" s="852" t="s">
        <v>915</v>
      </c>
    </row>
    <row r="1578" spans="2:7">
      <c r="B1578" s="12" t="s">
        <v>911</v>
      </c>
      <c r="C1578" s="12">
        <v>163258</v>
      </c>
      <c r="D1578" s="12">
        <v>2016</v>
      </c>
      <c r="E1578" s="850">
        <v>6424</v>
      </c>
      <c r="F1578" s="848">
        <v>0</v>
      </c>
      <c r="G1578" s="852" t="s">
        <v>915</v>
      </c>
    </row>
    <row r="1579" spans="2:7">
      <c r="B1579" s="12" t="s">
        <v>911</v>
      </c>
      <c r="C1579" s="12">
        <v>148389</v>
      </c>
      <c r="D1579" s="12">
        <v>2016</v>
      </c>
      <c r="E1579" s="850">
        <v>31742.207999999999</v>
      </c>
      <c r="F1579" s="848">
        <v>6.6239999999999997</v>
      </c>
      <c r="G1579" s="852" t="s">
        <v>917</v>
      </c>
    </row>
    <row r="1580" spans="2:7">
      <c r="B1580" s="12" t="s">
        <v>911</v>
      </c>
      <c r="C1580" s="12">
        <v>151955</v>
      </c>
      <c r="D1580" s="12">
        <v>2016</v>
      </c>
      <c r="E1580" s="850">
        <v>3735.36</v>
      </c>
      <c r="F1580" s="848">
        <v>1.44</v>
      </c>
      <c r="G1580" s="852" t="s">
        <v>915</v>
      </c>
    </row>
    <row r="1581" spans="2:7">
      <c r="B1581" s="12" t="s">
        <v>911</v>
      </c>
      <c r="C1581" s="12">
        <v>151958</v>
      </c>
      <c r="D1581" s="12">
        <v>2016</v>
      </c>
      <c r="E1581" s="850">
        <v>4669.2</v>
      </c>
      <c r="F1581" s="848">
        <v>1.8</v>
      </c>
      <c r="G1581" s="852" t="s">
        <v>915</v>
      </c>
    </row>
    <row r="1582" spans="2:7">
      <c r="B1582" s="12" t="s">
        <v>911</v>
      </c>
      <c r="C1582" s="12">
        <v>160711</v>
      </c>
      <c r="D1582" s="12">
        <v>2016</v>
      </c>
      <c r="E1582" s="850">
        <v>5761.72</v>
      </c>
      <c r="F1582" s="848">
        <v>0</v>
      </c>
      <c r="G1582" s="852" t="s">
        <v>915</v>
      </c>
    </row>
    <row r="1583" spans="2:7">
      <c r="B1583" s="12" t="s">
        <v>911</v>
      </c>
      <c r="C1583" s="12">
        <v>169191</v>
      </c>
      <c r="D1583" s="12">
        <v>2016</v>
      </c>
      <c r="E1583" s="850">
        <v>3075</v>
      </c>
      <c r="F1583" s="848">
        <v>3.8</v>
      </c>
      <c r="G1583" s="852" t="s">
        <v>915</v>
      </c>
    </row>
    <row r="1584" spans="2:7">
      <c r="B1584" s="12" t="s">
        <v>911</v>
      </c>
      <c r="C1584" s="12">
        <v>158444</v>
      </c>
      <c r="D1584" s="12">
        <v>2016</v>
      </c>
      <c r="E1584" s="850">
        <v>2184</v>
      </c>
      <c r="F1584" s="848">
        <v>0</v>
      </c>
      <c r="G1584" s="852" t="s">
        <v>917</v>
      </c>
    </row>
    <row r="1585" spans="2:7">
      <c r="B1585" s="12" t="s">
        <v>911</v>
      </c>
      <c r="C1585" s="12">
        <v>158444</v>
      </c>
      <c r="D1585" s="12">
        <v>2016</v>
      </c>
      <c r="E1585" s="850">
        <v>10920</v>
      </c>
      <c r="F1585" s="848">
        <v>0</v>
      </c>
      <c r="G1585" s="852" t="s">
        <v>917</v>
      </c>
    </row>
    <row r="1586" spans="2:7">
      <c r="B1586" s="12" t="s">
        <v>911</v>
      </c>
      <c r="C1586" s="12">
        <v>158444</v>
      </c>
      <c r="D1586" s="12">
        <v>2016</v>
      </c>
      <c r="E1586" s="850">
        <v>19488</v>
      </c>
      <c r="F1586" s="848">
        <v>0</v>
      </c>
      <c r="G1586" s="852" t="s">
        <v>917</v>
      </c>
    </row>
    <row r="1587" spans="2:7">
      <c r="B1587" s="12" t="s">
        <v>911</v>
      </c>
      <c r="C1587" s="12">
        <v>158446</v>
      </c>
      <c r="D1587" s="12">
        <v>2016</v>
      </c>
      <c r="E1587" s="850">
        <v>0</v>
      </c>
      <c r="F1587" s="848">
        <v>0</v>
      </c>
      <c r="G1587" s="852" t="s">
        <v>917</v>
      </c>
    </row>
    <row r="1588" spans="2:7">
      <c r="B1588" s="12" t="s">
        <v>911</v>
      </c>
      <c r="C1588" s="12">
        <v>158446</v>
      </c>
      <c r="D1588" s="12">
        <v>2016</v>
      </c>
      <c r="E1588" s="850">
        <v>1494</v>
      </c>
      <c r="F1588" s="848">
        <v>0.54</v>
      </c>
      <c r="G1588" s="852" t="s">
        <v>917</v>
      </c>
    </row>
    <row r="1589" spans="2:7">
      <c r="B1589" s="12" t="s">
        <v>911</v>
      </c>
      <c r="C1589" s="12">
        <v>158446</v>
      </c>
      <c r="D1589" s="12">
        <v>2016</v>
      </c>
      <c r="E1589" s="850">
        <v>9372</v>
      </c>
      <c r="F1589" s="848">
        <v>3.55</v>
      </c>
      <c r="G1589" s="852" t="s">
        <v>917</v>
      </c>
    </row>
    <row r="1590" spans="2:7">
      <c r="B1590" s="12" t="s">
        <v>911</v>
      </c>
      <c r="C1590" s="12">
        <v>158445</v>
      </c>
      <c r="D1590" s="12">
        <v>2016</v>
      </c>
      <c r="E1590" s="850">
        <v>0</v>
      </c>
      <c r="F1590" s="848">
        <v>0</v>
      </c>
      <c r="G1590" s="852" t="s">
        <v>917</v>
      </c>
    </row>
    <row r="1591" spans="2:7">
      <c r="B1591" s="12" t="s">
        <v>911</v>
      </c>
      <c r="C1591" s="12">
        <v>158445</v>
      </c>
      <c r="D1591" s="12">
        <v>2016</v>
      </c>
      <c r="E1591" s="850">
        <v>58912</v>
      </c>
      <c r="F1591" s="848">
        <v>17.100000000000001</v>
      </c>
      <c r="G1591" s="852" t="s">
        <v>917</v>
      </c>
    </row>
    <row r="1592" spans="2:7">
      <c r="B1592" s="12" t="s">
        <v>912</v>
      </c>
      <c r="C1592" s="12" t="s">
        <v>1779</v>
      </c>
      <c r="D1592" s="12">
        <v>2017</v>
      </c>
      <c r="E1592" s="850">
        <v>0</v>
      </c>
      <c r="F1592" s="848">
        <v>0</v>
      </c>
      <c r="G1592" s="852" t="s">
        <v>917</v>
      </c>
    </row>
    <row r="1593" spans="2:7">
      <c r="B1593" s="12" t="s">
        <v>912</v>
      </c>
      <c r="C1593" s="12" t="s">
        <v>1771</v>
      </c>
      <c r="D1593" s="12">
        <v>2017</v>
      </c>
      <c r="E1593" s="850">
        <v>0</v>
      </c>
      <c r="F1593" s="848">
        <v>0</v>
      </c>
      <c r="G1593" s="852" t="s">
        <v>917</v>
      </c>
    </row>
    <row r="1594" spans="2:7">
      <c r="B1594" s="12" t="s">
        <v>912</v>
      </c>
      <c r="C1594" s="12" t="s">
        <v>1777</v>
      </c>
      <c r="D1594" s="12">
        <v>2017</v>
      </c>
      <c r="E1594" s="850">
        <v>0</v>
      </c>
      <c r="F1594" s="848">
        <v>0</v>
      </c>
      <c r="G1594" s="852" t="s">
        <v>917</v>
      </c>
    </row>
    <row r="1595" spans="2:7">
      <c r="B1595" s="12" t="s">
        <v>912</v>
      </c>
      <c r="C1595" s="12" t="s">
        <v>2020</v>
      </c>
      <c r="D1595" s="12">
        <v>2017</v>
      </c>
      <c r="E1595" s="850">
        <v>0</v>
      </c>
      <c r="F1595" s="848">
        <v>0</v>
      </c>
      <c r="G1595" s="852" t="s">
        <v>915</v>
      </c>
    </row>
    <row r="1596" spans="2:7">
      <c r="B1596" s="12" t="s">
        <v>2021</v>
      </c>
      <c r="C1596" s="12" t="s">
        <v>1785</v>
      </c>
      <c r="D1596" s="12">
        <v>2017</v>
      </c>
      <c r="E1596" s="850">
        <v>219000</v>
      </c>
      <c r="F1596" s="848">
        <v>1.0000000000000001E-15</v>
      </c>
      <c r="G1596" s="852" t="s">
        <v>916</v>
      </c>
    </row>
    <row r="1597" spans="2:7">
      <c r="B1597" s="12" t="s">
        <v>2021</v>
      </c>
      <c r="C1597" s="12" t="s">
        <v>1785</v>
      </c>
      <c r="D1597" s="12">
        <v>2017</v>
      </c>
      <c r="E1597" s="850">
        <v>33603</v>
      </c>
      <c r="F1597" s="848">
        <v>0</v>
      </c>
      <c r="G1597" s="852" t="s">
        <v>916</v>
      </c>
    </row>
    <row r="1598" spans="2:7">
      <c r="B1598" s="12" t="s">
        <v>2021</v>
      </c>
      <c r="C1598" s="12" t="s">
        <v>1785</v>
      </c>
      <c r="D1598" s="12">
        <v>2017</v>
      </c>
      <c r="E1598" s="850">
        <v>40866</v>
      </c>
      <c r="F1598" s="848">
        <v>0</v>
      </c>
      <c r="G1598" s="852" t="s">
        <v>916</v>
      </c>
    </row>
    <row r="1599" spans="2:7">
      <c r="B1599" s="12" t="s">
        <v>2021</v>
      </c>
      <c r="C1599" s="12" t="s">
        <v>1784</v>
      </c>
      <c r="D1599" s="12">
        <v>2017</v>
      </c>
      <c r="E1599" s="850">
        <v>370000</v>
      </c>
      <c r="F1599" s="848">
        <v>0</v>
      </c>
      <c r="G1599" s="852" t="s">
        <v>916</v>
      </c>
    </row>
    <row r="1600" spans="2:7">
      <c r="B1600" s="12" t="s">
        <v>2021</v>
      </c>
      <c r="C1600" s="12" t="s">
        <v>1784</v>
      </c>
      <c r="D1600" s="12">
        <v>2017</v>
      </c>
      <c r="E1600" s="850">
        <v>66200</v>
      </c>
      <c r="F1600" s="848">
        <v>0</v>
      </c>
      <c r="G1600" s="852" t="s">
        <v>916</v>
      </c>
    </row>
    <row r="1601" spans="2:7">
      <c r="B1601" s="12" t="s">
        <v>2021</v>
      </c>
      <c r="C1601" s="12" t="s">
        <v>1784</v>
      </c>
      <c r="D1601" s="12">
        <v>2017</v>
      </c>
      <c r="E1601" s="850">
        <v>228000</v>
      </c>
      <c r="F1601" s="848">
        <v>0</v>
      </c>
      <c r="G1601" s="852" t="s">
        <v>916</v>
      </c>
    </row>
    <row r="1602" spans="2:7">
      <c r="B1602" s="12" t="s">
        <v>2021</v>
      </c>
      <c r="C1602" s="12" t="s">
        <v>1784</v>
      </c>
      <c r="D1602" s="12">
        <v>2017</v>
      </c>
      <c r="E1602" s="850">
        <v>70000</v>
      </c>
      <c r="F1602" s="848">
        <v>0</v>
      </c>
      <c r="G1602" s="852" t="s">
        <v>916</v>
      </c>
    </row>
    <row r="1603" spans="2:7">
      <c r="B1603" s="12" t="s">
        <v>2021</v>
      </c>
      <c r="C1603" s="12" t="s">
        <v>1784</v>
      </c>
      <c r="D1603" s="12">
        <v>2017</v>
      </c>
      <c r="E1603" s="850">
        <v>700000</v>
      </c>
      <c r="F1603" s="848">
        <v>0</v>
      </c>
      <c r="G1603" s="852" t="s">
        <v>916</v>
      </c>
    </row>
    <row r="1604" spans="2:7">
      <c r="B1604" s="12" t="s">
        <v>2021</v>
      </c>
      <c r="C1604" s="12" t="s">
        <v>1784</v>
      </c>
      <c r="D1604" s="12">
        <v>2017</v>
      </c>
      <c r="E1604" s="850">
        <v>114000</v>
      </c>
      <c r="F1604" s="848">
        <v>0</v>
      </c>
      <c r="G1604" s="852" t="s">
        <v>916</v>
      </c>
    </row>
    <row r="1605" spans="2:7">
      <c r="B1605" s="12" t="s">
        <v>2021</v>
      </c>
      <c r="C1605" s="12" t="s">
        <v>1784</v>
      </c>
      <c r="D1605" s="12">
        <v>2017</v>
      </c>
      <c r="E1605" s="850">
        <v>43800</v>
      </c>
      <c r="F1605" s="848">
        <v>0</v>
      </c>
      <c r="G1605" s="852" t="s">
        <v>916</v>
      </c>
    </row>
    <row r="1606" spans="2:7">
      <c r="B1606" s="12" t="s">
        <v>2021</v>
      </c>
      <c r="C1606" s="12" t="s">
        <v>1784</v>
      </c>
      <c r="D1606" s="12">
        <v>2017</v>
      </c>
      <c r="E1606" s="850">
        <v>480000</v>
      </c>
      <c r="F1606" s="848">
        <v>0</v>
      </c>
      <c r="G1606" s="852" t="s">
        <v>916</v>
      </c>
    </row>
    <row r="1607" spans="2:7">
      <c r="B1607" s="12" t="s">
        <v>2021</v>
      </c>
      <c r="C1607" s="12" t="s">
        <v>1784</v>
      </c>
      <c r="D1607" s="12">
        <v>2017</v>
      </c>
      <c r="E1607" s="850">
        <v>123000</v>
      </c>
      <c r="F1607" s="848">
        <v>0</v>
      </c>
      <c r="G1607" s="852" t="s">
        <v>916</v>
      </c>
    </row>
    <row r="1608" spans="2:7">
      <c r="B1608" s="12" t="s">
        <v>905</v>
      </c>
      <c r="C1608" s="12" t="s">
        <v>2022</v>
      </c>
      <c r="D1608" s="12">
        <v>2018</v>
      </c>
      <c r="E1608" s="850">
        <v>1156283</v>
      </c>
      <c r="F1608" s="848">
        <v>132</v>
      </c>
      <c r="G1608" s="852" t="s">
        <v>916</v>
      </c>
    </row>
    <row r="1609" spans="2:7">
      <c r="B1609" s="12" t="s">
        <v>911</v>
      </c>
      <c r="C1609" s="12">
        <v>163602</v>
      </c>
      <c r="D1609" s="12">
        <v>2017</v>
      </c>
      <c r="E1609" s="850">
        <v>2457</v>
      </c>
      <c r="F1609" s="848">
        <v>0</v>
      </c>
      <c r="G1609" s="852" t="s">
        <v>917</v>
      </c>
    </row>
    <row r="1610" spans="2:7">
      <c r="B1610" s="12" t="s">
        <v>911</v>
      </c>
      <c r="C1610" s="12">
        <v>175493</v>
      </c>
      <c r="D1610" s="12">
        <v>2017</v>
      </c>
      <c r="E1610" s="850">
        <v>32290</v>
      </c>
      <c r="F1610" s="848">
        <v>0</v>
      </c>
      <c r="G1610" s="852" t="s">
        <v>917</v>
      </c>
    </row>
    <row r="1611" spans="2:7">
      <c r="B1611" s="12" t="s">
        <v>911</v>
      </c>
      <c r="C1611" s="12">
        <v>175493</v>
      </c>
      <c r="D1611" s="12">
        <v>2017</v>
      </c>
      <c r="E1611" s="850">
        <v>1596</v>
      </c>
      <c r="F1611" s="848">
        <v>0</v>
      </c>
      <c r="G1611" s="852" t="s">
        <v>917</v>
      </c>
    </row>
    <row r="1612" spans="2:7">
      <c r="B1612" s="12" t="s">
        <v>911</v>
      </c>
      <c r="C1612" s="12">
        <v>175493</v>
      </c>
      <c r="D1612" s="12">
        <v>2017</v>
      </c>
      <c r="E1612" s="850">
        <v>33726</v>
      </c>
      <c r="F1612" s="848">
        <v>0</v>
      </c>
      <c r="G1612" s="852" t="s">
        <v>917</v>
      </c>
    </row>
    <row r="1613" spans="2:7">
      <c r="B1613" s="12" t="s">
        <v>911</v>
      </c>
      <c r="C1613" s="12">
        <v>185885</v>
      </c>
      <c r="D1613" s="12">
        <v>2017</v>
      </c>
      <c r="E1613" s="850">
        <v>13940</v>
      </c>
      <c r="F1613" s="848">
        <v>3.2</v>
      </c>
      <c r="G1613" s="852" t="s">
        <v>917</v>
      </c>
    </row>
    <row r="1614" spans="2:7">
      <c r="B1614" s="12" t="s">
        <v>911</v>
      </c>
      <c r="C1614" s="12">
        <v>181931</v>
      </c>
      <c r="D1614" s="12">
        <v>2017</v>
      </c>
      <c r="E1614" s="850">
        <v>850</v>
      </c>
      <c r="F1614" s="848">
        <v>3</v>
      </c>
      <c r="G1614" s="852" t="s">
        <v>917</v>
      </c>
    </row>
    <row r="1615" spans="2:7">
      <c r="B1615" s="12" t="s">
        <v>911</v>
      </c>
      <c r="C1615" s="12">
        <v>172727</v>
      </c>
      <c r="D1615" s="12">
        <v>2017</v>
      </c>
      <c r="E1615" s="850">
        <v>57092</v>
      </c>
      <c r="F1615" s="848">
        <v>13.4</v>
      </c>
      <c r="G1615" s="852" t="s">
        <v>915</v>
      </c>
    </row>
    <row r="1616" spans="2:7">
      <c r="B1616" s="12" t="s">
        <v>911</v>
      </c>
      <c r="C1616" s="12">
        <v>178895</v>
      </c>
      <c r="D1616" s="12">
        <v>2017</v>
      </c>
      <c r="E1616" s="850">
        <v>840</v>
      </c>
      <c r="F1616" s="848">
        <v>0</v>
      </c>
      <c r="G1616" s="852" t="s">
        <v>915</v>
      </c>
    </row>
    <row r="1617" spans="2:7">
      <c r="B1617" s="12" t="s">
        <v>911</v>
      </c>
      <c r="C1617" s="12">
        <v>178895</v>
      </c>
      <c r="D1617" s="12">
        <v>2017</v>
      </c>
      <c r="E1617" s="850">
        <v>4599</v>
      </c>
      <c r="F1617" s="848">
        <v>0</v>
      </c>
      <c r="G1617" s="852" t="s">
        <v>915</v>
      </c>
    </row>
    <row r="1618" spans="2:7">
      <c r="B1618" s="12" t="s">
        <v>911</v>
      </c>
      <c r="C1618" s="12">
        <v>135528</v>
      </c>
      <c r="D1618" s="12">
        <v>2017</v>
      </c>
      <c r="E1618" s="850">
        <v>542</v>
      </c>
      <c r="F1618" s="848">
        <v>0</v>
      </c>
      <c r="G1618" s="852" t="s">
        <v>917</v>
      </c>
    </row>
    <row r="1619" spans="2:7">
      <c r="B1619" s="12" t="s">
        <v>911</v>
      </c>
      <c r="C1619" s="12">
        <v>180478</v>
      </c>
      <c r="D1619" s="12">
        <v>2017</v>
      </c>
      <c r="E1619" s="850">
        <v>1966</v>
      </c>
      <c r="F1619" s="848">
        <v>1</v>
      </c>
      <c r="G1619" s="852" t="s">
        <v>917</v>
      </c>
    </row>
    <row r="1620" spans="2:7">
      <c r="B1620" s="12" t="s">
        <v>911</v>
      </c>
      <c r="C1620" s="12">
        <v>163608</v>
      </c>
      <c r="D1620" s="12">
        <v>2017</v>
      </c>
      <c r="E1620" s="850">
        <v>0</v>
      </c>
      <c r="F1620" s="848">
        <v>0</v>
      </c>
      <c r="G1620" s="852" t="s">
        <v>915</v>
      </c>
    </row>
    <row r="1621" spans="2:7">
      <c r="B1621" s="12" t="s">
        <v>911</v>
      </c>
      <c r="C1621" s="12">
        <v>163608</v>
      </c>
      <c r="D1621" s="12">
        <v>2017</v>
      </c>
      <c r="E1621" s="850">
        <v>0</v>
      </c>
      <c r="F1621" s="848">
        <v>0</v>
      </c>
      <c r="G1621" s="852" t="s">
        <v>915</v>
      </c>
    </row>
    <row r="1622" spans="2:7">
      <c r="B1622" s="12" t="s">
        <v>911</v>
      </c>
      <c r="C1622" s="12">
        <v>163608</v>
      </c>
      <c r="D1622" s="12">
        <v>2017</v>
      </c>
      <c r="E1622" s="850">
        <v>1638</v>
      </c>
      <c r="F1622" s="848">
        <v>0</v>
      </c>
      <c r="G1622" s="852" t="s">
        <v>915</v>
      </c>
    </row>
    <row r="1623" spans="2:7">
      <c r="B1623" s="12" t="s">
        <v>911</v>
      </c>
      <c r="C1623" s="12">
        <v>166640</v>
      </c>
      <c r="D1623" s="12">
        <v>2017</v>
      </c>
      <c r="E1623" s="850">
        <v>20981.778999999999</v>
      </c>
      <c r="F1623" s="848">
        <v>3.4580000000000002</v>
      </c>
      <c r="G1623" s="852" t="s">
        <v>917</v>
      </c>
    </row>
    <row r="1624" spans="2:7">
      <c r="B1624" s="12" t="s">
        <v>911</v>
      </c>
      <c r="C1624" s="12">
        <v>166640</v>
      </c>
      <c r="D1624" s="12">
        <v>2017</v>
      </c>
      <c r="E1624" s="850">
        <v>31847.200000000001</v>
      </c>
      <c r="F1624" s="848">
        <v>5.2480000000000002</v>
      </c>
      <c r="G1624" s="852" t="s">
        <v>917</v>
      </c>
    </row>
    <row r="1625" spans="2:7">
      <c r="B1625" s="12" t="s">
        <v>911</v>
      </c>
      <c r="C1625" s="12">
        <v>163600</v>
      </c>
      <c r="D1625" s="12">
        <v>2017</v>
      </c>
      <c r="E1625" s="850">
        <v>0</v>
      </c>
      <c r="F1625" s="848">
        <v>0</v>
      </c>
      <c r="G1625" s="852" t="s">
        <v>915</v>
      </c>
    </row>
    <row r="1626" spans="2:7">
      <c r="B1626" s="12" t="s">
        <v>911</v>
      </c>
      <c r="C1626" s="12">
        <v>163600</v>
      </c>
      <c r="D1626" s="12">
        <v>2017</v>
      </c>
      <c r="E1626" s="850">
        <v>0</v>
      </c>
      <c r="F1626" s="848">
        <v>0</v>
      </c>
      <c r="G1626" s="852" t="s">
        <v>915</v>
      </c>
    </row>
    <row r="1627" spans="2:7">
      <c r="B1627" s="12" t="s">
        <v>911</v>
      </c>
      <c r="C1627" s="12">
        <v>163600</v>
      </c>
      <c r="D1627" s="12">
        <v>2017</v>
      </c>
      <c r="E1627" s="850">
        <v>583.79999999999995</v>
      </c>
      <c r="F1627" s="848">
        <v>0</v>
      </c>
      <c r="G1627" s="852" t="s">
        <v>915</v>
      </c>
    </row>
    <row r="1628" spans="2:7">
      <c r="B1628" s="12" t="s">
        <v>911</v>
      </c>
      <c r="C1628" s="12">
        <v>163600</v>
      </c>
      <c r="D1628" s="12">
        <v>2017</v>
      </c>
      <c r="E1628" s="850">
        <v>1911</v>
      </c>
      <c r="F1628" s="848">
        <v>0</v>
      </c>
      <c r="G1628" s="852" t="s">
        <v>915</v>
      </c>
    </row>
    <row r="1629" spans="2:7">
      <c r="B1629" s="12" t="s">
        <v>911</v>
      </c>
      <c r="C1629" s="12">
        <v>186590</v>
      </c>
      <c r="D1629" s="12">
        <v>2017</v>
      </c>
      <c r="E1629" s="850">
        <v>1698.07</v>
      </c>
      <c r="F1629" s="848">
        <v>2.7212670000000001</v>
      </c>
      <c r="G1629" s="852" t="s">
        <v>917</v>
      </c>
    </row>
    <row r="1630" spans="2:7">
      <c r="B1630" s="12" t="s">
        <v>911</v>
      </c>
      <c r="C1630" s="12">
        <v>181305</v>
      </c>
      <c r="D1630" s="12">
        <v>2017</v>
      </c>
      <c r="E1630" s="850">
        <v>1167.5999999999999</v>
      </c>
      <c r="F1630" s="848">
        <v>0</v>
      </c>
      <c r="G1630" s="852" t="s">
        <v>915</v>
      </c>
    </row>
    <row r="1631" spans="2:7">
      <c r="B1631" s="12" t="s">
        <v>911</v>
      </c>
      <c r="C1631" s="12">
        <v>181305</v>
      </c>
      <c r="D1631" s="12">
        <v>2017</v>
      </c>
      <c r="E1631" s="850">
        <v>3980.5439999999999</v>
      </c>
      <c r="F1631" s="848">
        <v>0.45440000000000003</v>
      </c>
      <c r="G1631" s="852" t="s">
        <v>915</v>
      </c>
    </row>
    <row r="1632" spans="2:7">
      <c r="B1632" s="12" t="s">
        <v>911</v>
      </c>
      <c r="C1632" s="12">
        <v>181305</v>
      </c>
      <c r="D1632" s="12">
        <v>2017</v>
      </c>
      <c r="E1632" s="850">
        <v>9330</v>
      </c>
      <c r="F1632" s="848">
        <v>0</v>
      </c>
      <c r="G1632" s="852" t="s">
        <v>915</v>
      </c>
    </row>
    <row r="1633" spans="2:7">
      <c r="B1633" s="12" t="s">
        <v>911</v>
      </c>
      <c r="C1633" s="12">
        <v>181858</v>
      </c>
      <c r="D1633" s="12">
        <v>2017</v>
      </c>
      <c r="E1633" s="850">
        <v>5723</v>
      </c>
      <c r="F1633" s="848">
        <v>1.5</v>
      </c>
      <c r="G1633" s="852" t="s">
        <v>918</v>
      </c>
    </row>
    <row r="1634" spans="2:7">
      <c r="B1634" s="12" t="s">
        <v>911</v>
      </c>
      <c r="C1634" s="12">
        <v>171147</v>
      </c>
      <c r="D1634" s="12">
        <v>2017</v>
      </c>
      <c r="E1634" s="850">
        <v>15057</v>
      </c>
      <c r="F1634" s="848">
        <v>2.5097999999999998</v>
      </c>
      <c r="G1634" s="852" t="s">
        <v>917</v>
      </c>
    </row>
    <row r="1635" spans="2:7">
      <c r="B1635" s="12" t="s">
        <v>911</v>
      </c>
      <c r="C1635" s="12">
        <v>182334</v>
      </c>
      <c r="D1635" s="12">
        <v>2017</v>
      </c>
      <c r="E1635" s="850">
        <v>2786</v>
      </c>
      <c r="F1635" s="848">
        <v>3.7</v>
      </c>
      <c r="G1635" s="852" t="s">
        <v>915</v>
      </c>
    </row>
    <row r="1636" spans="2:7">
      <c r="B1636" s="12" t="s">
        <v>911</v>
      </c>
      <c r="C1636" s="12">
        <v>182809</v>
      </c>
      <c r="D1636" s="12">
        <v>2017</v>
      </c>
      <c r="E1636" s="850">
        <v>26277</v>
      </c>
      <c r="F1636" s="848">
        <v>3</v>
      </c>
      <c r="G1636" s="852" t="s">
        <v>916</v>
      </c>
    </row>
    <row r="1637" spans="2:7">
      <c r="B1637" s="12" t="s">
        <v>911</v>
      </c>
      <c r="C1637" s="12">
        <v>177526</v>
      </c>
      <c r="D1637" s="12">
        <v>2017</v>
      </c>
      <c r="E1637" s="850">
        <v>9744</v>
      </c>
      <c r="F1637" s="848">
        <v>0</v>
      </c>
      <c r="G1637" s="852" t="s">
        <v>917</v>
      </c>
    </row>
    <row r="1638" spans="2:7">
      <c r="B1638" s="12" t="s">
        <v>911</v>
      </c>
      <c r="C1638" s="12">
        <v>177526</v>
      </c>
      <c r="D1638" s="12">
        <v>2017</v>
      </c>
      <c r="E1638" s="850">
        <v>9924.6</v>
      </c>
      <c r="F1638" s="848">
        <v>0</v>
      </c>
      <c r="G1638" s="852" t="s">
        <v>917</v>
      </c>
    </row>
    <row r="1639" spans="2:7">
      <c r="B1639" s="12" t="s">
        <v>911</v>
      </c>
      <c r="C1639" s="12">
        <v>177563</v>
      </c>
      <c r="D1639" s="12">
        <v>2017</v>
      </c>
      <c r="E1639" s="850">
        <v>6307</v>
      </c>
      <c r="F1639" s="848">
        <v>0</v>
      </c>
      <c r="G1639" s="852" t="s">
        <v>917</v>
      </c>
    </row>
    <row r="1640" spans="2:7">
      <c r="B1640" s="12" t="s">
        <v>911</v>
      </c>
      <c r="C1640" s="12">
        <v>177563</v>
      </c>
      <c r="D1640" s="12">
        <v>2017</v>
      </c>
      <c r="E1640" s="850">
        <v>8711</v>
      </c>
      <c r="F1640" s="848">
        <v>2</v>
      </c>
      <c r="G1640" s="852" t="s">
        <v>917</v>
      </c>
    </row>
    <row r="1641" spans="2:7">
      <c r="B1641" s="12" t="s">
        <v>911</v>
      </c>
      <c r="C1641" s="12">
        <v>177563</v>
      </c>
      <c r="D1641" s="12">
        <v>2017</v>
      </c>
      <c r="E1641" s="850">
        <v>126.72</v>
      </c>
      <c r="F1641" s="848">
        <v>3.2399999999999998E-2</v>
      </c>
      <c r="G1641" s="852" t="s">
        <v>917</v>
      </c>
    </row>
    <row r="1642" spans="2:7">
      <c r="B1642" s="12" t="s">
        <v>911</v>
      </c>
      <c r="C1642" s="12">
        <v>177563</v>
      </c>
      <c r="D1642" s="12">
        <v>2017</v>
      </c>
      <c r="E1642" s="850">
        <v>1504.9944</v>
      </c>
      <c r="F1642" s="848">
        <v>0.3276</v>
      </c>
      <c r="G1642" s="852" t="s">
        <v>917</v>
      </c>
    </row>
    <row r="1643" spans="2:7">
      <c r="B1643" s="12" t="s">
        <v>911</v>
      </c>
      <c r="C1643" s="12">
        <v>177563</v>
      </c>
      <c r="D1643" s="12">
        <v>2017</v>
      </c>
      <c r="E1643" s="850">
        <v>4586.6495999999997</v>
      </c>
      <c r="F1643" s="848">
        <v>0.99839999999999995</v>
      </c>
      <c r="G1643" s="852" t="s">
        <v>917</v>
      </c>
    </row>
    <row r="1644" spans="2:7">
      <c r="B1644" s="12" t="s">
        <v>911</v>
      </c>
      <c r="C1644" s="12">
        <v>184901</v>
      </c>
      <c r="D1644" s="12">
        <v>2017</v>
      </c>
      <c r="E1644" s="850">
        <v>24265</v>
      </c>
      <c r="F1644" s="848">
        <v>2.7</v>
      </c>
      <c r="G1644" s="852" t="s">
        <v>916</v>
      </c>
    </row>
    <row r="1645" spans="2:7">
      <c r="B1645" s="12" t="s">
        <v>911</v>
      </c>
      <c r="C1645" s="12">
        <v>184901</v>
      </c>
      <c r="D1645" s="12">
        <v>2017</v>
      </c>
      <c r="E1645" s="850">
        <v>9612</v>
      </c>
      <c r="F1645" s="848">
        <v>2.8</v>
      </c>
      <c r="G1645" s="852" t="s">
        <v>916</v>
      </c>
    </row>
    <row r="1646" spans="2:7">
      <c r="B1646" s="12" t="s">
        <v>911</v>
      </c>
      <c r="C1646" s="12">
        <v>186072</v>
      </c>
      <c r="D1646" s="12">
        <v>2017</v>
      </c>
      <c r="E1646" s="850">
        <v>639.899</v>
      </c>
      <c r="F1646" s="848">
        <v>1.025479</v>
      </c>
      <c r="G1646" s="852" t="s">
        <v>917</v>
      </c>
    </row>
    <row r="1647" spans="2:7">
      <c r="B1647" s="12" t="s">
        <v>911</v>
      </c>
      <c r="C1647" s="12">
        <v>176623</v>
      </c>
      <c r="D1647" s="12">
        <v>2017</v>
      </c>
      <c r="E1647" s="850">
        <v>380693</v>
      </c>
      <c r="F1647" s="848">
        <v>59.4</v>
      </c>
      <c r="G1647" s="852" t="s">
        <v>917</v>
      </c>
    </row>
    <row r="1648" spans="2:7">
      <c r="B1648" s="12" t="s">
        <v>911</v>
      </c>
      <c r="C1648" s="12">
        <v>164389</v>
      </c>
      <c r="D1648" s="12">
        <v>2017</v>
      </c>
      <c r="E1648" s="850">
        <v>5255.5360000000001</v>
      </c>
      <c r="F1648" s="848">
        <v>1.1439999999999999</v>
      </c>
      <c r="G1648" s="852" t="s">
        <v>917</v>
      </c>
    </row>
    <row r="1649" spans="2:7">
      <c r="B1649" s="12" t="s">
        <v>911</v>
      </c>
      <c r="C1649" s="12">
        <v>164389</v>
      </c>
      <c r="D1649" s="12">
        <v>2017</v>
      </c>
      <c r="E1649" s="850">
        <v>36660.120000000003</v>
      </c>
      <c r="F1649" s="848">
        <v>7.98</v>
      </c>
      <c r="G1649" s="852" t="s">
        <v>917</v>
      </c>
    </row>
    <row r="1650" spans="2:7">
      <c r="B1650" s="12" t="s">
        <v>911</v>
      </c>
      <c r="C1650" s="12">
        <v>175676</v>
      </c>
      <c r="D1650" s="12">
        <v>2017</v>
      </c>
      <c r="E1650" s="850">
        <v>38360</v>
      </c>
      <c r="F1650" s="848">
        <v>16.399999999999999</v>
      </c>
      <c r="G1650" s="852" t="s">
        <v>917</v>
      </c>
    </row>
    <row r="1651" spans="2:7">
      <c r="B1651" s="12" t="s">
        <v>911</v>
      </c>
      <c r="C1651" s="12">
        <v>182661</v>
      </c>
      <c r="D1651" s="12">
        <v>2017</v>
      </c>
      <c r="E1651" s="850">
        <v>3654.9863999999998</v>
      </c>
      <c r="F1651" s="848">
        <v>0.79559999999999997</v>
      </c>
      <c r="G1651" s="852" t="s">
        <v>915</v>
      </c>
    </row>
    <row r="1652" spans="2:7">
      <c r="B1652" s="12" t="s">
        <v>911</v>
      </c>
      <c r="C1652" s="12">
        <v>182661</v>
      </c>
      <c r="D1652" s="12">
        <v>2017</v>
      </c>
      <c r="E1652" s="850">
        <v>26179</v>
      </c>
      <c r="F1652" s="848">
        <v>7.6</v>
      </c>
      <c r="G1652" s="852" t="s">
        <v>915</v>
      </c>
    </row>
    <row r="1653" spans="2:7">
      <c r="B1653" s="12" t="s">
        <v>911</v>
      </c>
      <c r="C1653" s="12">
        <v>183266</v>
      </c>
      <c r="D1653" s="12">
        <v>2017</v>
      </c>
      <c r="E1653" s="850">
        <v>25103.4</v>
      </c>
      <c r="F1653" s="848">
        <v>0</v>
      </c>
      <c r="G1653" s="852" t="s">
        <v>917</v>
      </c>
    </row>
    <row r="1654" spans="2:7">
      <c r="B1654" s="12" t="s">
        <v>911</v>
      </c>
      <c r="C1654" s="12">
        <v>175527</v>
      </c>
      <c r="D1654" s="12">
        <v>2017</v>
      </c>
      <c r="E1654" s="850">
        <v>3132</v>
      </c>
      <c r="F1654" s="848">
        <v>0.66</v>
      </c>
      <c r="G1654" s="852" t="s">
        <v>917</v>
      </c>
    </row>
    <row r="1655" spans="2:7">
      <c r="B1655" s="12" t="s">
        <v>911</v>
      </c>
      <c r="C1655" s="12">
        <v>175527</v>
      </c>
      <c r="D1655" s="12">
        <v>2017</v>
      </c>
      <c r="E1655" s="850">
        <v>80059</v>
      </c>
      <c r="F1655" s="848">
        <v>9.1</v>
      </c>
      <c r="G1655" s="852" t="s">
        <v>917</v>
      </c>
    </row>
    <row r="1656" spans="2:7">
      <c r="B1656" s="12" t="s">
        <v>911</v>
      </c>
      <c r="C1656" s="12">
        <v>186242</v>
      </c>
      <c r="D1656" s="12">
        <v>2017</v>
      </c>
      <c r="E1656" s="850">
        <v>524.5</v>
      </c>
      <c r="F1656" s="848">
        <v>0.58499999999999996</v>
      </c>
      <c r="G1656" s="852" t="s">
        <v>917</v>
      </c>
    </row>
    <row r="1657" spans="2:7">
      <c r="B1657" s="12" t="s">
        <v>911</v>
      </c>
      <c r="C1657" s="12">
        <v>184768</v>
      </c>
      <c r="D1657" s="12">
        <v>2017</v>
      </c>
      <c r="E1657" s="850">
        <v>4735.3</v>
      </c>
      <c r="F1657" s="848">
        <v>2.6</v>
      </c>
      <c r="G1657" s="852" t="s">
        <v>915</v>
      </c>
    </row>
    <row r="1658" spans="2:7">
      <c r="B1658" s="12" t="s">
        <v>911</v>
      </c>
      <c r="C1658" s="12">
        <v>156314</v>
      </c>
      <c r="D1658" s="12">
        <v>2017</v>
      </c>
      <c r="E1658" s="850">
        <v>289067</v>
      </c>
      <c r="F1658" s="848">
        <v>11.2</v>
      </c>
      <c r="G1658" s="852" t="s">
        <v>917</v>
      </c>
    </row>
    <row r="1659" spans="2:7">
      <c r="B1659" s="12" t="s">
        <v>911</v>
      </c>
      <c r="C1659" s="12">
        <v>156314</v>
      </c>
      <c r="D1659" s="12">
        <v>2017</v>
      </c>
      <c r="E1659" s="850">
        <v>0</v>
      </c>
      <c r="F1659" s="848">
        <v>0</v>
      </c>
      <c r="G1659" s="852" t="s">
        <v>917</v>
      </c>
    </row>
    <row r="1660" spans="2:7">
      <c r="B1660" s="12" t="s">
        <v>911</v>
      </c>
      <c r="C1660" s="12">
        <v>156314</v>
      </c>
      <c r="D1660" s="12">
        <v>2017</v>
      </c>
      <c r="E1660" s="850">
        <v>0</v>
      </c>
      <c r="F1660" s="848">
        <v>0</v>
      </c>
      <c r="G1660" s="852" t="s">
        <v>917</v>
      </c>
    </row>
    <row r="1661" spans="2:7">
      <c r="B1661" s="12" t="s">
        <v>911</v>
      </c>
      <c r="C1661" s="12">
        <v>156314</v>
      </c>
      <c r="D1661" s="12">
        <v>2017</v>
      </c>
      <c r="E1661" s="850">
        <v>0</v>
      </c>
      <c r="F1661" s="848">
        <v>0</v>
      </c>
      <c r="G1661" s="852" t="s">
        <v>917</v>
      </c>
    </row>
    <row r="1662" spans="2:7">
      <c r="B1662" s="12" t="s">
        <v>911</v>
      </c>
      <c r="C1662" s="12">
        <v>156314</v>
      </c>
      <c r="D1662" s="12">
        <v>2017</v>
      </c>
      <c r="E1662" s="850">
        <v>0</v>
      </c>
      <c r="F1662" s="848">
        <v>0</v>
      </c>
      <c r="G1662" s="852" t="s">
        <v>917</v>
      </c>
    </row>
    <row r="1663" spans="2:7">
      <c r="B1663" s="12" t="s">
        <v>911</v>
      </c>
      <c r="C1663" s="12">
        <v>156314</v>
      </c>
      <c r="D1663" s="12">
        <v>2017</v>
      </c>
      <c r="E1663" s="850">
        <v>20706</v>
      </c>
      <c r="F1663" s="848">
        <v>0</v>
      </c>
      <c r="G1663" s="852" t="s">
        <v>917</v>
      </c>
    </row>
    <row r="1664" spans="2:7">
      <c r="B1664" s="12" t="s">
        <v>911</v>
      </c>
      <c r="C1664" s="12">
        <v>156314</v>
      </c>
      <c r="D1664" s="12">
        <v>2017</v>
      </c>
      <c r="E1664" s="850">
        <v>1348200</v>
      </c>
      <c r="F1664" s="848">
        <v>0</v>
      </c>
      <c r="G1664" s="852" t="s">
        <v>917</v>
      </c>
    </row>
    <row r="1665" spans="2:7">
      <c r="B1665" s="12" t="s">
        <v>911</v>
      </c>
      <c r="C1665" s="12">
        <v>156314</v>
      </c>
      <c r="D1665" s="12">
        <v>2017</v>
      </c>
      <c r="E1665" s="850">
        <v>2803784</v>
      </c>
      <c r="F1665" s="848">
        <v>0</v>
      </c>
      <c r="G1665" s="852" t="s">
        <v>917</v>
      </c>
    </row>
    <row r="1666" spans="2:7">
      <c r="B1666" s="12" t="s">
        <v>911</v>
      </c>
      <c r="C1666" s="12">
        <v>169271</v>
      </c>
      <c r="D1666" s="12">
        <v>2017</v>
      </c>
      <c r="E1666" s="850">
        <v>195939</v>
      </c>
      <c r="F1666" s="848">
        <v>0</v>
      </c>
      <c r="G1666" s="852" t="s">
        <v>917</v>
      </c>
    </row>
    <row r="1667" spans="2:7">
      <c r="B1667" s="12" t="s">
        <v>911</v>
      </c>
      <c r="C1667" s="12">
        <v>177195</v>
      </c>
      <c r="D1667" s="12">
        <v>2017</v>
      </c>
      <c r="E1667" s="850">
        <v>22347</v>
      </c>
      <c r="F1667" s="848">
        <v>5.4</v>
      </c>
      <c r="G1667" s="852" t="s">
        <v>917</v>
      </c>
    </row>
    <row r="1668" spans="2:7">
      <c r="B1668" s="12" t="s">
        <v>911</v>
      </c>
      <c r="C1668" s="12">
        <v>176921</v>
      </c>
      <c r="D1668" s="12">
        <v>2017</v>
      </c>
      <c r="E1668" s="850">
        <v>13230.72</v>
      </c>
      <c r="F1668" s="848">
        <v>2.88</v>
      </c>
      <c r="G1668" s="852" t="s">
        <v>917</v>
      </c>
    </row>
    <row r="1669" spans="2:7">
      <c r="B1669" s="12" t="s">
        <v>911</v>
      </c>
      <c r="C1669" s="12">
        <v>176921</v>
      </c>
      <c r="D1669" s="12">
        <v>2017</v>
      </c>
      <c r="E1669" s="850">
        <v>132215.32</v>
      </c>
      <c r="F1669" s="848">
        <v>28.78</v>
      </c>
      <c r="G1669" s="852" t="s">
        <v>917</v>
      </c>
    </row>
    <row r="1670" spans="2:7">
      <c r="B1670" s="12" t="s">
        <v>911</v>
      </c>
      <c r="C1670" s="12">
        <v>181384</v>
      </c>
      <c r="D1670" s="12">
        <v>2017</v>
      </c>
      <c r="E1670" s="850">
        <v>5892</v>
      </c>
      <c r="F1670" s="848">
        <v>1.252</v>
      </c>
      <c r="G1670" s="852" t="s">
        <v>917</v>
      </c>
    </row>
    <row r="1671" spans="2:7">
      <c r="B1671" s="12" t="s">
        <v>911</v>
      </c>
      <c r="C1671" s="12">
        <v>181384</v>
      </c>
      <c r="D1671" s="12">
        <v>2017</v>
      </c>
      <c r="E1671" s="850">
        <v>80.150000000000006</v>
      </c>
      <c r="F1671" s="848">
        <v>2.0500000000000001E-2</v>
      </c>
      <c r="G1671" s="852" t="s">
        <v>917</v>
      </c>
    </row>
    <row r="1672" spans="2:7">
      <c r="B1672" s="12" t="s">
        <v>911</v>
      </c>
      <c r="C1672" s="12">
        <v>181384</v>
      </c>
      <c r="D1672" s="12">
        <v>2017</v>
      </c>
      <c r="E1672" s="850">
        <v>77271.08</v>
      </c>
      <c r="F1672" s="848">
        <v>16.82</v>
      </c>
      <c r="G1672" s="852" t="s">
        <v>917</v>
      </c>
    </row>
    <row r="1673" spans="2:7">
      <c r="B1673" s="12" t="s">
        <v>911</v>
      </c>
      <c r="C1673" s="12">
        <v>183402</v>
      </c>
      <c r="D1673" s="12">
        <v>2017</v>
      </c>
      <c r="E1673" s="850">
        <v>2520</v>
      </c>
      <c r="F1673" s="848">
        <v>0</v>
      </c>
      <c r="G1673" s="852" t="s">
        <v>917</v>
      </c>
    </row>
    <row r="1674" spans="2:7">
      <c r="B1674" s="12" t="s">
        <v>911</v>
      </c>
      <c r="C1674" s="12">
        <v>183402</v>
      </c>
      <c r="D1674" s="12">
        <v>2017</v>
      </c>
      <c r="E1674" s="850">
        <v>16.03</v>
      </c>
      <c r="F1674" s="848">
        <v>4.1000000000000003E-3</v>
      </c>
      <c r="G1674" s="852" t="s">
        <v>917</v>
      </c>
    </row>
    <row r="1675" spans="2:7">
      <c r="B1675" s="12" t="s">
        <v>911</v>
      </c>
      <c r="C1675" s="12">
        <v>183402</v>
      </c>
      <c r="D1675" s="12">
        <v>2017</v>
      </c>
      <c r="E1675" s="850">
        <v>275.64</v>
      </c>
      <c r="F1675" s="848">
        <v>0.06</v>
      </c>
      <c r="G1675" s="852" t="s">
        <v>917</v>
      </c>
    </row>
    <row r="1676" spans="2:7">
      <c r="B1676" s="12" t="s">
        <v>911</v>
      </c>
      <c r="C1676" s="12">
        <v>183402</v>
      </c>
      <c r="D1676" s="12">
        <v>2017</v>
      </c>
      <c r="E1676" s="850">
        <v>1492.704</v>
      </c>
      <c r="F1676" s="848">
        <v>0.1704</v>
      </c>
      <c r="G1676" s="852" t="s">
        <v>917</v>
      </c>
    </row>
    <row r="1677" spans="2:7">
      <c r="B1677" s="12" t="s">
        <v>911</v>
      </c>
      <c r="C1677" s="12">
        <v>183402</v>
      </c>
      <c r="D1677" s="12">
        <v>2017</v>
      </c>
      <c r="E1677" s="850">
        <v>7420</v>
      </c>
      <c r="F1677" s="848">
        <v>0</v>
      </c>
      <c r="G1677" s="852" t="s">
        <v>917</v>
      </c>
    </row>
    <row r="1678" spans="2:7">
      <c r="B1678" s="12" t="s">
        <v>911</v>
      </c>
      <c r="C1678" s="12">
        <v>183402</v>
      </c>
      <c r="D1678" s="12">
        <v>2017</v>
      </c>
      <c r="E1678" s="850">
        <v>1489</v>
      </c>
      <c r="F1678" s="848">
        <v>0.2</v>
      </c>
      <c r="G1678" s="852" t="s">
        <v>917</v>
      </c>
    </row>
    <row r="1679" spans="2:7">
      <c r="B1679" s="12" t="s">
        <v>911</v>
      </c>
      <c r="C1679" s="12">
        <v>183402</v>
      </c>
      <c r="D1679" s="12">
        <v>2017</v>
      </c>
      <c r="E1679" s="850">
        <v>15106</v>
      </c>
      <c r="F1679" s="848">
        <v>5.8</v>
      </c>
      <c r="G1679" s="852" t="s">
        <v>917</v>
      </c>
    </row>
    <row r="1680" spans="2:7">
      <c r="B1680" s="12" t="s">
        <v>911</v>
      </c>
      <c r="C1680" s="12">
        <v>183402</v>
      </c>
      <c r="D1680" s="12">
        <v>2017</v>
      </c>
      <c r="E1680" s="850">
        <v>85298</v>
      </c>
      <c r="F1680" s="848">
        <v>32.700000000000003</v>
      </c>
      <c r="G1680" s="852" t="s">
        <v>917</v>
      </c>
    </row>
    <row r="1681" spans="2:7">
      <c r="B1681" s="12" t="s">
        <v>911</v>
      </c>
      <c r="C1681" s="12">
        <v>174802</v>
      </c>
      <c r="D1681" s="12">
        <v>2017</v>
      </c>
      <c r="E1681" s="850">
        <v>2919</v>
      </c>
      <c r="F1681" s="848">
        <v>0</v>
      </c>
      <c r="G1681" s="852" t="s">
        <v>917</v>
      </c>
    </row>
    <row r="1682" spans="2:7">
      <c r="B1682" s="12" t="s">
        <v>911</v>
      </c>
      <c r="C1682" s="12">
        <v>174802</v>
      </c>
      <c r="D1682" s="12">
        <v>2017</v>
      </c>
      <c r="E1682" s="850">
        <v>2985.4079999999999</v>
      </c>
      <c r="F1682" s="848">
        <v>0.34079999999999999</v>
      </c>
      <c r="G1682" s="852" t="s">
        <v>917</v>
      </c>
    </row>
    <row r="1683" spans="2:7">
      <c r="B1683" s="12" t="s">
        <v>911</v>
      </c>
      <c r="C1683" s="12">
        <v>174802</v>
      </c>
      <c r="D1683" s="12">
        <v>2017</v>
      </c>
      <c r="E1683" s="850">
        <v>14517.632</v>
      </c>
      <c r="F1683" s="848">
        <v>3.7120000000000002</v>
      </c>
      <c r="G1683" s="852" t="s">
        <v>917</v>
      </c>
    </row>
    <row r="1684" spans="2:7">
      <c r="B1684" s="12" t="s">
        <v>911</v>
      </c>
      <c r="C1684" s="12">
        <v>174802</v>
      </c>
      <c r="D1684" s="12">
        <v>2017</v>
      </c>
      <c r="E1684" s="850">
        <v>3732</v>
      </c>
      <c r="F1684" s="848">
        <v>0</v>
      </c>
      <c r="G1684" s="852" t="s">
        <v>917</v>
      </c>
    </row>
    <row r="1685" spans="2:7">
      <c r="B1685" s="12" t="s">
        <v>911</v>
      </c>
      <c r="C1685" s="12">
        <v>174802</v>
      </c>
      <c r="D1685" s="12">
        <v>2017</v>
      </c>
      <c r="E1685" s="850">
        <v>1260</v>
      </c>
      <c r="F1685" s="848">
        <v>0.3</v>
      </c>
      <c r="G1685" s="852" t="s">
        <v>917</v>
      </c>
    </row>
    <row r="1686" spans="2:7">
      <c r="B1686" s="12" t="s">
        <v>911</v>
      </c>
      <c r="C1686" s="12">
        <v>174802</v>
      </c>
      <c r="D1686" s="12">
        <v>2017</v>
      </c>
      <c r="E1686" s="850">
        <v>20341</v>
      </c>
      <c r="F1686" s="848">
        <v>2.4</v>
      </c>
      <c r="G1686" s="852" t="s">
        <v>917</v>
      </c>
    </row>
    <row r="1687" spans="2:7">
      <c r="B1687" s="12" t="s">
        <v>911</v>
      </c>
      <c r="C1687" s="12">
        <v>174802</v>
      </c>
      <c r="D1687" s="12">
        <v>2017</v>
      </c>
      <c r="E1687" s="850">
        <v>18737</v>
      </c>
      <c r="F1687" s="848">
        <v>4.2</v>
      </c>
      <c r="G1687" s="852" t="s">
        <v>917</v>
      </c>
    </row>
    <row r="1688" spans="2:7">
      <c r="B1688" s="12" t="s">
        <v>911</v>
      </c>
      <c r="C1688" s="12">
        <v>189735</v>
      </c>
      <c r="D1688" s="12">
        <v>2017</v>
      </c>
      <c r="E1688" s="850">
        <v>13561</v>
      </c>
      <c r="F1688" s="848">
        <v>0</v>
      </c>
      <c r="G1688" s="852" t="s">
        <v>917</v>
      </c>
    </row>
    <row r="1689" spans="2:7">
      <c r="B1689" s="12" t="s">
        <v>911</v>
      </c>
      <c r="C1689" s="12">
        <v>189735</v>
      </c>
      <c r="D1689" s="12">
        <v>2017</v>
      </c>
      <c r="E1689" s="850">
        <v>12180</v>
      </c>
      <c r="F1689" s="848">
        <v>0</v>
      </c>
      <c r="G1689" s="852" t="s">
        <v>917</v>
      </c>
    </row>
    <row r="1690" spans="2:7">
      <c r="B1690" s="12" t="s">
        <v>911</v>
      </c>
      <c r="C1690" s="12">
        <v>189735</v>
      </c>
      <c r="D1690" s="12">
        <v>2017</v>
      </c>
      <c r="E1690" s="850">
        <v>1097880</v>
      </c>
      <c r="F1690" s="848">
        <v>0</v>
      </c>
      <c r="G1690" s="852" t="s">
        <v>917</v>
      </c>
    </row>
    <row r="1691" spans="2:7">
      <c r="B1691" s="12" t="s">
        <v>911</v>
      </c>
      <c r="C1691" s="12">
        <v>167899</v>
      </c>
      <c r="D1691" s="12">
        <v>2017</v>
      </c>
      <c r="E1691" s="850">
        <v>79857</v>
      </c>
      <c r="F1691" s="848">
        <v>9.1</v>
      </c>
      <c r="G1691" s="852" t="s">
        <v>915</v>
      </c>
    </row>
    <row r="1692" spans="2:7">
      <c r="B1692" s="12" t="s">
        <v>911</v>
      </c>
      <c r="C1692" s="12">
        <v>167900</v>
      </c>
      <c r="D1692" s="12">
        <v>2017</v>
      </c>
      <c r="E1692" s="850">
        <v>97341</v>
      </c>
      <c r="F1692" s="848">
        <v>11.1</v>
      </c>
      <c r="G1692" s="852" t="s">
        <v>915</v>
      </c>
    </row>
    <row r="1693" spans="2:7">
      <c r="B1693" s="12" t="s">
        <v>911</v>
      </c>
      <c r="C1693" s="12">
        <v>167900</v>
      </c>
      <c r="D1693" s="12">
        <v>2017</v>
      </c>
      <c r="E1693" s="850">
        <v>14179.9935</v>
      </c>
      <c r="F1693" s="848">
        <v>2.3370000000000002</v>
      </c>
      <c r="G1693" s="852" t="s">
        <v>915</v>
      </c>
    </row>
    <row r="1694" spans="2:7">
      <c r="B1694" s="12" t="s">
        <v>911</v>
      </c>
      <c r="C1694" s="12">
        <v>167900</v>
      </c>
      <c r="D1694" s="12">
        <v>2017</v>
      </c>
      <c r="E1694" s="850">
        <v>108000</v>
      </c>
      <c r="F1694" s="848">
        <v>12</v>
      </c>
      <c r="G1694" s="852" t="s">
        <v>915</v>
      </c>
    </row>
    <row r="1695" spans="2:7">
      <c r="B1695" s="12" t="s">
        <v>911</v>
      </c>
      <c r="C1695" s="12">
        <v>171419</v>
      </c>
      <c r="D1695" s="12">
        <v>2017</v>
      </c>
      <c r="E1695" s="850">
        <v>2335.1999999999998</v>
      </c>
      <c r="F1695" s="848">
        <v>0</v>
      </c>
      <c r="G1695" s="852" t="s">
        <v>917</v>
      </c>
    </row>
    <row r="1696" spans="2:7">
      <c r="B1696" s="12" t="s">
        <v>911</v>
      </c>
      <c r="C1696" s="12">
        <v>171419</v>
      </c>
      <c r="D1696" s="12">
        <v>2017</v>
      </c>
      <c r="E1696" s="850">
        <v>2825.31</v>
      </c>
      <c r="F1696" s="848">
        <v>0</v>
      </c>
      <c r="G1696" s="852" t="s">
        <v>917</v>
      </c>
    </row>
    <row r="1697" spans="2:7">
      <c r="B1697" s="12" t="s">
        <v>911</v>
      </c>
      <c r="C1697" s="12">
        <v>171419</v>
      </c>
      <c r="D1697" s="12">
        <v>2017</v>
      </c>
      <c r="E1697" s="850">
        <v>13398</v>
      </c>
      <c r="F1697" s="848">
        <v>0</v>
      </c>
      <c r="G1697" s="852" t="s">
        <v>917</v>
      </c>
    </row>
    <row r="1698" spans="2:7">
      <c r="B1698" s="12" t="s">
        <v>911</v>
      </c>
      <c r="C1698" s="12">
        <v>171419</v>
      </c>
      <c r="D1698" s="12">
        <v>2017</v>
      </c>
      <c r="E1698" s="850">
        <v>119.444</v>
      </c>
      <c r="F1698" s="848">
        <v>2.5999999999999999E-2</v>
      </c>
      <c r="G1698" s="852" t="s">
        <v>917</v>
      </c>
    </row>
    <row r="1699" spans="2:7">
      <c r="B1699" s="12" t="s">
        <v>911</v>
      </c>
      <c r="C1699" s="12">
        <v>171419</v>
      </c>
      <c r="D1699" s="12">
        <v>2017</v>
      </c>
      <c r="E1699" s="850">
        <v>5722.0320000000002</v>
      </c>
      <c r="F1699" s="848">
        <v>0.6532</v>
      </c>
      <c r="G1699" s="852" t="s">
        <v>917</v>
      </c>
    </row>
    <row r="1700" spans="2:7">
      <c r="B1700" s="12" t="s">
        <v>911</v>
      </c>
      <c r="C1700" s="12">
        <v>171419</v>
      </c>
      <c r="D1700" s="12">
        <v>2017</v>
      </c>
      <c r="E1700" s="850">
        <v>52371.6</v>
      </c>
      <c r="F1700" s="848">
        <v>11.4</v>
      </c>
      <c r="G1700" s="852" t="s">
        <v>917</v>
      </c>
    </row>
    <row r="1701" spans="2:7">
      <c r="B1701" s="12" t="s">
        <v>911</v>
      </c>
      <c r="C1701" s="12">
        <v>171419</v>
      </c>
      <c r="D1701" s="12">
        <v>2017</v>
      </c>
      <c r="E1701" s="850">
        <v>7100</v>
      </c>
      <c r="F1701" s="848">
        <v>0</v>
      </c>
      <c r="G1701" s="852" t="s">
        <v>917</v>
      </c>
    </row>
    <row r="1702" spans="2:7">
      <c r="B1702" s="12" t="s">
        <v>911</v>
      </c>
      <c r="C1702" s="12">
        <v>171419</v>
      </c>
      <c r="D1702" s="12">
        <v>2017</v>
      </c>
      <c r="E1702" s="850">
        <v>1191</v>
      </c>
      <c r="F1702" s="848">
        <v>0.4</v>
      </c>
      <c r="G1702" s="852" t="s">
        <v>917</v>
      </c>
    </row>
    <row r="1703" spans="2:7">
      <c r="B1703" s="12" t="s">
        <v>911</v>
      </c>
      <c r="C1703" s="12">
        <v>171419</v>
      </c>
      <c r="D1703" s="12">
        <v>2017</v>
      </c>
      <c r="E1703" s="850">
        <v>201243</v>
      </c>
      <c r="F1703" s="848">
        <v>22.9</v>
      </c>
      <c r="G1703" s="852" t="s">
        <v>917</v>
      </c>
    </row>
    <row r="1704" spans="2:7">
      <c r="B1704" s="12" t="s">
        <v>911</v>
      </c>
      <c r="C1704" s="12">
        <v>178640</v>
      </c>
      <c r="D1704" s="12">
        <v>2017</v>
      </c>
      <c r="E1704" s="850">
        <v>6553</v>
      </c>
      <c r="F1704" s="848">
        <v>0</v>
      </c>
      <c r="G1704" s="852" t="s">
        <v>917</v>
      </c>
    </row>
    <row r="1705" spans="2:7">
      <c r="B1705" s="12" t="s">
        <v>911</v>
      </c>
      <c r="C1705" s="12">
        <v>173544</v>
      </c>
      <c r="D1705" s="12">
        <v>2017</v>
      </c>
      <c r="E1705" s="850">
        <v>66107.66</v>
      </c>
      <c r="F1705" s="848">
        <v>14.39</v>
      </c>
      <c r="G1705" s="852" t="s">
        <v>917</v>
      </c>
    </row>
    <row r="1706" spans="2:7">
      <c r="B1706" s="12" t="s">
        <v>911</v>
      </c>
      <c r="C1706" s="12">
        <v>189970</v>
      </c>
      <c r="D1706" s="12">
        <v>2017</v>
      </c>
      <c r="E1706" s="850">
        <v>11753.2896</v>
      </c>
      <c r="F1706" s="848">
        <v>2.5583999999999998</v>
      </c>
      <c r="G1706" s="852" t="s">
        <v>917</v>
      </c>
    </row>
    <row r="1707" spans="2:7">
      <c r="B1707" s="12" t="s">
        <v>911</v>
      </c>
      <c r="C1707" s="12">
        <v>181285</v>
      </c>
      <c r="D1707" s="12">
        <v>2017</v>
      </c>
      <c r="E1707" s="850">
        <v>1194.44</v>
      </c>
      <c r="F1707" s="848">
        <v>0.26</v>
      </c>
      <c r="G1707" s="852" t="s">
        <v>917</v>
      </c>
    </row>
    <row r="1708" spans="2:7">
      <c r="B1708" s="12" t="s">
        <v>911</v>
      </c>
      <c r="C1708" s="12">
        <v>181285</v>
      </c>
      <c r="D1708" s="12">
        <v>2017</v>
      </c>
      <c r="E1708" s="850">
        <v>4299.9840000000004</v>
      </c>
      <c r="F1708" s="848">
        <v>0.93600000000000005</v>
      </c>
      <c r="G1708" s="852" t="s">
        <v>917</v>
      </c>
    </row>
    <row r="1709" spans="2:7">
      <c r="B1709" s="12" t="s">
        <v>911</v>
      </c>
      <c r="C1709" s="12">
        <v>181285</v>
      </c>
      <c r="D1709" s="12">
        <v>2017</v>
      </c>
      <c r="E1709" s="850">
        <v>15479.9424</v>
      </c>
      <c r="F1709" s="848">
        <v>3.3696000000000002</v>
      </c>
      <c r="G1709" s="852" t="s">
        <v>917</v>
      </c>
    </row>
    <row r="1710" spans="2:7">
      <c r="B1710" s="12" t="s">
        <v>911</v>
      </c>
      <c r="C1710" s="12">
        <v>183249</v>
      </c>
      <c r="D1710" s="12">
        <v>2017</v>
      </c>
      <c r="E1710" s="850">
        <v>273</v>
      </c>
      <c r="F1710" s="848">
        <v>0</v>
      </c>
      <c r="G1710" s="852" t="s">
        <v>917</v>
      </c>
    </row>
    <row r="1711" spans="2:7">
      <c r="B1711" s="12" t="s">
        <v>911</v>
      </c>
      <c r="C1711" s="12">
        <v>183249</v>
      </c>
      <c r="D1711" s="12">
        <v>2017</v>
      </c>
      <c r="E1711" s="850">
        <v>840</v>
      </c>
      <c r="F1711" s="848">
        <v>0</v>
      </c>
      <c r="G1711" s="852" t="s">
        <v>917</v>
      </c>
    </row>
    <row r="1712" spans="2:7">
      <c r="B1712" s="12" t="s">
        <v>911</v>
      </c>
      <c r="C1712" s="12">
        <v>183249</v>
      </c>
      <c r="D1712" s="12">
        <v>2017</v>
      </c>
      <c r="E1712" s="850">
        <v>3502.8</v>
      </c>
      <c r="F1712" s="848">
        <v>0</v>
      </c>
      <c r="G1712" s="852" t="s">
        <v>917</v>
      </c>
    </row>
    <row r="1713" spans="2:7">
      <c r="B1713" s="12" t="s">
        <v>911</v>
      </c>
      <c r="C1713" s="12">
        <v>183249</v>
      </c>
      <c r="D1713" s="12">
        <v>2017</v>
      </c>
      <c r="E1713" s="850">
        <v>2335.1999999999998</v>
      </c>
      <c r="F1713" s="848">
        <v>0</v>
      </c>
      <c r="G1713" s="852" t="s">
        <v>917</v>
      </c>
    </row>
    <row r="1714" spans="2:7">
      <c r="B1714" s="12" t="s">
        <v>911</v>
      </c>
      <c r="C1714" s="12">
        <v>183249</v>
      </c>
      <c r="D1714" s="12">
        <v>2017</v>
      </c>
      <c r="E1714" s="850">
        <v>546</v>
      </c>
      <c r="F1714" s="848">
        <v>0</v>
      </c>
      <c r="G1714" s="852" t="s">
        <v>917</v>
      </c>
    </row>
    <row r="1715" spans="2:7">
      <c r="B1715" s="12" t="s">
        <v>911</v>
      </c>
      <c r="C1715" s="12">
        <v>183249</v>
      </c>
      <c r="D1715" s="12">
        <v>2017</v>
      </c>
      <c r="E1715" s="850">
        <v>840</v>
      </c>
      <c r="F1715" s="848">
        <v>0</v>
      </c>
      <c r="G1715" s="852" t="s">
        <v>917</v>
      </c>
    </row>
    <row r="1716" spans="2:7">
      <c r="B1716" s="12" t="s">
        <v>911</v>
      </c>
      <c r="C1716" s="12">
        <v>183249</v>
      </c>
      <c r="D1716" s="12">
        <v>2017</v>
      </c>
      <c r="E1716" s="850">
        <v>2919</v>
      </c>
      <c r="F1716" s="848">
        <v>0</v>
      </c>
      <c r="G1716" s="852" t="s">
        <v>917</v>
      </c>
    </row>
    <row r="1717" spans="2:7">
      <c r="B1717" s="12" t="s">
        <v>911</v>
      </c>
      <c r="C1717" s="12">
        <v>143340</v>
      </c>
      <c r="D1717" s="12">
        <v>2017</v>
      </c>
      <c r="E1717" s="850">
        <v>196754</v>
      </c>
      <c r="F1717" s="848">
        <v>44.7</v>
      </c>
      <c r="G1717" s="852" t="s">
        <v>917</v>
      </c>
    </row>
    <row r="1718" spans="2:7">
      <c r="B1718" s="12" t="s">
        <v>911</v>
      </c>
      <c r="C1718" s="12">
        <v>177049</v>
      </c>
      <c r="D1718" s="12">
        <v>2017</v>
      </c>
      <c r="E1718" s="850">
        <v>51780</v>
      </c>
      <c r="F1718" s="848">
        <v>13.4</v>
      </c>
      <c r="G1718" s="852" t="s">
        <v>915</v>
      </c>
    </row>
    <row r="1719" spans="2:7">
      <c r="B1719" s="12" t="s">
        <v>911</v>
      </c>
      <c r="C1719" s="12">
        <v>186749</v>
      </c>
      <c r="D1719" s="12">
        <v>2017</v>
      </c>
      <c r="E1719" s="850">
        <v>32893.040000000001</v>
      </c>
      <c r="F1719" s="848">
        <v>7.16</v>
      </c>
      <c r="G1719" s="852" t="s">
        <v>917</v>
      </c>
    </row>
    <row r="1720" spans="2:7">
      <c r="B1720" s="12" t="s">
        <v>911</v>
      </c>
      <c r="C1720" s="12">
        <v>167771</v>
      </c>
      <c r="D1720" s="12">
        <v>2017</v>
      </c>
      <c r="E1720" s="850">
        <v>8528</v>
      </c>
      <c r="F1720" s="848">
        <v>1.6</v>
      </c>
      <c r="G1720" s="852" t="s">
        <v>915</v>
      </c>
    </row>
    <row r="1721" spans="2:7">
      <c r="B1721" s="12" t="s">
        <v>911</v>
      </c>
      <c r="C1721" s="12">
        <v>185136</v>
      </c>
      <c r="D1721" s="12">
        <v>2017</v>
      </c>
      <c r="E1721" s="850">
        <v>55062</v>
      </c>
      <c r="F1721" s="848">
        <v>0</v>
      </c>
      <c r="G1721" s="852" t="s">
        <v>917</v>
      </c>
    </row>
    <row r="1722" spans="2:7">
      <c r="B1722" s="12" t="s">
        <v>911</v>
      </c>
      <c r="C1722" s="12">
        <v>185136</v>
      </c>
      <c r="D1722" s="12">
        <v>2017</v>
      </c>
      <c r="E1722" s="850">
        <v>180894</v>
      </c>
      <c r="F1722" s="848">
        <v>0</v>
      </c>
      <c r="G1722" s="852" t="s">
        <v>917</v>
      </c>
    </row>
    <row r="1723" spans="2:7">
      <c r="B1723" s="12" t="s">
        <v>911</v>
      </c>
      <c r="C1723" s="12">
        <v>181701</v>
      </c>
      <c r="D1723" s="12">
        <v>2017</v>
      </c>
      <c r="E1723" s="850">
        <v>84.48</v>
      </c>
      <c r="F1723" s="848">
        <v>2.1600000000000001E-2</v>
      </c>
      <c r="G1723" s="852" t="s">
        <v>915</v>
      </c>
    </row>
    <row r="1724" spans="2:7">
      <c r="B1724" s="12" t="s">
        <v>911</v>
      </c>
      <c r="C1724" s="12">
        <v>181701</v>
      </c>
      <c r="D1724" s="12">
        <v>2017</v>
      </c>
      <c r="E1724" s="850">
        <v>573.33119999999997</v>
      </c>
      <c r="F1724" s="848">
        <v>0.12479999999999999</v>
      </c>
      <c r="G1724" s="852" t="s">
        <v>915</v>
      </c>
    </row>
    <row r="1725" spans="2:7">
      <c r="B1725" s="12" t="s">
        <v>911</v>
      </c>
      <c r="C1725" s="12">
        <v>181701</v>
      </c>
      <c r="D1725" s="12">
        <v>2017</v>
      </c>
      <c r="E1725" s="850">
        <v>859.99680000000001</v>
      </c>
      <c r="F1725" s="848">
        <v>0.18720000000000001</v>
      </c>
      <c r="G1725" s="852" t="s">
        <v>915</v>
      </c>
    </row>
    <row r="1726" spans="2:7">
      <c r="B1726" s="12" t="s">
        <v>911</v>
      </c>
      <c r="C1726" s="12">
        <v>169392</v>
      </c>
      <c r="D1726" s="12">
        <v>2017</v>
      </c>
      <c r="E1726" s="850">
        <v>2865</v>
      </c>
      <c r="F1726" s="848">
        <v>10</v>
      </c>
      <c r="G1726" s="852" t="s">
        <v>917</v>
      </c>
    </row>
    <row r="1727" spans="2:7">
      <c r="B1727" s="12" t="s">
        <v>911</v>
      </c>
      <c r="C1727" s="12">
        <v>156392</v>
      </c>
      <c r="D1727" s="12">
        <v>2017</v>
      </c>
      <c r="E1727" s="850">
        <v>94093</v>
      </c>
      <c r="F1727" s="848">
        <v>0</v>
      </c>
      <c r="G1727" s="852" t="s">
        <v>917</v>
      </c>
    </row>
    <row r="1728" spans="2:7">
      <c r="B1728" s="12" t="s">
        <v>911</v>
      </c>
      <c r="C1728" s="12">
        <v>171745</v>
      </c>
      <c r="D1728" s="12">
        <v>2017</v>
      </c>
      <c r="E1728" s="850">
        <v>40216</v>
      </c>
      <c r="F1728" s="848">
        <v>0</v>
      </c>
      <c r="G1728" s="852" t="s">
        <v>915</v>
      </c>
    </row>
    <row r="1729" spans="2:7">
      <c r="B1729" s="12" t="s">
        <v>911</v>
      </c>
      <c r="C1729" s="12">
        <v>171745</v>
      </c>
      <c r="D1729" s="12">
        <v>2017</v>
      </c>
      <c r="E1729" s="850">
        <v>7429</v>
      </c>
      <c r="F1729" s="848">
        <v>1.3</v>
      </c>
      <c r="G1729" s="852" t="s">
        <v>915</v>
      </c>
    </row>
    <row r="1730" spans="2:7">
      <c r="B1730" s="12" t="s">
        <v>911</v>
      </c>
      <c r="C1730" s="12">
        <v>180468</v>
      </c>
      <c r="D1730" s="12">
        <v>2017</v>
      </c>
      <c r="E1730" s="850">
        <v>5226</v>
      </c>
      <c r="F1730" s="848">
        <v>0</v>
      </c>
      <c r="G1730" s="852" t="s">
        <v>917</v>
      </c>
    </row>
    <row r="1731" spans="2:7">
      <c r="B1731" s="12" t="s">
        <v>911</v>
      </c>
      <c r="C1731" s="12">
        <v>180468</v>
      </c>
      <c r="D1731" s="12">
        <v>2017</v>
      </c>
      <c r="E1731" s="850">
        <v>1071</v>
      </c>
      <c r="F1731" s="848">
        <v>0.2</v>
      </c>
      <c r="G1731" s="852" t="s">
        <v>917</v>
      </c>
    </row>
    <row r="1732" spans="2:7">
      <c r="B1732" s="12" t="s">
        <v>911</v>
      </c>
      <c r="C1732" s="12">
        <v>180468</v>
      </c>
      <c r="D1732" s="12">
        <v>2017</v>
      </c>
      <c r="E1732" s="850">
        <v>9785</v>
      </c>
      <c r="F1732" s="848">
        <v>1.1000000000000001</v>
      </c>
      <c r="G1732" s="852" t="s">
        <v>917</v>
      </c>
    </row>
    <row r="1733" spans="2:7">
      <c r="B1733" s="12" t="s">
        <v>911</v>
      </c>
      <c r="C1733" s="12">
        <v>180468</v>
      </c>
      <c r="D1733" s="12">
        <v>2017</v>
      </c>
      <c r="E1733" s="850">
        <v>840</v>
      </c>
      <c r="F1733" s="848">
        <v>0</v>
      </c>
      <c r="G1733" s="852" t="s">
        <v>917</v>
      </c>
    </row>
    <row r="1734" spans="2:7">
      <c r="B1734" s="12" t="s">
        <v>911</v>
      </c>
      <c r="C1734" s="12">
        <v>180468</v>
      </c>
      <c r="D1734" s="12">
        <v>2017</v>
      </c>
      <c r="E1734" s="850">
        <v>416.78</v>
      </c>
      <c r="F1734" s="848">
        <v>0.1066</v>
      </c>
      <c r="G1734" s="852" t="s">
        <v>917</v>
      </c>
    </row>
    <row r="1735" spans="2:7">
      <c r="B1735" s="12" t="s">
        <v>911</v>
      </c>
      <c r="C1735" s="12">
        <v>180468</v>
      </c>
      <c r="D1735" s="12">
        <v>2017</v>
      </c>
      <c r="E1735" s="850">
        <v>23659.1</v>
      </c>
      <c r="F1735" s="848">
        <v>5.15</v>
      </c>
      <c r="G1735" s="852" t="s">
        <v>917</v>
      </c>
    </row>
    <row r="1736" spans="2:7">
      <c r="B1736" s="12" t="s">
        <v>911</v>
      </c>
      <c r="C1736" s="12">
        <v>180489</v>
      </c>
      <c r="D1736" s="12">
        <v>2017</v>
      </c>
      <c r="E1736" s="850">
        <v>1438</v>
      </c>
      <c r="F1736" s="848">
        <v>0</v>
      </c>
      <c r="G1736" s="852" t="s">
        <v>917</v>
      </c>
    </row>
    <row r="1737" spans="2:7">
      <c r="B1737" s="12" t="s">
        <v>911</v>
      </c>
      <c r="C1737" s="12">
        <v>180489</v>
      </c>
      <c r="D1737" s="12">
        <v>2017</v>
      </c>
      <c r="E1737" s="850">
        <v>5226</v>
      </c>
      <c r="F1737" s="848">
        <v>0</v>
      </c>
      <c r="G1737" s="852" t="s">
        <v>917</v>
      </c>
    </row>
    <row r="1738" spans="2:7">
      <c r="B1738" s="12" t="s">
        <v>911</v>
      </c>
      <c r="C1738" s="12">
        <v>180489</v>
      </c>
      <c r="D1738" s="12">
        <v>2017</v>
      </c>
      <c r="E1738" s="850">
        <v>1334</v>
      </c>
      <c r="F1738" s="848">
        <v>0.4</v>
      </c>
      <c r="G1738" s="852" t="s">
        <v>917</v>
      </c>
    </row>
    <row r="1739" spans="2:7">
      <c r="B1739" s="12" t="s">
        <v>911</v>
      </c>
      <c r="C1739" s="12">
        <v>180489</v>
      </c>
      <c r="D1739" s="12">
        <v>2017</v>
      </c>
      <c r="E1739" s="850">
        <v>14165</v>
      </c>
      <c r="F1739" s="848">
        <v>1.7</v>
      </c>
      <c r="G1739" s="852" t="s">
        <v>917</v>
      </c>
    </row>
    <row r="1740" spans="2:7">
      <c r="B1740" s="12" t="s">
        <v>911</v>
      </c>
      <c r="C1740" s="12">
        <v>180489</v>
      </c>
      <c r="D1740" s="12">
        <v>2017</v>
      </c>
      <c r="E1740" s="850">
        <v>7963</v>
      </c>
      <c r="F1740" s="848">
        <v>1.8</v>
      </c>
      <c r="G1740" s="852" t="s">
        <v>917</v>
      </c>
    </row>
    <row r="1741" spans="2:7">
      <c r="B1741" s="12" t="s">
        <v>911</v>
      </c>
      <c r="C1741" s="12">
        <v>180489</v>
      </c>
      <c r="D1741" s="12">
        <v>2017</v>
      </c>
      <c r="E1741" s="850">
        <v>840</v>
      </c>
      <c r="F1741" s="848">
        <v>0</v>
      </c>
      <c r="G1741" s="852" t="s">
        <v>917</v>
      </c>
    </row>
    <row r="1742" spans="2:7">
      <c r="B1742" s="12" t="s">
        <v>911</v>
      </c>
      <c r="C1742" s="12">
        <v>180489</v>
      </c>
      <c r="D1742" s="12">
        <v>2017</v>
      </c>
      <c r="E1742" s="850">
        <v>718.08</v>
      </c>
      <c r="F1742" s="848">
        <v>0.18360000000000001</v>
      </c>
      <c r="G1742" s="852" t="s">
        <v>917</v>
      </c>
    </row>
    <row r="1743" spans="2:7">
      <c r="B1743" s="12" t="s">
        <v>911</v>
      </c>
      <c r="C1743" s="12">
        <v>180489</v>
      </c>
      <c r="D1743" s="12">
        <v>2017</v>
      </c>
      <c r="E1743" s="850">
        <v>25956.1</v>
      </c>
      <c r="F1743" s="848">
        <v>5.65</v>
      </c>
      <c r="G1743" s="852" t="s">
        <v>917</v>
      </c>
    </row>
    <row r="1744" spans="2:7">
      <c r="B1744" s="12" t="s">
        <v>911</v>
      </c>
      <c r="C1744" s="12">
        <v>183642</v>
      </c>
      <c r="D1744" s="12">
        <v>2017</v>
      </c>
      <c r="E1744" s="850">
        <v>165981.22</v>
      </c>
      <c r="F1744" s="848">
        <v>36.130000000000003</v>
      </c>
      <c r="G1744" s="852" t="s">
        <v>917</v>
      </c>
    </row>
    <row r="1745" spans="2:7">
      <c r="B1745" s="12" t="s">
        <v>911</v>
      </c>
      <c r="C1745" s="12">
        <v>177830</v>
      </c>
      <c r="D1745" s="12">
        <v>2017</v>
      </c>
      <c r="E1745" s="850">
        <v>8912.36</v>
      </c>
      <c r="F1745" s="848">
        <v>1.94</v>
      </c>
      <c r="G1745" s="852" t="s">
        <v>915</v>
      </c>
    </row>
    <row r="1746" spans="2:7">
      <c r="B1746" s="12" t="s">
        <v>911</v>
      </c>
      <c r="C1746" s="12">
        <v>190823</v>
      </c>
      <c r="D1746" s="12">
        <v>2017</v>
      </c>
      <c r="E1746" s="850">
        <v>3305</v>
      </c>
      <c r="F1746" s="848">
        <v>8.6999999999999993</v>
      </c>
      <c r="G1746" s="852" t="s">
        <v>917</v>
      </c>
    </row>
    <row r="1747" spans="2:7">
      <c r="B1747" s="12" t="s">
        <v>911</v>
      </c>
      <c r="C1747" s="12">
        <v>191869</v>
      </c>
      <c r="D1747" s="12">
        <v>2017</v>
      </c>
      <c r="E1747" s="850">
        <v>33444</v>
      </c>
      <c r="F1747" s="848">
        <v>0</v>
      </c>
      <c r="G1747" s="852" t="s">
        <v>917</v>
      </c>
    </row>
    <row r="1748" spans="2:7">
      <c r="B1748" s="12" t="s">
        <v>911</v>
      </c>
      <c r="C1748" s="12">
        <v>191869</v>
      </c>
      <c r="D1748" s="12">
        <v>2017</v>
      </c>
      <c r="E1748" s="850">
        <v>36582</v>
      </c>
      <c r="F1748" s="848">
        <v>5.5</v>
      </c>
      <c r="G1748" s="852" t="s">
        <v>917</v>
      </c>
    </row>
    <row r="1749" spans="2:7">
      <c r="B1749" s="12" t="s">
        <v>911</v>
      </c>
      <c r="C1749" s="12">
        <v>179605</v>
      </c>
      <c r="D1749" s="12">
        <v>2017</v>
      </c>
      <c r="E1749" s="850">
        <v>3583.32</v>
      </c>
      <c r="F1749" s="848">
        <v>0.78</v>
      </c>
      <c r="G1749" s="852" t="s">
        <v>917</v>
      </c>
    </row>
    <row r="1750" spans="2:7">
      <c r="B1750" s="12" t="s">
        <v>911</v>
      </c>
      <c r="C1750" s="12">
        <v>178812</v>
      </c>
      <c r="D1750" s="12">
        <v>2017</v>
      </c>
      <c r="E1750" s="850">
        <v>429.9984</v>
      </c>
      <c r="F1750" s="848">
        <v>9.3600000000000003E-2</v>
      </c>
      <c r="G1750" s="852" t="s">
        <v>915</v>
      </c>
    </row>
    <row r="1751" spans="2:7">
      <c r="B1751" s="12" t="s">
        <v>911</v>
      </c>
      <c r="C1751" s="12">
        <v>178812</v>
      </c>
      <c r="D1751" s="12">
        <v>2017</v>
      </c>
      <c r="E1751" s="850">
        <v>859.99680000000001</v>
      </c>
      <c r="F1751" s="848">
        <v>0.18720000000000001</v>
      </c>
      <c r="G1751" s="852" t="s">
        <v>915</v>
      </c>
    </row>
    <row r="1752" spans="2:7">
      <c r="B1752" s="12" t="s">
        <v>911</v>
      </c>
      <c r="C1752" s="12">
        <v>178812</v>
      </c>
      <c r="D1752" s="12">
        <v>2017</v>
      </c>
      <c r="E1752" s="850">
        <v>1871.5956000000001</v>
      </c>
      <c r="F1752" s="848">
        <v>0.40739999999999998</v>
      </c>
      <c r="G1752" s="852" t="s">
        <v>915</v>
      </c>
    </row>
    <row r="1753" spans="2:7">
      <c r="B1753" s="12" t="s">
        <v>911</v>
      </c>
      <c r="C1753" s="12">
        <v>178812</v>
      </c>
      <c r="D1753" s="12">
        <v>2017</v>
      </c>
      <c r="E1753" s="850">
        <v>2297</v>
      </c>
      <c r="F1753" s="848">
        <v>0.5</v>
      </c>
      <c r="G1753" s="852" t="s">
        <v>915</v>
      </c>
    </row>
    <row r="1754" spans="2:7">
      <c r="B1754" s="12" t="s">
        <v>911</v>
      </c>
      <c r="C1754" s="12">
        <v>133516</v>
      </c>
      <c r="D1754" s="12">
        <v>2017</v>
      </c>
      <c r="E1754" s="850">
        <v>98262</v>
      </c>
      <c r="F1754" s="848">
        <v>37.08</v>
      </c>
      <c r="G1754" s="852" t="s">
        <v>917</v>
      </c>
    </row>
    <row r="1755" spans="2:7">
      <c r="B1755" s="12" t="s">
        <v>911</v>
      </c>
      <c r="C1755" s="12">
        <v>179651</v>
      </c>
      <c r="D1755" s="12">
        <v>2017</v>
      </c>
      <c r="E1755" s="850">
        <v>616</v>
      </c>
      <c r="F1755" s="848">
        <v>0.2</v>
      </c>
      <c r="G1755" s="852" t="s">
        <v>915</v>
      </c>
    </row>
    <row r="1756" spans="2:7">
      <c r="B1756" s="12" t="s">
        <v>911</v>
      </c>
      <c r="C1756" s="12">
        <v>179651</v>
      </c>
      <c r="D1756" s="12">
        <v>2017</v>
      </c>
      <c r="E1756" s="850">
        <v>10147.799999999999</v>
      </c>
      <c r="F1756" s="848">
        <v>2.5758999999999999</v>
      </c>
      <c r="G1756" s="852" t="s">
        <v>915</v>
      </c>
    </row>
    <row r="1757" spans="2:7">
      <c r="B1757" s="12" t="s">
        <v>911</v>
      </c>
      <c r="C1757" s="12">
        <v>183050</v>
      </c>
      <c r="D1757" s="12">
        <v>2017</v>
      </c>
      <c r="E1757" s="850">
        <v>2149.9920000000002</v>
      </c>
      <c r="F1757" s="848">
        <v>0.46800000000000003</v>
      </c>
      <c r="G1757" s="852" t="s">
        <v>915</v>
      </c>
    </row>
    <row r="1758" spans="2:7">
      <c r="B1758" s="12" t="s">
        <v>911</v>
      </c>
      <c r="C1758" s="12">
        <v>183050</v>
      </c>
      <c r="D1758" s="12">
        <v>2017</v>
      </c>
      <c r="E1758" s="850">
        <v>14340</v>
      </c>
      <c r="F1758" s="848">
        <v>4.4000000000000004</v>
      </c>
      <c r="G1758" s="852" t="s">
        <v>915</v>
      </c>
    </row>
    <row r="1759" spans="2:7">
      <c r="B1759" s="12" t="s">
        <v>911</v>
      </c>
      <c r="C1759" s="12">
        <v>185328</v>
      </c>
      <c r="D1759" s="12">
        <v>2017</v>
      </c>
      <c r="E1759" s="850">
        <v>1638</v>
      </c>
      <c r="F1759" s="848">
        <v>0</v>
      </c>
      <c r="G1759" s="852" t="s">
        <v>917</v>
      </c>
    </row>
    <row r="1760" spans="2:7">
      <c r="B1760" s="12" t="s">
        <v>911</v>
      </c>
      <c r="C1760" s="12">
        <v>196776</v>
      </c>
      <c r="D1760" s="12">
        <v>2017</v>
      </c>
      <c r="E1760" s="850">
        <v>26880</v>
      </c>
      <c r="F1760" s="848">
        <v>0</v>
      </c>
      <c r="G1760" s="852" t="s">
        <v>917</v>
      </c>
    </row>
    <row r="1761" spans="2:7">
      <c r="B1761" s="12" t="s">
        <v>911</v>
      </c>
      <c r="C1761" s="12">
        <v>156880</v>
      </c>
      <c r="D1761" s="12">
        <v>2017</v>
      </c>
      <c r="E1761" s="850">
        <v>0</v>
      </c>
      <c r="F1761" s="848">
        <v>0</v>
      </c>
      <c r="G1761" s="852" t="e">
        <v>#N/A</v>
      </c>
    </row>
    <row r="1762" spans="2:7">
      <c r="B1762" s="12" t="s">
        <v>911</v>
      </c>
      <c r="C1762" s="12">
        <v>156880</v>
      </c>
      <c r="D1762" s="12">
        <v>2017</v>
      </c>
      <c r="E1762" s="850">
        <v>254562</v>
      </c>
      <c r="F1762" s="848">
        <v>0</v>
      </c>
      <c r="G1762" s="852" t="e">
        <v>#N/A</v>
      </c>
    </row>
    <row r="1763" spans="2:7">
      <c r="B1763" s="12" t="s">
        <v>911</v>
      </c>
      <c r="C1763" s="12">
        <v>156880</v>
      </c>
      <c r="D1763" s="12">
        <v>2017</v>
      </c>
      <c r="E1763" s="850">
        <v>1091160</v>
      </c>
      <c r="F1763" s="848">
        <v>0</v>
      </c>
      <c r="G1763" s="852" t="e">
        <v>#N/A</v>
      </c>
    </row>
    <row r="1764" spans="2:7">
      <c r="B1764" s="12" t="s">
        <v>911</v>
      </c>
      <c r="C1764" s="12">
        <v>156880</v>
      </c>
      <c r="D1764" s="12">
        <v>2017</v>
      </c>
      <c r="E1764" s="850">
        <v>1223480</v>
      </c>
      <c r="F1764" s="848">
        <v>0</v>
      </c>
      <c r="G1764" s="852" t="e">
        <v>#N/A</v>
      </c>
    </row>
    <row r="1765" spans="2:7">
      <c r="B1765" s="12" t="s">
        <v>911</v>
      </c>
      <c r="C1765" s="12">
        <v>182796</v>
      </c>
      <c r="D1765" s="12">
        <v>2017</v>
      </c>
      <c r="E1765" s="850">
        <v>154</v>
      </c>
      <c r="F1765" s="848">
        <v>0.1</v>
      </c>
      <c r="G1765" s="852" t="s">
        <v>918</v>
      </c>
    </row>
    <row r="1766" spans="2:7">
      <c r="B1766" s="12" t="s">
        <v>911</v>
      </c>
      <c r="C1766" s="12">
        <v>182796</v>
      </c>
      <c r="D1766" s="12">
        <v>2017</v>
      </c>
      <c r="E1766" s="850">
        <v>0</v>
      </c>
      <c r="F1766" s="848">
        <v>0</v>
      </c>
      <c r="G1766" s="852" t="s">
        <v>918</v>
      </c>
    </row>
    <row r="1767" spans="2:7">
      <c r="B1767" s="12" t="s">
        <v>911</v>
      </c>
      <c r="C1767" s="12">
        <v>182796</v>
      </c>
      <c r="D1767" s="12">
        <v>2017</v>
      </c>
      <c r="E1767" s="850">
        <v>4134.6000000000004</v>
      </c>
      <c r="F1767" s="848">
        <v>0.9</v>
      </c>
      <c r="G1767" s="852" t="s">
        <v>918</v>
      </c>
    </row>
    <row r="1768" spans="2:7">
      <c r="B1768" s="12" t="s">
        <v>911</v>
      </c>
      <c r="C1768" s="12">
        <v>178167</v>
      </c>
      <c r="D1768" s="12">
        <v>2017</v>
      </c>
      <c r="E1768" s="850">
        <v>3040</v>
      </c>
      <c r="F1768" s="848">
        <v>0.6</v>
      </c>
      <c r="G1768" s="852" t="s">
        <v>915</v>
      </c>
    </row>
    <row r="1769" spans="2:7">
      <c r="B1769" s="12" t="s">
        <v>911</v>
      </c>
      <c r="C1769" s="12">
        <v>173609</v>
      </c>
      <c r="D1769" s="12">
        <v>2017</v>
      </c>
      <c r="E1769" s="850">
        <v>130141</v>
      </c>
      <c r="F1769" s="848">
        <v>23.8</v>
      </c>
      <c r="G1769" s="852" t="s">
        <v>920</v>
      </c>
    </row>
    <row r="1770" spans="2:7">
      <c r="B1770" s="12" t="s">
        <v>911</v>
      </c>
      <c r="C1770" s="12">
        <v>177977</v>
      </c>
      <c r="D1770" s="12">
        <v>2017</v>
      </c>
      <c r="E1770" s="850">
        <v>3858.96</v>
      </c>
      <c r="F1770" s="848">
        <v>0.84</v>
      </c>
      <c r="G1770" s="852" t="s">
        <v>917</v>
      </c>
    </row>
    <row r="1771" spans="2:7">
      <c r="B1771" s="12" t="s">
        <v>911</v>
      </c>
      <c r="C1771" s="12">
        <v>177977</v>
      </c>
      <c r="D1771" s="12">
        <v>2017</v>
      </c>
      <c r="E1771" s="850">
        <v>38911.18</v>
      </c>
      <c r="F1771" s="848">
        <v>8.4700000000000006</v>
      </c>
      <c r="G1771" s="852" t="s">
        <v>917</v>
      </c>
    </row>
    <row r="1772" spans="2:7">
      <c r="B1772" s="12" t="s">
        <v>911</v>
      </c>
      <c r="C1772" s="12">
        <v>184132</v>
      </c>
      <c r="D1772" s="12">
        <v>2017</v>
      </c>
      <c r="E1772" s="850">
        <v>18152.667000000001</v>
      </c>
      <c r="F1772" s="848">
        <v>0</v>
      </c>
      <c r="G1772" s="852" t="s">
        <v>917</v>
      </c>
    </row>
    <row r="1773" spans="2:7">
      <c r="B1773" s="12" t="s">
        <v>911</v>
      </c>
      <c r="C1773" s="12">
        <v>179128</v>
      </c>
      <c r="D1773" s="12">
        <v>2017</v>
      </c>
      <c r="E1773" s="850">
        <v>5254.2</v>
      </c>
      <c r="F1773" s="848">
        <v>0</v>
      </c>
      <c r="G1773" s="852" t="s">
        <v>917</v>
      </c>
    </row>
    <row r="1774" spans="2:7">
      <c r="B1774" s="12" t="s">
        <v>911</v>
      </c>
      <c r="C1774" s="12">
        <v>179128</v>
      </c>
      <c r="D1774" s="12">
        <v>2017</v>
      </c>
      <c r="E1774" s="850">
        <v>21146</v>
      </c>
      <c r="F1774" s="848">
        <v>5</v>
      </c>
      <c r="G1774" s="852" t="s">
        <v>917</v>
      </c>
    </row>
    <row r="1775" spans="2:7">
      <c r="B1775" s="12" t="s">
        <v>911</v>
      </c>
      <c r="C1775" s="12">
        <v>181111</v>
      </c>
      <c r="D1775" s="12">
        <v>2017</v>
      </c>
      <c r="E1775" s="850">
        <v>0</v>
      </c>
      <c r="F1775" s="848">
        <v>0</v>
      </c>
      <c r="G1775" s="852" t="s">
        <v>917</v>
      </c>
    </row>
    <row r="1776" spans="2:7">
      <c r="B1776" s="12" t="s">
        <v>911</v>
      </c>
      <c r="C1776" s="12">
        <v>181111</v>
      </c>
      <c r="D1776" s="12">
        <v>2017</v>
      </c>
      <c r="E1776" s="850">
        <v>81727.259999999995</v>
      </c>
      <c r="F1776" s="848">
        <v>17.79</v>
      </c>
      <c r="G1776" s="852" t="s">
        <v>917</v>
      </c>
    </row>
    <row r="1777" spans="2:7">
      <c r="B1777" s="12" t="s">
        <v>911</v>
      </c>
      <c r="C1777" s="12">
        <v>186768</v>
      </c>
      <c r="D1777" s="12">
        <v>2017</v>
      </c>
      <c r="E1777" s="850">
        <v>7860</v>
      </c>
      <c r="F1777" s="848">
        <v>1.073</v>
      </c>
      <c r="G1777" s="852" t="s">
        <v>917</v>
      </c>
    </row>
    <row r="1778" spans="2:7">
      <c r="B1778" s="12" t="s">
        <v>911</v>
      </c>
      <c r="C1778" s="12">
        <v>186768</v>
      </c>
      <c r="D1778" s="12">
        <v>2017</v>
      </c>
      <c r="E1778" s="850">
        <v>10367</v>
      </c>
      <c r="F1778" s="848">
        <v>1.415</v>
      </c>
      <c r="G1778" s="852" t="s">
        <v>917</v>
      </c>
    </row>
    <row r="1779" spans="2:7">
      <c r="B1779" s="12" t="s">
        <v>911</v>
      </c>
      <c r="C1779" s="12">
        <v>186768</v>
      </c>
      <c r="D1779" s="12">
        <v>2017</v>
      </c>
      <c r="E1779" s="850">
        <v>10367</v>
      </c>
      <c r="F1779" s="848">
        <v>1.415</v>
      </c>
      <c r="G1779" s="852" t="s">
        <v>917</v>
      </c>
    </row>
    <row r="1780" spans="2:7">
      <c r="B1780" s="12" t="s">
        <v>911</v>
      </c>
      <c r="C1780" s="12">
        <v>186768</v>
      </c>
      <c r="D1780" s="12">
        <v>2017</v>
      </c>
      <c r="E1780" s="850">
        <v>15474</v>
      </c>
      <c r="F1780" s="848">
        <v>2.11</v>
      </c>
      <c r="G1780" s="852" t="s">
        <v>917</v>
      </c>
    </row>
    <row r="1781" spans="2:7">
      <c r="B1781" s="12" t="s">
        <v>911</v>
      </c>
      <c r="C1781" s="12">
        <v>179397</v>
      </c>
      <c r="D1781" s="12">
        <v>2017</v>
      </c>
      <c r="E1781" s="850">
        <v>92908</v>
      </c>
      <c r="F1781" s="848">
        <v>18.698</v>
      </c>
      <c r="G1781" s="852" t="s">
        <v>915</v>
      </c>
    </row>
    <row r="1782" spans="2:7">
      <c r="B1782" s="12" t="s">
        <v>911</v>
      </c>
      <c r="C1782" s="12">
        <v>180043</v>
      </c>
      <c r="D1782" s="12">
        <v>2017</v>
      </c>
      <c r="E1782" s="850">
        <v>55128</v>
      </c>
      <c r="F1782" s="848">
        <v>12</v>
      </c>
      <c r="G1782" s="852" t="s">
        <v>917</v>
      </c>
    </row>
    <row r="1783" spans="2:7">
      <c r="B1783" s="12" t="s">
        <v>911</v>
      </c>
      <c r="C1783" s="12">
        <v>172253</v>
      </c>
      <c r="D1783" s="12">
        <v>2017</v>
      </c>
      <c r="E1783" s="850">
        <v>0</v>
      </c>
      <c r="F1783" s="848">
        <v>0</v>
      </c>
      <c r="G1783" s="852" t="s">
        <v>917</v>
      </c>
    </row>
    <row r="1784" spans="2:7">
      <c r="B1784" s="12" t="s">
        <v>911</v>
      </c>
      <c r="C1784" s="12">
        <v>172253</v>
      </c>
      <c r="D1784" s="12">
        <v>2017</v>
      </c>
      <c r="E1784" s="850">
        <v>0</v>
      </c>
      <c r="F1784" s="848">
        <v>0</v>
      </c>
      <c r="G1784" s="852" t="s">
        <v>917</v>
      </c>
    </row>
    <row r="1785" spans="2:7">
      <c r="B1785" s="12" t="s">
        <v>911</v>
      </c>
      <c r="C1785" s="12">
        <v>172253</v>
      </c>
      <c r="D1785" s="12">
        <v>2017</v>
      </c>
      <c r="E1785" s="850">
        <v>104008.16</v>
      </c>
      <c r="F1785" s="848">
        <v>22.64</v>
      </c>
      <c r="G1785" s="852" t="s">
        <v>917</v>
      </c>
    </row>
    <row r="1786" spans="2:7">
      <c r="B1786" s="12" t="s">
        <v>911</v>
      </c>
      <c r="C1786" s="12">
        <v>175302</v>
      </c>
      <c r="D1786" s="12">
        <v>2017</v>
      </c>
      <c r="E1786" s="850">
        <v>16772</v>
      </c>
      <c r="F1786" s="848">
        <v>2</v>
      </c>
      <c r="G1786" s="852" t="s">
        <v>917</v>
      </c>
    </row>
    <row r="1787" spans="2:7">
      <c r="B1787" s="12" t="s">
        <v>911</v>
      </c>
      <c r="C1787" s="12">
        <v>175302</v>
      </c>
      <c r="D1787" s="12">
        <v>2017</v>
      </c>
      <c r="E1787" s="850">
        <v>62266</v>
      </c>
      <c r="F1787" s="848">
        <v>9.6999999999999993</v>
      </c>
      <c r="G1787" s="852" t="s">
        <v>917</v>
      </c>
    </row>
    <row r="1788" spans="2:7">
      <c r="B1788" s="12" t="s">
        <v>911</v>
      </c>
      <c r="C1788" s="12">
        <v>167514</v>
      </c>
      <c r="D1788" s="12">
        <v>2017</v>
      </c>
      <c r="E1788" s="850">
        <v>0</v>
      </c>
      <c r="F1788" s="848">
        <v>0</v>
      </c>
      <c r="G1788" s="852" t="s">
        <v>917</v>
      </c>
    </row>
    <row r="1789" spans="2:7">
      <c r="B1789" s="12" t="s">
        <v>911</v>
      </c>
      <c r="C1789" s="12">
        <v>167514</v>
      </c>
      <c r="D1789" s="12">
        <v>2017</v>
      </c>
      <c r="E1789" s="850">
        <v>16567</v>
      </c>
      <c r="F1789" s="848">
        <v>1.9</v>
      </c>
      <c r="G1789" s="852" t="s">
        <v>917</v>
      </c>
    </row>
    <row r="1790" spans="2:7">
      <c r="B1790" s="12" t="s">
        <v>911</v>
      </c>
      <c r="C1790" s="12">
        <v>167514</v>
      </c>
      <c r="D1790" s="12">
        <v>2017</v>
      </c>
      <c r="E1790" s="850">
        <v>203503</v>
      </c>
      <c r="F1790" s="848">
        <v>31.9</v>
      </c>
      <c r="G1790" s="852" t="s">
        <v>917</v>
      </c>
    </row>
    <row r="1791" spans="2:7">
      <c r="B1791" s="12" t="s">
        <v>911</v>
      </c>
      <c r="C1791" s="12">
        <v>178871</v>
      </c>
      <c r="D1791" s="12">
        <v>2017</v>
      </c>
      <c r="E1791" s="850">
        <v>3025</v>
      </c>
      <c r="F1791" s="848">
        <v>0.8</v>
      </c>
      <c r="G1791" s="852" t="s">
        <v>917</v>
      </c>
    </row>
    <row r="1792" spans="2:7">
      <c r="B1792" s="12" t="s">
        <v>911</v>
      </c>
      <c r="C1792" s="12">
        <v>178871</v>
      </c>
      <c r="D1792" s="12">
        <v>2017</v>
      </c>
      <c r="E1792" s="850">
        <v>11316</v>
      </c>
      <c r="F1792" s="848">
        <v>3.1</v>
      </c>
      <c r="G1792" s="852" t="s">
        <v>917</v>
      </c>
    </row>
    <row r="1793" spans="2:7">
      <c r="B1793" s="12" t="s">
        <v>911</v>
      </c>
      <c r="C1793" s="12">
        <v>171853</v>
      </c>
      <c r="D1793" s="12">
        <v>2017</v>
      </c>
      <c r="E1793" s="850">
        <v>51269.04</v>
      </c>
      <c r="F1793" s="848">
        <v>11.16</v>
      </c>
      <c r="G1793" s="852" t="s">
        <v>917</v>
      </c>
    </row>
    <row r="1794" spans="2:7">
      <c r="B1794" s="12" t="s">
        <v>911</v>
      </c>
      <c r="C1794" s="12">
        <v>185152</v>
      </c>
      <c r="D1794" s="12">
        <v>2017</v>
      </c>
      <c r="E1794" s="850">
        <v>256</v>
      </c>
      <c r="F1794" s="848">
        <v>0</v>
      </c>
      <c r="G1794" s="852" t="s">
        <v>915</v>
      </c>
    </row>
    <row r="1795" spans="2:7">
      <c r="B1795" s="12" t="s">
        <v>911</v>
      </c>
      <c r="C1795" s="12">
        <v>185152</v>
      </c>
      <c r="D1795" s="12">
        <v>2017</v>
      </c>
      <c r="E1795" s="850">
        <v>28758.44</v>
      </c>
      <c r="F1795" s="848">
        <v>6.26</v>
      </c>
      <c r="G1795" s="852" t="s">
        <v>915</v>
      </c>
    </row>
    <row r="1796" spans="2:7">
      <c r="B1796" s="12" t="s">
        <v>911</v>
      </c>
      <c r="C1796" s="12">
        <v>174582</v>
      </c>
      <c r="D1796" s="12">
        <v>2017</v>
      </c>
      <c r="E1796" s="850">
        <v>1289.9952000000001</v>
      </c>
      <c r="F1796" s="848">
        <v>0.28079999999999999</v>
      </c>
      <c r="G1796" s="852" t="s">
        <v>915</v>
      </c>
    </row>
    <row r="1797" spans="2:7">
      <c r="B1797" s="12" t="s">
        <v>911</v>
      </c>
      <c r="C1797" s="12">
        <v>174582</v>
      </c>
      <c r="D1797" s="12">
        <v>2017</v>
      </c>
      <c r="E1797" s="850">
        <v>1658.2639999999999</v>
      </c>
      <c r="F1797" s="848">
        <v>0.42399999999999999</v>
      </c>
      <c r="G1797" s="852" t="s">
        <v>915</v>
      </c>
    </row>
    <row r="1798" spans="2:7">
      <c r="B1798" s="12" t="s">
        <v>911</v>
      </c>
      <c r="C1798" s="12">
        <v>174582</v>
      </c>
      <c r="D1798" s="12">
        <v>2017</v>
      </c>
      <c r="E1798" s="850">
        <v>2342.94</v>
      </c>
      <c r="F1798" s="848">
        <v>0.51</v>
      </c>
      <c r="G1798" s="852" t="s">
        <v>915</v>
      </c>
    </row>
    <row r="1799" spans="2:7">
      <c r="B1799" s="12" t="s">
        <v>911</v>
      </c>
      <c r="C1799" s="12">
        <v>174582</v>
      </c>
      <c r="D1799" s="12">
        <v>2017</v>
      </c>
      <c r="E1799" s="850">
        <v>3224.9879999999998</v>
      </c>
      <c r="F1799" s="848">
        <v>0.70199999999999996</v>
      </c>
      <c r="G1799" s="852" t="s">
        <v>915</v>
      </c>
    </row>
    <row r="1800" spans="2:7">
      <c r="B1800" s="12" t="s">
        <v>911</v>
      </c>
      <c r="C1800" s="12">
        <v>174582</v>
      </c>
      <c r="D1800" s="12">
        <v>2017</v>
      </c>
      <c r="E1800" s="850">
        <v>5097.54</v>
      </c>
      <c r="F1800" s="848">
        <v>1.3038000000000001</v>
      </c>
      <c r="G1800" s="852" t="s">
        <v>915</v>
      </c>
    </row>
    <row r="1801" spans="2:7">
      <c r="B1801" s="12" t="s">
        <v>911</v>
      </c>
      <c r="C1801" s="12">
        <v>174582</v>
      </c>
      <c r="D1801" s="12">
        <v>2017</v>
      </c>
      <c r="E1801" s="850">
        <v>5330.6930000000002</v>
      </c>
      <c r="F1801" s="848">
        <v>1.363</v>
      </c>
      <c r="G1801" s="852" t="s">
        <v>915</v>
      </c>
    </row>
    <row r="1802" spans="2:7">
      <c r="B1802" s="12" t="s">
        <v>911</v>
      </c>
      <c r="C1802" s="12">
        <v>180949</v>
      </c>
      <c r="D1802" s="12">
        <v>2017</v>
      </c>
      <c r="E1802" s="850">
        <v>24871</v>
      </c>
      <c r="F1802" s="848">
        <v>6.6</v>
      </c>
      <c r="G1802" s="852" t="s">
        <v>917</v>
      </c>
    </row>
    <row r="1803" spans="2:7">
      <c r="B1803" s="12" t="s">
        <v>884</v>
      </c>
      <c r="C1803" s="12" t="s">
        <v>2023</v>
      </c>
      <c r="D1803" s="12">
        <v>2018</v>
      </c>
      <c r="E1803" s="850">
        <v>0</v>
      </c>
      <c r="F1803" s="848">
        <v>0</v>
      </c>
      <c r="G1803" s="852" t="s">
        <v>917</v>
      </c>
    </row>
    <row r="1804" spans="2:7">
      <c r="B1804" s="12" t="s">
        <v>884</v>
      </c>
      <c r="C1804" s="12" t="s">
        <v>2024</v>
      </c>
      <c r="D1804" s="12">
        <v>2018</v>
      </c>
      <c r="E1804" s="850">
        <v>0</v>
      </c>
      <c r="F1804" s="848">
        <v>0</v>
      </c>
      <c r="G1804" s="852" t="s">
        <v>920</v>
      </c>
    </row>
    <row r="1805" spans="2:7">
      <c r="B1805" s="12" t="s">
        <v>884</v>
      </c>
      <c r="C1805" s="12" t="s">
        <v>2025</v>
      </c>
      <c r="D1805" s="12">
        <v>2018</v>
      </c>
      <c r="E1805" s="850">
        <v>0</v>
      </c>
      <c r="F1805" s="848">
        <v>0</v>
      </c>
      <c r="G1805" s="852" t="s">
        <v>917</v>
      </c>
    </row>
    <row r="1806" spans="2:7">
      <c r="B1806" s="12" t="s">
        <v>884</v>
      </c>
      <c r="C1806" s="12" t="s">
        <v>2026</v>
      </c>
      <c r="D1806" s="12">
        <v>2018</v>
      </c>
      <c r="E1806" s="850">
        <v>0</v>
      </c>
      <c r="F1806" s="848">
        <v>0</v>
      </c>
      <c r="G1806" s="852" t="s">
        <v>917</v>
      </c>
    </row>
    <row r="1807" spans="2:7">
      <c r="B1807" s="12" t="s">
        <v>914</v>
      </c>
      <c r="C1807" s="12" t="s">
        <v>2027</v>
      </c>
      <c r="D1807" s="12">
        <v>2018</v>
      </c>
      <c r="E1807" s="850">
        <v>480</v>
      </c>
      <c r="F1807" s="848">
        <v>0.08</v>
      </c>
      <c r="G1807" s="852" t="s">
        <v>915</v>
      </c>
    </row>
    <row r="1808" spans="2:7">
      <c r="B1808" s="12" t="s">
        <v>914</v>
      </c>
      <c r="C1808" s="12" t="s">
        <v>2027</v>
      </c>
      <c r="D1808" s="12">
        <v>2018</v>
      </c>
      <c r="E1808" s="850">
        <v>3021</v>
      </c>
      <c r="F1808" s="848">
        <v>0.36</v>
      </c>
      <c r="G1808" s="852" t="s">
        <v>915</v>
      </c>
    </row>
    <row r="1809" spans="2:7">
      <c r="B1809" s="12" t="s">
        <v>914</v>
      </c>
      <c r="C1809" s="12" t="s">
        <v>2027</v>
      </c>
      <c r="D1809" s="12">
        <v>2018</v>
      </c>
      <c r="E1809" s="850">
        <v>3021</v>
      </c>
      <c r="F1809" s="848">
        <v>0.36</v>
      </c>
      <c r="G1809" s="852" t="s">
        <v>915</v>
      </c>
    </row>
    <row r="1810" spans="2:7">
      <c r="B1810" s="12" t="s">
        <v>914</v>
      </c>
      <c r="C1810" s="12" t="s">
        <v>2027</v>
      </c>
      <c r="D1810" s="12">
        <v>2018</v>
      </c>
      <c r="E1810" s="850">
        <v>729</v>
      </c>
      <c r="F1810" s="848">
        <v>0.12</v>
      </c>
      <c r="G1810" s="852" t="s">
        <v>915</v>
      </c>
    </row>
    <row r="1811" spans="2:7">
      <c r="B1811" s="12" t="s">
        <v>914</v>
      </c>
      <c r="C1811" s="12" t="s">
        <v>2028</v>
      </c>
      <c r="D1811" s="12">
        <v>2018</v>
      </c>
      <c r="E1811" s="850">
        <v>548</v>
      </c>
      <c r="F1811" s="848">
        <v>0.09</v>
      </c>
      <c r="G1811" s="852" t="s">
        <v>915</v>
      </c>
    </row>
    <row r="1812" spans="2:7">
      <c r="B1812" s="12" t="s">
        <v>914</v>
      </c>
      <c r="C1812" s="12" t="s">
        <v>2028</v>
      </c>
      <c r="D1812" s="12">
        <v>2018</v>
      </c>
      <c r="E1812" s="850">
        <v>266</v>
      </c>
      <c r="F1812" s="848">
        <v>0.1</v>
      </c>
      <c r="G1812" s="852" t="s">
        <v>915</v>
      </c>
    </row>
    <row r="1813" spans="2:7">
      <c r="B1813" s="12" t="s">
        <v>914</v>
      </c>
      <c r="C1813" s="12" t="s">
        <v>2028</v>
      </c>
      <c r="D1813" s="12">
        <v>2018</v>
      </c>
      <c r="E1813" s="850">
        <v>480</v>
      </c>
      <c r="F1813" s="848">
        <v>0.08</v>
      </c>
      <c r="G1813" s="852" t="s">
        <v>915</v>
      </c>
    </row>
    <row r="1814" spans="2:7">
      <c r="B1814" s="12" t="s">
        <v>914</v>
      </c>
      <c r="C1814" s="12" t="s">
        <v>2028</v>
      </c>
      <c r="D1814" s="12">
        <v>2018</v>
      </c>
      <c r="E1814" s="850">
        <v>4028</v>
      </c>
      <c r="F1814" s="848">
        <v>0.48</v>
      </c>
      <c r="G1814" s="852" t="s">
        <v>915</v>
      </c>
    </row>
    <row r="1815" spans="2:7">
      <c r="B1815" s="12" t="s">
        <v>914</v>
      </c>
      <c r="C1815" s="12" t="s">
        <v>2029</v>
      </c>
      <c r="D1815" s="12">
        <v>2018</v>
      </c>
      <c r="E1815" s="850">
        <v>480</v>
      </c>
      <c r="F1815" s="848">
        <v>0.08</v>
      </c>
      <c r="G1815" s="852" t="s">
        <v>915</v>
      </c>
    </row>
    <row r="1816" spans="2:7">
      <c r="B1816" s="12" t="s">
        <v>914</v>
      </c>
      <c r="C1816" s="12" t="s">
        <v>2030</v>
      </c>
      <c r="D1816" s="12">
        <v>2018</v>
      </c>
      <c r="E1816" s="850">
        <v>190</v>
      </c>
      <c r="F1816" s="848">
        <v>0.05</v>
      </c>
      <c r="G1816" s="852" t="s">
        <v>915</v>
      </c>
    </row>
    <row r="1817" spans="2:7">
      <c r="B1817" s="12" t="s">
        <v>914</v>
      </c>
      <c r="C1817" s="12" t="s">
        <v>2030</v>
      </c>
      <c r="D1817" s="12">
        <v>2018</v>
      </c>
      <c r="E1817" s="850">
        <v>2014</v>
      </c>
      <c r="F1817" s="848">
        <v>0.24</v>
      </c>
      <c r="G1817" s="852" t="s">
        <v>915</v>
      </c>
    </row>
    <row r="1818" spans="2:7">
      <c r="B1818" s="12" t="s">
        <v>914</v>
      </c>
      <c r="C1818" s="12" t="s">
        <v>2030</v>
      </c>
      <c r="D1818" s="12">
        <v>2018</v>
      </c>
      <c r="E1818" s="850">
        <v>480</v>
      </c>
      <c r="F1818" s="848">
        <v>0.08</v>
      </c>
      <c r="G1818" s="852" t="s">
        <v>915</v>
      </c>
    </row>
    <row r="1819" spans="2:7">
      <c r="B1819" s="12" t="s">
        <v>914</v>
      </c>
      <c r="C1819" s="12" t="s">
        <v>2030</v>
      </c>
      <c r="D1819" s="12">
        <v>2018</v>
      </c>
      <c r="E1819" s="850">
        <v>729</v>
      </c>
      <c r="F1819" s="848">
        <v>0.12</v>
      </c>
      <c r="G1819" s="852" t="s">
        <v>915</v>
      </c>
    </row>
    <row r="1820" spans="2:7">
      <c r="B1820" s="12" t="s">
        <v>914</v>
      </c>
      <c r="C1820" s="12" t="s">
        <v>2031</v>
      </c>
      <c r="D1820" s="12">
        <v>2018</v>
      </c>
      <c r="E1820" s="850">
        <v>266</v>
      </c>
      <c r="F1820" s="848">
        <v>0.1</v>
      </c>
      <c r="G1820" s="852" t="s">
        <v>915</v>
      </c>
    </row>
    <row r="1821" spans="2:7">
      <c r="B1821" s="12" t="s">
        <v>914</v>
      </c>
      <c r="C1821" s="12" t="s">
        <v>2031</v>
      </c>
      <c r="D1821" s="12">
        <v>2018</v>
      </c>
      <c r="E1821" s="850">
        <v>480</v>
      </c>
      <c r="F1821" s="848">
        <v>0.08</v>
      </c>
      <c r="G1821" s="852" t="s">
        <v>915</v>
      </c>
    </row>
    <row r="1822" spans="2:7">
      <c r="B1822" s="12" t="s">
        <v>914</v>
      </c>
      <c r="C1822" s="12" t="s">
        <v>2031</v>
      </c>
      <c r="D1822" s="12">
        <v>2018</v>
      </c>
      <c r="E1822" s="850">
        <v>548</v>
      </c>
      <c r="F1822" s="848">
        <v>0.09</v>
      </c>
      <c r="G1822" s="852" t="s">
        <v>915</v>
      </c>
    </row>
    <row r="1823" spans="2:7">
      <c r="B1823" s="12" t="s">
        <v>914</v>
      </c>
      <c r="C1823" s="12" t="s">
        <v>2031</v>
      </c>
      <c r="D1823" s="12">
        <v>2018</v>
      </c>
      <c r="E1823" s="850">
        <v>729</v>
      </c>
      <c r="F1823" s="848">
        <v>0.12</v>
      </c>
      <c r="G1823" s="852" t="s">
        <v>915</v>
      </c>
    </row>
    <row r="1824" spans="2:7">
      <c r="B1824" s="12" t="s">
        <v>914</v>
      </c>
      <c r="C1824" s="12" t="s">
        <v>2031</v>
      </c>
      <c r="D1824" s="12">
        <v>2018</v>
      </c>
      <c r="E1824" s="850">
        <v>1007</v>
      </c>
      <c r="F1824" s="848">
        <v>0.12</v>
      </c>
      <c r="G1824" s="852" t="s">
        <v>915</v>
      </c>
    </row>
    <row r="1825" spans="2:7">
      <c r="B1825" s="12" t="s">
        <v>914</v>
      </c>
      <c r="C1825" s="12" t="s">
        <v>2031</v>
      </c>
      <c r="D1825" s="12">
        <v>2018</v>
      </c>
      <c r="E1825" s="850">
        <v>380</v>
      </c>
      <c r="F1825" s="848">
        <v>0.1</v>
      </c>
      <c r="G1825" s="852" t="s">
        <v>915</v>
      </c>
    </row>
    <row r="1826" spans="2:7">
      <c r="B1826" s="12" t="s">
        <v>914</v>
      </c>
      <c r="C1826" s="12" t="s">
        <v>2032</v>
      </c>
      <c r="D1826" s="12">
        <v>2018</v>
      </c>
      <c r="E1826" s="850">
        <v>548</v>
      </c>
      <c r="F1826" s="848">
        <v>0.09</v>
      </c>
      <c r="G1826" s="852" t="s">
        <v>915</v>
      </c>
    </row>
    <row r="1827" spans="2:7">
      <c r="B1827" s="12" t="s">
        <v>914</v>
      </c>
      <c r="C1827" s="12" t="s">
        <v>2032</v>
      </c>
      <c r="D1827" s="12">
        <v>2018</v>
      </c>
      <c r="E1827" s="850">
        <v>243</v>
      </c>
      <c r="F1827" s="848">
        <v>0.04</v>
      </c>
      <c r="G1827" s="852" t="s">
        <v>915</v>
      </c>
    </row>
    <row r="1828" spans="2:7">
      <c r="B1828" s="12" t="s">
        <v>914</v>
      </c>
      <c r="C1828" s="12" t="s">
        <v>2032</v>
      </c>
      <c r="D1828" s="12">
        <v>2018</v>
      </c>
      <c r="E1828" s="850">
        <v>480</v>
      </c>
      <c r="F1828" s="848">
        <v>0.08</v>
      </c>
      <c r="G1828" s="852" t="s">
        <v>915</v>
      </c>
    </row>
    <row r="1829" spans="2:7">
      <c r="B1829" s="12" t="s">
        <v>914</v>
      </c>
      <c r="C1829" s="12" t="s">
        <v>2032</v>
      </c>
      <c r="D1829" s="12">
        <v>2018</v>
      </c>
      <c r="E1829" s="850">
        <v>289</v>
      </c>
      <c r="F1829" s="848">
        <v>0.05</v>
      </c>
      <c r="G1829" s="852" t="s">
        <v>915</v>
      </c>
    </row>
    <row r="1830" spans="2:7">
      <c r="B1830" s="12" t="s">
        <v>914</v>
      </c>
      <c r="C1830" s="12" t="s">
        <v>2032</v>
      </c>
      <c r="D1830" s="12">
        <v>2018</v>
      </c>
      <c r="E1830" s="850">
        <v>2014</v>
      </c>
      <c r="F1830" s="848">
        <v>0.24</v>
      </c>
      <c r="G1830" s="852" t="s">
        <v>915</v>
      </c>
    </row>
    <row r="1831" spans="2:7">
      <c r="B1831" s="12" t="s">
        <v>914</v>
      </c>
      <c r="C1831" s="12" t="s">
        <v>2033</v>
      </c>
      <c r="D1831" s="12">
        <v>2018</v>
      </c>
      <c r="E1831" s="850">
        <v>548</v>
      </c>
      <c r="F1831" s="848">
        <v>0.09</v>
      </c>
      <c r="G1831" s="852" t="s">
        <v>915</v>
      </c>
    </row>
    <row r="1832" spans="2:7">
      <c r="B1832" s="12" t="s">
        <v>914</v>
      </c>
      <c r="C1832" s="12" t="s">
        <v>2033</v>
      </c>
      <c r="D1832" s="12">
        <v>2018</v>
      </c>
      <c r="E1832" s="850">
        <v>2014</v>
      </c>
      <c r="F1832" s="848">
        <v>0.24</v>
      </c>
      <c r="G1832" s="852" t="s">
        <v>915</v>
      </c>
    </row>
    <row r="1833" spans="2:7">
      <c r="B1833" s="12" t="s">
        <v>914</v>
      </c>
      <c r="C1833" s="12" t="s">
        <v>2033</v>
      </c>
      <c r="D1833" s="12">
        <v>2018</v>
      </c>
      <c r="E1833" s="850">
        <v>3021</v>
      </c>
      <c r="F1833" s="848">
        <v>0.36</v>
      </c>
      <c r="G1833" s="852" t="s">
        <v>915</v>
      </c>
    </row>
    <row r="1834" spans="2:7">
      <c r="B1834" s="12" t="s">
        <v>914</v>
      </c>
      <c r="C1834" s="12" t="s">
        <v>2033</v>
      </c>
      <c r="D1834" s="12">
        <v>2018</v>
      </c>
      <c r="E1834" s="850">
        <v>480</v>
      </c>
      <c r="F1834" s="848">
        <v>0.08</v>
      </c>
      <c r="G1834" s="852" t="s">
        <v>915</v>
      </c>
    </row>
    <row r="1835" spans="2:7">
      <c r="B1835" s="12" t="s">
        <v>914</v>
      </c>
      <c r="C1835" s="12" t="s">
        <v>2034</v>
      </c>
      <c r="D1835" s="12">
        <v>2018</v>
      </c>
      <c r="E1835" s="850">
        <v>3021</v>
      </c>
      <c r="F1835" s="848">
        <v>0.36</v>
      </c>
      <c r="G1835" s="852" t="s">
        <v>915</v>
      </c>
    </row>
    <row r="1836" spans="2:7">
      <c r="B1836" s="12" t="s">
        <v>914</v>
      </c>
      <c r="C1836" s="12" t="s">
        <v>2034</v>
      </c>
      <c r="D1836" s="12">
        <v>2018</v>
      </c>
      <c r="E1836" s="850">
        <v>960</v>
      </c>
      <c r="F1836" s="848">
        <v>0.16</v>
      </c>
      <c r="G1836" s="852" t="s">
        <v>915</v>
      </c>
    </row>
    <row r="1837" spans="2:7">
      <c r="B1837" s="12" t="s">
        <v>914</v>
      </c>
      <c r="C1837" s="12" t="s">
        <v>2034</v>
      </c>
      <c r="D1837" s="12">
        <v>2018</v>
      </c>
      <c r="E1837" s="850">
        <v>3021</v>
      </c>
      <c r="F1837" s="848">
        <v>0.36</v>
      </c>
      <c r="G1837" s="852" t="s">
        <v>915</v>
      </c>
    </row>
    <row r="1838" spans="2:7">
      <c r="B1838" s="12" t="s">
        <v>914</v>
      </c>
      <c r="C1838" s="12" t="s">
        <v>2034</v>
      </c>
      <c r="D1838" s="12">
        <v>2018</v>
      </c>
      <c r="E1838" s="850">
        <v>1458</v>
      </c>
      <c r="F1838" s="848">
        <v>0.24</v>
      </c>
      <c r="G1838" s="852" t="s">
        <v>915</v>
      </c>
    </row>
    <row r="1839" spans="2:7">
      <c r="B1839" s="12" t="s">
        <v>914</v>
      </c>
      <c r="C1839" s="12" t="s">
        <v>2035</v>
      </c>
      <c r="D1839" s="12">
        <v>2018</v>
      </c>
      <c r="E1839" s="850">
        <v>960</v>
      </c>
      <c r="F1839" s="848">
        <v>0.16</v>
      </c>
      <c r="G1839" s="852" t="s">
        <v>915</v>
      </c>
    </row>
    <row r="1840" spans="2:7">
      <c r="B1840" s="12" t="s">
        <v>914</v>
      </c>
      <c r="C1840" s="12" t="s">
        <v>2035</v>
      </c>
      <c r="D1840" s="12">
        <v>2018</v>
      </c>
      <c r="E1840" s="850">
        <v>2014</v>
      </c>
      <c r="F1840" s="848">
        <v>0.24</v>
      </c>
      <c r="G1840" s="852" t="s">
        <v>915</v>
      </c>
    </row>
    <row r="1841" spans="2:7">
      <c r="B1841" s="12" t="s">
        <v>914</v>
      </c>
      <c r="C1841" s="12" t="s">
        <v>2035</v>
      </c>
      <c r="D1841" s="12">
        <v>2018</v>
      </c>
      <c r="E1841" s="850">
        <v>972</v>
      </c>
      <c r="F1841" s="848">
        <v>0.16</v>
      </c>
      <c r="G1841" s="852" t="s">
        <v>915</v>
      </c>
    </row>
    <row r="1842" spans="2:7">
      <c r="B1842" s="12" t="s">
        <v>914</v>
      </c>
      <c r="C1842" s="12" t="s">
        <v>2036</v>
      </c>
      <c r="D1842" s="12">
        <v>2018</v>
      </c>
      <c r="E1842" s="850">
        <v>1007</v>
      </c>
      <c r="F1842" s="848">
        <v>0.12</v>
      </c>
      <c r="G1842" s="852" t="s">
        <v>915</v>
      </c>
    </row>
    <row r="1843" spans="2:7">
      <c r="B1843" s="12" t="s">
        <v>914</v>
      </c>
      <c r="C1843" s="12" t="s">
        <v>2036</v>
      </c>
      <c r="D1843" s="12">
        <v>2018</v>
      </c>
      <c r="E1843" s="850">
        <v>133</v>
      </c>
      <c r="F1843" s="848">
        <v>0.05</v>
      </c>
      <c r="G1843" s="852" t="s">
        <v>915</v>
      </c>
    </row>
    <row r="1844" spans="2:7">
      <c r="B1844" s="12" t="s">
        <v>914</v>
      </c>
      <c r="C1844" s="12" t="s">
        <v>2036</v>
      </c>
      <c r="D1844" s="12">
        <v>2018</v>
      </c>
      <c r="E1844" s="850">
        <v>380</v>
      </c>
      <c r="F1844" s="848">
        <v>0.1</v>
      </c>
      <c r="G1844" s="852" t="s">
        <v>915</v>
      </c>
    </row>
    <row r="1845" spans="2:7">
      <c r="B1845" s="12" t="s">
        <v>914</v>
      </c>
      <c r="C1845" s="12" t="s">
        <v>2036</v>
      </c>
      <c r="D1845" s="12">
        <v>2018</v>
      </c>
      <c r="E1845" s="850">
        <v>729</v>
      </c>
      <c r="F1845" s="848">
        <v>0.12</v>
      </c>
      <c r="G1845" s="852" t="s">
        <v>915</v>
      </c>
    </row>
    <row r="1846" spans="2:7">
      <c r="B1846" s="12" t="s">
        <v>914</v>
      </c>
      <c r="C1846" s="12" t="s">
        <v>2036</v>
      </c>
      <c r="D1846" s="12">
        <v>2018</v>
      </c>
      <c r="E1846" s="850">
        <v>480</v>
      </c>
      <c r="F1846" s="848">
        <v>0.08</v>
      </c>
      <c r="G1846" s="852" t="s">
        <v>915</v>
      </c>
    </row>
    <row r="1847" spans="2:7">
      <c r="B1847" s="12" t="s">
        <v>914</v>
      </c>
      <c r="C1847" s="12" t="s">
        <v>2037</v>
      </c>
      <c r="D1847" s="12">
        <v>2018</v>
      </c>
      <c r="E1847" s="850">
        <v>480</v>
      </c>
      <c r="F1847" s="848">
        <v>0.08</v>
      </c>
      <c r="G1847" s="852" t="s">
        <v>915</v>
      </c>
    </row>
    <row r="1848" spans="2:7">
      <c r="B1848" s="12" t="s">
        <v>914</v>
      </c>
      <c r="C1848" s="12" t="s">
        <v>2038</v>
      </c>
      <c r="D1848" s="12">
        <v>2018</v>
      </c>
      <c r="E1848" s="850">
        <v>486</v>
      </c>
      <c r="F1848" s="848">
        <v>0.08</v>
      </c>
      <c r="G1848" s="852" t="s">
        <v>915</v>
      </c>
    </row>
    <row r="1849" spans="2:7">
      <c r="B1849" s="12" t="s">
        <v>914</v>
      </c>
      <c r="C1849" s="12" t="s">
        <v>2038</v>
      </c>
      <c r="D1849" s="12">
        <v>2018</v>
      </c>
      <c r="E1849" s="850">
        <v>480</v>
      </c>
      <c r="F1849" s="848">
        <v>0.08</v>
      </c>
      <c r="G1849" s="852" t="s">
        <v>915</v>
      </c>
    </row>
    <row r="1850" spans="2:7">
      <c r="B1850" s="12" t="s">
        <v>914</v>
      </c>
      <c r="C1850" s="12" t="s">
        <v>2038</v>
      </c>
      <c r="D1850" s="12">
        <v>2018</v>
      </c>
      <c r="E1850" s="850">
        <v>1007</v>
      </c>
      <c r="F1850" s="848">
        <v>0.12</v>
      </c>
      <c r="G1850" s="852" t="s">
        <v>915</v>
      </c>
    </row>
    <row r="1851" spans="2:7">
      <c r="B1851" s="12" t="s">
        <v>914</v>
      </c>
      <c r="C1851" s="12" t="s">
        <v>2039</v>
      </c>
      <c r="D1851" s="12">
        <v>2018</v>
      </c>
      <c r="E1851" s="850">
        <v>243</v>
      </c>
      <c r="F1851" s="848">
        <v>0.04</v>
      </c>
      <c r="G1851" s="852" t="s">
        <v>915</v>
      </c>
    </row>
    <row r="1852" spans="2:7">
      <c r="B1852" s="12" t="s">
        <v>914</v>
      </c>
      <c r="C1852" s="12" t="s">
        <v>2039</v>
      </c>
      <c r="D1852" s="12">
        <v>2018</v>
      </c>
      <c r="E1852" s="850">
        <v>548</v>
      </c>
      <c r="F1852" s="848">
        <v>0.09</v>
      </c>
      <c r="G1852" s="852" t="s">
        <v>915</v>
      </c>
    </row>
    <row r="1853" spans="2:7">
      <c r="B1853" s="12" t="s">
        <v>914</v>
      </c>
      <c r="C1853" s="12" t="s">
        <v>2040</v>
      </c>
      <c r="D1853" s="12">
        <v>2018</v>
      </c>
      <c r="E1853" s="850">
        <v>133</v>
      </c>
      <c r="F1853" s="848">
        <v>0.05</v>
      </c>
      <c r="G1853" s="852" t="s">
        <v>915</v>
      </c>
    </row>
    <row r="1854" spans="2:7">
      <c r="B1854" s="12" t="s">
        <v>914</v>
      </c>
      <c r="C1854" s="12" t="s">
        <v>2040</v>
      </c>
      <c r="D1854" s="12">
        <v>2018</v>
      </c>
      <c r="E1854" s="850">
        <v>243</v>
      </c>
      <c r="F1854" s="848">
        <v>0.04</v>
      </c>
      <c r="G1854" s="852" t="s">
        <v>915</v>
      </c>
    </row>
    <row r="1855" spans="2:7">
      <c r="B1855" s="12" t="s">
        <v>914</v>
      </c>
      <c r="C1855" s="12" t="s">
        <v>2040</v>
      </c>
      <c r="D1855" s="12">
        <v>2018</v>
      </c>
      <c r="E1855" s="850">
        <v>548</v>
      </c>
      <c r="F1855" s="848">
        <v>0.09</v>
      </c>
      <c r="G1855" s="852" t="s">
        <v>915</v>
      </c>
    </row>
    <row r="1856" spans="2:7">
      <c r="B1856" s="12" t="s">
        <v>914</v>
      </c>
      <c r="C1856" s="12" t="s">
        <v>2040</v>
      </c>
      <c r="D1856" s="12">
        <v>2018</v>
      </c>
      <c r="E1856" s="850">
        <v>480</v>
      </c>
      <c r="F1856" s="848">
        <v>0.08</v>
      </c>
      <c r="G1856" s="852" t="s">
        <v>915</v>
      </c>
    </row>
    <row r="1857" spans="2:7">
      <c r="B1857" s="12" t="s">
        <v>914</v>
      </c>
      <c r="C1857" s="12" t="s">
        <v>2040</v>
      </c>
      <c r="D1857" s="12">
        <v>2018</v>
      </c>
      <c r="E1857" s="850">
        <v>1007</v>
      </c>
      <c r="F1857" s="848">
        <v>0.12</v>
      </c>
      <c r="G1857" s="852" t="s">
        <v>915</v>
      </c>
    </row>
    <row r="1858" spans="2:7">
      <c r="B1858" s="12" t="s">
        <v>914</v>
      </c>
      <c r="C1858" s="12" t="s">
        <v>2041</v>
      </c>
      <c r="D1858" s="12">
        <v>2018</v>
      </c>
      <c r="E1858" s="850">
        <v>2014</v>
      </c>
      <c r="F1858" s="848">
        <v>0.24</v>
      </c>
      <c r="G1858" s="852" t="s">
        <v>915</v>
      </c>
    </row>
    <row r="1859" spans="2:7">
      <c r="B1859" s="12" t="s">
        <v>914</v>
      </c>
      <c r="C1859" s="12" t="s">
        <v>2041</v>
      </c>
      <c r="D1859" s="12">
        <v>2018</v>
      </c>
      <c r="E1859" s="850">
        <v>548</v>
      </c>
      <c r="F1859" s="848">
        <v>0.09</v>
      </c>
      <c r="G1859" s="852" t="s">
        <v>915</v>
      </c>
    </row>
    <row r="1860" spans="2:7">
      <c r="B1860" s="12" t="s">
        <v>914</v>
      </c>
      <c r="C1860" s="12" t="s">
        <v>2041</v>
      </c>
      <c r="D1860" s="12">
        <v>2018</v>
      </c>
      <c r="E1860" s="850">
        <v>480</v>
      </c>
      <c r="F1860" s="848">
        <v>0.08</v>
      </c>
      <c r="G1860" s="852" t="s">
        <v>915</v>
      </c>
    </row>
    <row r="1861" spans="2:7">
      <c r="B1861" s="12" t="s">
        <v>914</v>
      </c>
      <c r="C1861" s="12" t="s">
        <v>2041</v>
      </c>
      <c r="D1861" s="12">
        <v>2018</v>
      </c>
      <c r="E1861" s="850">
        <v>190</v>
      </c>
      <c r="F1861" s="848">
        <v>0.05</v>
      </c>
      <c r="G1861" s="852" t="s">
        <v>915</v>
      </c>
    </row>
    <row r="1862" spans="2:7">
      <c r="B1862" s="12" t="s">
        <v>914</v>
      </c>
      <c r="C1862" s="12" t="s">
        <v>2042</v>
      </c>
      <c r="D1862" s="12">
        <v>2018</v>
      </c>
      <c r="E1862" s="850">
        <v>480</v>
      </c>
      <c r="F1862" s="848">
        <v>0.08</v>
      </c>
      <c r="G1862" s="852" t="s">
        <v>915</v>
      </c>
    </row>
    <row r="1863" spans="2:7">
      <c r="B1863" s="12" t="s">
        <v>914</v>
      </c>
      <c r="C1863" s="12" t="s">
        <v>2042</v>
      </c>
      <c r="D1863" s="12">
        <v>2018</v>
      </c>
      <c r="E1863" s="850">
        <v>4028</v>
      </c>
      <c r="F1863" s="848">
        <v>0.48</v>
      </c>
      <c r="G1863" s="852" t="s">
        <v>915</v>
      </c>
    </row>
    <row r="1864" spans="2:7">
      <c r="B1864" s="12" t="s">
        <v>914</v>
      </c>
      <c r="C1864" s="12" t="s">
        <v>2043</v>
      </c>
      <c r="D1864" s="12">
        <v>2018</v>
      </c>
      <c r="E1864" s="850">
        <v>2014</v>
      </c>
      <c r="F1864" s="848">
        <v>0.24</v>
      </c>
      <c r="G1864" s="852" t="s">
        <v>915</v>
      </c>
    </row>
    <row r="1865" spans="2:7">
      <c r="B1865" s="12" t="s">
        <v>914</v>
      </c>
      <c r="C1865" s="12" t="s">
        <v>2043</v>
      </c>
      <c r="D1865" s="12">
        <v>2018</v>
      </c>
      <c r="E1865" s="850">
        <v>2014</v>
      </c>
      <c r="F1865" s="848">
        <v>0.24</v>
      </c>
      <c r="G1865" s="852" t="s">
        <v>915</v>
      </c>
    </row>
    <row r="1866" spans="2:7">
      <c r="B1866" s="12" t="s">
        <v>914</v>
      </c>
      <c r="C1866" s="12" t="s">
        <v>2043</v>
      </c>
      <c r="D1866" s="12">
        <v>2018</v>
      </c>
      <c r="E1866" s="850">
        <v>480</v>
      </c>
      <c r="F1866" s="848">
        <v>0.08</v>
      </c>
      <c r="G1866" s="852" t="s">
        <v>915</v>
      </c>
    </row>
    <row r="1867" spans="2:7">
      <c r="B1867" s="12" t="s">
        <v>914</v>
      </c>
      <c r="C1867" s="12" t="s">
        <v>2044</v>
      </c>
      <c r="D1867" s="12">
        <v>2018</v>
      </c>
      <c r="E1867" s="850">
        <v>4028</v>
      </c>
      <c r="F1867" s="848">
        <v>0.48</v>
      </c>
      <c r="G1867" s="852" t="s">
        <v>915</v>
      </c>
    </row>
    <row r="1868" spans="2:7">
      <c r="B1868" s="12" t="s">
        <v>914</v>
      </c>
      <c r="C1868" s="12" t="s">
        <v>2044</v>
      </c>
      <c r="D1868" s="12">
        <v>2018</v>
      </c>
      <c r="E1868" s="850">
        <v>960</v>
      </c>
      <c r="F1868" s="848">
        <v>0.16</v>
      </c>
      <c r="G1868" s="852" t="s">
        <v>915</v>
      </c>
    </row>
    <row r="1869" spans="2:7">
      <c r="B1869" s="12" t="s">
        <v>914</v>
      </c>
      <c r="C1869" s="12" t="s">
        <v>2045</v>
      </c>
      <c r="D1869" s="12">
        <v>2018</v>
      </c>
      <c r="E1869" s="850">
        <v>4028</v>
      </c>
      <c r="F1869" s="848">
        <v>0.48</v>
      </c>
      <c r="G1869" s="852" t="s">
        <v>915</v>
      </c>
    </row>
    <row r="1870" spans="2:7">
      <c r="B1870" s="12" t="s">
        <v>914</v>
      </c>
      <c r="C1870" s="12" t="s">
        <v>2045</v>
      </c>
      <c r="D1870" s="12">
        <v>2018</v>
      </c>
      <c r="E1870" s="850">
        <v>380</v>
      </c>
      <c r="F1870" s="848">
        <v>0.1</v>
      </c>
      <c r="G1870" s="852" t="s">
        <v>915</v>
      </c>
    </row>
    <row r="1871" spans="2:7">
      <c r="B1871" s="12" t="s">
        <v>914</v>
      </c>
      <c r="C1871" s="12" t="s">
        <v>2045</v>
      </c>
      <c r="D1871" s="12">
        <v>2018</v>
      </c>
      <c r="E1871" s="850">
        <v>480</v>
      </c>
      <c r="F1871" s="848">
        <v>0.08</v>
      </c>
      <c r="G1871" s="852" t="s">
        <v>915</v>
      </c>
    </row>
    <row r="1872" spans="2:7">
      <c r="B1872" s="12" t="s">
        <v>914</v>
      </c>
      <c r="C1872" s="12" t="s">
        <v>2045</v>
      </c>
      <c r="D1872" s="12">
        <v>2018</v>
      </c>
      <c r="E1872" s="850">
        <v>266</v>
      </c>
      <c r="F1872" s="848">
        <v>0.1</v>
      </c>
      <c r="G1872" s="852" t="s">
        <v>915</v>
      </c>
    </row>
    <row r="1873" spans="2:7">
      <c r="B1873" s="12" t="s">
        <v>914</v>
      </c>
      <c r="C1873" s="12" t="s">
        <v>2046</v>
      </c>
      <c r="D1873" s="12">
        <v>2018</v>
      </c>
      <c r="E1873" s="850">
        <v>486</v>
      </c>
      <c r="F1873" s="848">
        <v>0.08</v>
      </c>
      <c r="G1873" s="852" t="s">
        <v>915</v>
      </c>
    </row>
    <row r="1874" spans="2:7">
      <c r="B1874" s="12" t="s">
        <v>914</v>
      </c>
      <c r="C1874" s="12" t="s">
        <v>2046</v>
      </c>
      <c r="D1874" s="12">
        <v>2018</v>
      </c>
      <c r="E1874" s="850">
        <v>480</v>
      </c>
      <c r="F1874" s="848">
        <v>0.08</v>
      </c>
      <c r="G1874" s="852" t="s">
        <v>915</v>
      </c>
    </row>
    <row r="1875" spans="2:7">
      <c r="B1875" s="12" t="s">
        <v>914</v>
      </c>
      <c r="C1875" s="12" t="s">
        <v>2046</v>
      </c>
      <c r="D1875" s="12">
        <v>2018</v>
      </c>
      <c r="E1875" s="850">
        <v>548</v>
      </c>
      <c r="F1875" s="848">
        <v>0.09</v>
      </c>
      <c r="G1875" s="852" t="s">
        <v>915</v>
      </c>
    </row>
    <row r="1876" spans="2:7">
      <c r="B1876" s="12" t="s">
        <v>914</v>
      </c>
      <c r="C1876" s="12" t="s">
        <v>2046</v>
      </c>
      <c r="D1876" s="12">
        <v>2018</v>
      </c>
      <c r="E1876" s="850">
        <v>2014</v>
      </c>
      <c r="F1876" s="848">
        <v>0.24</v>
      </c>
      <c r="G1876" s="852" t="s">
        <v>915</v>
      </c>
    </row>
    <row r="1877" spans="2:7">
      <c r="B1877" s="12" t="s">
        <v>914</v>
      </c>
      <c r="C1877" s="12" t="s">
        <v>2047</v>
      </c>
      <c r="D1877" s="12">
        <v>2018</v>
      </c>
      <c r="E1877" s="850">
        <v>548</v>
      </c>
      <c r="F1877" s="848">
        <v>0.09</v>
      </c>
      <c r="G1877" s="852" t="s">
        <v>915</v>
      </c>
    </row>
    <row r="1878" spans="2:7">
      <c r="B1878" s="12" t="s">
        <v>914</v>
      </c>
      <c r="C1878" s="12" t="s">
        <v>2047</v>
      </c>
      <c r="D1878" s="12">
        <v>2018</v>
      </c>
      <c r="E1878" s="850">
        <v>486</v>
      </c>
      <c r="F1878" s="848">
        <v>0.08</v>
      </c>
      <c r="G1878" s="852" t="s">
        <v>915</v>
      </c>
    </row>
    <row r="1879" spans="2:7">
      <c r="B1879" s="12" t="s">
        <v>914</v>
      </c>
      <c r="C1879" s="12" t="s">
        <v>2047</v>
      </c>
      <c r="D1879" s="12">
        <v>2018</v>
      </c>
      <c r="E1879" s="850">
        <v>7049</v>
      </c>
      <c r="F1879" s="848">
        <v>0.84</v>
      </c>
      <c r="G1879" s="852" t="s">
        <v>915</v>
      </c>
    </row>
    <row r="1880" spans="2:7">
      <c r="B1880" s="12" t="s">
        <v>914</v>
      </c>
      <c r="C1880" s="12" t="s">
        <v>2047</v>
      </c>
      <c r="D1880" s="12">
        <v>2018</v>
      </c>
      <c r="E1880" s="850">
        <v>480</v>
      </c>
      <c r="F1880" s="848">
        <v>0.08</v>
      </c>
      <c r="G1880" s="852" t="s">
        <v>915</v>
      </c>
    </row>
    <row r="1881" spans="2:7">
      <c r="B1881" s="12" t="s">
        <v>914</v>
      </c>
      <c r="C1881" s="12" t="s">
        <v>2048</v>
      </c>
      <c r="D1881" s="12">
        <v>2018</v>
      </c>
      <c r="E1881" s="850">
        <v>2014</v>
      </c>
      <c r="F1881" s="848">
        <v>0.24</v>
      </c>
      <c r="G1881" s="852" t="s">
        <v>915</v>
      </c>
    </row>
    <row r="1882" spans="2:7">
      <c r="B1882" s="12" t="s">
        <v>914</v>
      </c>
      <c r="C1882" s="12" t="s">
        <v>2048</v>
      </c>
      <c r="D1882" s="12">
        <v>2018</v>
      </c>
      <c r="E1882" s="850">
        <v>486</v>
      </c>
      <c r="F1882" s="848">
        <v>0.08</v>
      </c>
      <c r="G1882" s="852" t="s">
        <v>915</v>
      </c>
    </row>
    <row r="1883" spans="2:7">
      <c r="B1883" s="12" t="s">
        <v>914</v>
      </c>
      <c r="C1883" s="12" t="s">
        <v>2048</v>
      </c>
      <c r="D1883" s="12">
        <v>2018</v>
      </c>
      <c r="E1883" s="850">
        <v>480</v>
      </c>
      <c r="F1883" s="848">
        <v>0.08</v>
      </c>
      <c r="G1883" s="852" t="s">
        <v>915</v>
      </c>
    </row>
    <row r="1884" spans="2:7">
      <c r="B1884" s="12" t="s">
        <v>914</v>
      </c>
      <c r="C1884" s="12" t="s">
        <v>2048</v>
      </c>
      <c r="D1884" s="12">
        <v>2018</v>
      </c>
      <c r="E1884" s="850">
        <v>5035</v>
      </c>
      <c r="F1884" s="848">
        <v>0.6</v>
      </c>
      <c r="G1884" s="852" t="s">
        <v>915</v>
      </c>
    </row>
    <row r="1885" spans="2:7">
      <c r="B1885" s="12" t="s">
        <v>914</v>
      </c>
      <c r="C1885" s="12" t="s">
        <v>2048</v>
      </c>
      <c r="D1885" s="12">
        <v>2018</v>
      </c>
      <c r="E1885" s="850">
        <v>548</v>
      </c>
      <c r="F1885" s="848">
        <v>0.09</v>
      </c>
      <c r="G1885" s="852" t="s">
        <v>915</v>
      </c>
    </row>
    <row r="1886" spans="2:7">
      <c r="B1886" s="12" t="s">
        <v>914</v>
      </c>
      <c r="C1886" s="12" t="s">
        <v>2049</v>
      </c>
      <c r="D1886" s="12">
        <v>2018</v>
      </c>
      <c r="E1886" s="850">
        <v>2014</v>
      </c>
      <c r="F1886" s="848">
        <v>0.24</v>
      </c>
      <c r="G1886" s="852" t="s">
        <v>915</v>
      </c>
    </row>
    <row r="1887" spans="2:7">
      <c r="B1887" s="12" t="s">
        <v>914</v>
      </c>
      <c r="C1887" s="12" t="s">
        <v>2049</v>
      </c>
      <c r="D1887" s="12">
        <v>2018</v>
      </c>
      <c r="E1887" s="850">
        <v>548</v>
      </c>
      <c r="F1887" s="848">
        <v>0.09</v>
      </c>
      <c r="G1887" s="852" t="s">
        <v>915</v>
      </c>
    </row>
    <row r="1888" spans="2:7">
      <c r="B1888" s="12" t="s">
        <v>914</v>
      </c>
      <c r="C1888" s="12" t="s">
        <v>2049</v>
      </c>
      <c r="D1888" s="12">
        <v>2018</v>
      </c>
      <c r="E1888" s="850">
        <v>480</v>
      </c>
      <c r="F1888" s="848">
        <v>0.08</v>
      </c>
      <c r="G1888" s="852" t="s">
        <v>915</v>
      </c>
    </row>
    <row r="1889" spans="2:7">
      <c r="B1889" s="12" t="s">
        <v>914</v>
      </c>
      <c r="C1889" s="12" t="s">
        <v>2050</v>
      </c>
      <c r="D1889" s="12">
        <v>2018</v>
      </c>
      <c r="E1889" s="850">
        <v>6042</v>
      </c>
      <c r="F1889" s="848">
        <v>0.72</v>
      </c>
      <c r="G1889" s="852" t="s">
        <v>915</v>
      </c>
    </row>
    <row r="1890" spans="2:7">
      <c r="B1890" s="12" t="s">
        <v>914</v>
      </c>
      <c r="C1890" s="12" t="s">
        <v>2050</v>
      </c>
      <c r="D1890" s="12">
        <v>2018</v>
      </c>
      <c r="E1890" s="850">
        <v>548</v>
      </c>
      <c r="F1890" s="848">
        <v>0.09</v>
      </c>
      <c r="G1890" s="852" t="s">
        <v>915</v>
      </c>
    </row>
    <row r="1891" spans="2:7">
      <c r="B1891" s="12" t="s">
        <v>914</v>
      </c>
      <c r="C1891" s="12" t="s">
        <v>2050</v>
      </c>
      <c r="D1891" s="12">
        <v>2018</v>
      </c>
      <c r="E1891" s="850">
        <v>486</v>
      </c>
      <c r="F1891" s="848">
        <v>0.08</v>
      </c>
      <c r="G1891" s="852" t="s">
        <v>915</v>
      </c>
    </row>
    <row r="1892" spans="2:7">
      <c r="B1892" s="12" t="s">
        <v>914</v>
      </c>
      <c r="C1892" s="12" t="s">
        <v>2050</v>
      </c>
      <c r="D1892" s="12">
        <v>2018</v>
      </c>
      <c r="E1892" s="850">
        <v>480</v>
      </c>
      <c r="F1892" s="848">
        <v>0.08</v>
      </c>
      <c r="G1892" s="852" t="s">
        <v>915</v>
      </c>
    </row>
    <row r="1893" spans="2:7">
      <c r="B1893" s="12" t="s">
        <v>914</v>
      </c>
      <c r="C1893" s="12" t="s">
        <v>2050</v>
      </c>
      <c r="D1893" s="12">
        <v>2018</v>
      </c>
      <c r="E1893" s="850">
        <v>2014</v>
      </c>
      <c r="F1893" s="848">
        <v>0.24</v>
      </c>
      <c r="G1893" s="852" t="s">
        <v>915</v>
      </c>
    </row>
    <row r="1894" spans="2:7">
      <c r="B1894" s="12" t="s">
        <v>914</v>
      </c>
      <c r="C1894" s="12" t="s">
        <v>2051</v>
      </c>
      <c r="D1894" s="12">
        <v>2018</v>
      </c>
      <c r="E1894" s="850">
        <v>3021</v>
      </c>
      <c r="F1894" s="848">
        <v>0.36</v>
      </c>
      <c r="G1894" s="852" t="s">
        <v>915</v>
      </c>
    </row>
    <row r="1895" spans="2:7">
      <c r="B1895" s="12" t="s">
        <v>914</v>
      </c>
      <c r="C1895" s="12" t="s">
        <v>2051</v>
      </c>
      <c r="D1895" s="12">
        <v>2018</v>
      </c>
      <c r="E1895" s="850">
        <v>1007</v>
      </c>
      <c r="F1895" s="848">
        <v>0.12</v>
      </c>
      <c r="G1895" s="852" t="s">
        <v>915</v>
      </c>
    </row>
    <row r="1896" spans="2:7">
      <c r="B1896" s="12" t="s">
        <v>914</v>
      </c>
      <c r="C1896" s="12" t="s">
        <v>2051</v>
      </c>
      <c r="D1896" s="12">
        <v>2018</v>
      </c>
      <c r="E1896" s="850">
        <v>480</v>
      </c>
      <c r="F1896" s="848">
        <v>0.08</v>
      </c>
      <c r="G1896" s="852" t="s">
        <v>915</v>
      </c>
    </row>
    <row r="1897" spans="2:7">
      <c r="B1897" s="12" t="s">
        <v>914</v>
      </c>
      <c r="C1897" s="12" t="s">
        <v>2052</v>
      </c>
      <c r="D1897" s="12">
        <v>2018</v>
      </c>
      <c r="E1897" s="850">
        <v>548</v>
      </c>
      <c r="F1897" s="848">
        <v>0.09</v>
      </c>
      <c r="G1897" s="852" t="s">
        <v>915</v>
      </c>
    </row>
    <row r="1898" spans="2:7">
      <c r="B1898" s="12" t="s">
        <v>914</v>
      </c>
      <c r="C1898" s="12" t="s">
        <v>2052</v>
      </c>
      <c r="D1898" s="12">
        <v>2018</v>
      </c>
      <c r="E1898" s="850">
        <v>4028</v>
      </c>
      <c r="F1898" s="848">
        <v>0.48</v>
      </c>
      <c r="G1898" s="852" t="s">
        <v>915</v>
      </c>
    </row>
    <row r="1899" spans="2:7">
      <c r="B1899" s="12" t="s">
        <v>914</v>
      </c>
      <c r="C1899" s="12" t="s">
        <v>2052</v>
      </c>
      <c r="D1899" s="12">
        <v>2018</v>
      </c>
      <c r="E1899" s="850">
        <v>480</v>
      </c>
      <c r="F1899" s="848">
        <v>0.08</v>
      </c>
      <c r="G1899" s="852" t="s">
        <v>915</v>
      </c>
    </row>
    <row r="1900" spans="2:7">
      <c r="B1900" s="12" t="s">
        <v>914</v>
      </c>
      <c r="C1900" s="12" t="s">
        <v>2052</v>
      </c>
      <c r="D1900" s="12">
        <v>2018</v>
      </c>
      <c r="E1900" s="850">
        <v>2014</v>
      </c>
      <c r="F1900" s="848">
        <v>0.24</v>
      </c>
      <c r="G1900" s="852" t="s">
        <v>915</v>
      </c>
    </row>
    <row r="1901" spans="2:7">
      <c r="B1901" s="12" t="s">
        <v>914</v>
      </c>
      <c r="C1901" s="12" t="s">
        <v>2052</v>
      </c>
      <c r="D1901" s="12">
        <v>2018</v>
      </c>
      <c r="E1901" s="850">
        <v>729</v>
      </c>
      <c r="F1901" s="848">
        <v>0.12</v>
      </c>
      <c r="G1901" s="852" t="s">
        <v>915</v>
      </c>
    </row>
    <row r="1902" spans="2:7">
      <c r="B1902" s="12" t="s">
        <v>914</v>
      </c>
      <c r="C1902" s="12" t="s">
        <v>2053</v>
      </c>
      <c r="D1902" s="12">
        <v>2018</v>
      </c>
      <c r="E1902" s="850">
        <v>2014</v>
      </c>
      <c r="F1902" s="848">
        <v>0.24</v>
      </c>
      <c r="G1902" s="852" t="s">
        <v>915</v>
      </c>
    </row>
    <row r="1903" spans="2:7">
      <c r="B1903" s="12" t="s">
        <v>914</v>
      </c>
      <c r="C1903" s="12" t="s">
        <v>2053</v>
      </c>
      <c r="D1903" s="12">
        <v>2018</v>
      </c>
      <c r="E1903" s="850">
        <v>480</v>
      </c>
      <c r="F1903" s="848">
        <v>0.08</v>
      </c>
      <c r="G1903" s="852" t="s">
        <v>915</v>
      </c>
    </row>
    <row r="1904" spans="2:7">
      <c r="B1904" s="12" t="s">
        <v>914</v>
      </c>
      <c r="C1904" s="12" t="s">
        <v>2054</v>
      </c>
      <c r="D1904" s="12">
        <v>2018</v>
      </c>
      <c r="E1904" s="850">
        <v>5035</v>
      </c>
      <c r="F1904" s="848">
        <v>0.6</v>
      </c>
      <c r="G1904" s="852" t="s">
        <v>915</v>
      </c>
    </row>
    <row r="1905" spans="2:7">
      <c r="B1905" s="12" t="s">
        <v>914</v>
      </c>
      <c r="C1905" s="12" t="s">
        <v>2054</v>
      </c>
      <c r="D1905" s="12">
        <v>2018</v>
      </c>
      <c r="E1905" s="850">
        <v>480</v>
      </c>
      <c r="F1905" s="848">
        <v>0.08</v>
      </c>
      <c r="G1905" s="852" t="s">
        <v>915</v>
      </c>
    </row>
    <row r="1906" spans="2:7">
      <c r="B1906" s="12" t="s">
        <v>914</v>
      </c>
      <c r="C1906" s="12" t="s">
        <v>2054</v>
      </c>
      <c r="D1906" s="12">
        <v>2018</v>
      </c>
      <c r="E1906" s="850">
        <v>2014</v>
      </c>
      <c r="F1906" s="848">
        <v>0.24</v>
      </c>
      <c r="G1906" s="852" t="s">
        <v>915</v>
      </c>
    </row>
    <row r="1907" spans="2:7">
      <c r="B1907" s="12" t="s">
        <v>914</v>
      </c>
      <c r="C1907" s="12" t="s">
        <v>2054</v>
      </c>
      <c r="D1907" s="12">
        <v>2018</v>
      </c>
      <c r="E1907" s="850">
        <v>548</v>
      </c>
      <c r="F1907" s="848">
        <v>0.09</v>
      </c>
      <c r="G1907" s="852" t="s">
        <v>915</v>
      </c>
    </row>
    <row r="1908" spans="2:7">
      <c r="B1908" s="12" t="s">
        <v>914</v>
      </c>
      <c r="C1908" s="12" t="s">
        <v>2055</v>
      </c>
      <c r="D1908" s="12">
        <v>2018</v>
      </c>
      <c r="E1908" s="850">
        <v>2014</v>
      </c>
      <c r="F1908" s="848">
        <v>0.24</v>
      </c>
      <c r="G1908" s="852" t="s">
        <v>915</v>
      </c>
    </row>
    <row r="1909" spans="2:7">
      <c r="B1909" s="12" t="s">
        <v>914</v>
      </c>
      <c r="C1909" s="12" t="s">
        <v>2055</v>
      </c>
      <c r="D1909" s="12">
        <v>2018</v>
      </c>
      <c r="E1909" s="850">
        <v>243</v>
      </c>
      <c r="F1909" s="848">
        <v>0.04</v>
      </c>
      <c r="G1909" s="852" t="s">
        <v>915</v>
      </c>
    </row>
    <row r="1910" spans="2:7">
      <c r="B1910" s="12" t="s">
        <v>914</v>
      </c>
      <c r="C1910" s="12" t="s">
        <v>2055</v>
      </c>
      <c r="D1910" s="12">
        <v>2018</v>
      </c>
      <c r="E1910" s="850">
        <v>548</v>
      </c>
      <c r="F1910" s="848">
        <v>0.09</v>
      </c>
      <c r="G1910" s="852" t="s">
        <v>915</v>
      </c>
    </row>
    <row r="1911" spans="2:7">
      <c r="B1911" s="12" t="s">
        <v>914</v>
      </c>
      <c r="C1911" s="12" t="s">
        <v>2055</v>
      </c>
      <c r="D1911" s="12">
        <v>2018</v>
      </c>
      <c r="E1911" s="850">
        <v>480</v>
      </c>
      <c r="F1911" s="848">
        <v>0.08</v>
      </c>
      <c r="G1911" s="852" t="s">
        <v>915</v>
      </c>
    </row>
    <row r="1912" spans="2:7">
      <c r="B1912" s="12" t="s">
        <v>914</v>
      </c>
      <c r="C1912" s="12" t="s">
        <v>2055</v>
      </c>
      <c r="D1912" s="12">
        <v>2018</v>
      </c>
      <c r="E1912" s="850">
        <v>1007</v>
      </c>
      <c r="F1912" s="848">
        <v>0.12</v>
      </c>
      <c r="G1912" s="852" t="s">
        <v>915</v>
      </c>
    </row>
    <row r="1913" spans="2:7">
      <c r="B1913" s="12" t="s">
        <v>914</v>
      </c>
      <c r="C1913" s="12" t="s">
        <v>2056</v>
      </c>
      <c r="D1913" s="12">
        <v>2018</v>
      </c>
      <c r="E1913" s="850">
        <v>1007</v>
      </c>
      <c r="F1913" s="848">
        <v>0.12</v>
      </c>
      <c r="G1913" s="852" t="s">
        <v>915</v>
      </c>
    </row>
    <row r="1914" spans="2:7">
      <c r="B1914" s="12" t="s">
        <v>914</v>
      </c>
      <c r="C1914" s="12" t="s">
        <v>2056</v>
      </c>
      <c r="D1914" s="12">
        <v>2018</v>
      </c>
      <c r="E1914" s="850">
        <v>190</v>
      </c>
      <c r="F1914" s="848">
        <v>0.05</v>
      </c>
      <c r="G1914" s="852" t="s">
        <v>915</v>
      </c>
    </row>
    <row r="1915" spans="2:7">
      <c r="B1915" s="12" t="s">
        <v>914</v>
      </c>
      <c r="C1915" s="12" t="s">
        <v>2056</v>
      </c>
      <c r="D1915" s="12">
        <v>2018</v>
      </c>
      <c r="E1915" s="850">
        <v>729</v>
      </c>
      <c r="F1915" s="848">
        <v>0.12</v>
      </c>
      <c r="G1915" s="852" t="s">
        <v>915</v>
      </c>
    </row>
    <row r="1916" spans="2:7">
      <c r="B1916" s="12" t="s">
        <v>914</v>
      </c>
      <c r="C1916" s="12" t="s">
        <v>2057</v>
      </c>
      <c r="D1916" s="12">
        <v>2018</v>
      </c>
      <c r="E1916" s="850">
        <v>2014</v>
      </c>
      <c r="F1916" s="848">
        <v>0.24</v>
      </c>
      <c r="G1916" s="852" t="s">
        <v>915</v>
      </c>
    </row>
    <row r="1917" spans="2:7">
      <c r="B1917" s="12" t="s">
        <v>914</v>
      </c>
      <c r="C1917" s="12" t="s">
        <v>2057</v>
      </c>
      <c r="D1917" s="12">
        <v>2018</v>
      </c>
      <c r="E1917" s="850">
        <v>729</v>
      </c>
      <c r="F1917" s="848">
        <v>0.12</v>
      </c>
      <c r="G1917" s="852" t="s">
        <v>915</v>
      </c>
    </row>
    <row r="1918" spans="2:7">
      <c r="B1918" s="12" t="s">
        <v>914</v>
      </c>
      <c r="C1918" s="12" t="s">
        <v>2057</v>
      </c>
      <c r="D1918" s="12">
        <v>2018</v>
      </c>
      <c r="E1918" s="850">
        <v>1007</v>
      </c>
      <c r="F1918" s="848">
        <v>0.12</v>
      </c>
      <c r="G1918" s="852" t="s">
        <v>915</v>
      </c>
    </row>
    <row r="1919" spans="2:7">
      <c r="B1919" s="12" t="s">
        <v>914</v>
      </c>
      <c r="C1919" s="12" t="s">
        <v>2057</v>
      </c>
      <c r="D1919" s="12">
        <v>2018</v>
      </c>
      <c r="E1919" s="850">
        <v>289</v>
      </c>
      <c r="F1919" s="848">
        <v>0.05</v>
      </c>
      <c r="G1919" s="852" t="s">
        <v>915</v>
      </c>
    </row>
    <row r="1920" spans="2:7">
      <c r="B1920" s="12" t="s">
        <v>914</v>
      </c>
      <c r="C1920" s="12" t="s">
        <v>2058</v>
      </c>
      <c r="D1920" s="12">
        <v>2018</v>
      </c>
      <c r="E1920" s="850">
        <v>729</v>
      </c>
      <c r="F1920" s="848">
        <v>0.12</v>
      </c>
      <c r="G1920" s="852" t="s">
        <v>915</v>
      </c>
    </row>
    <row r="1921" spans="2:7">
      <c r="B1921" s="12" t="s">
        <v>914</v>
      </c>
      <c r="C1921" s="12" t="s">
        <v>2059</v>
      </c>
      <c r="D1921" s="12">
        <v>2018</v>
      </c>
      <c r="E1921" s="850">
        <v>2014</v>
      </c>
      <c r="F1921" s="848">
        <v>0.24</v>
      </c>
      <c r="G1921" s="852" t="s">
        <v>915</v>
      </c>
    </row>
    <row r="1922" spans="2:7">
      <c r="B1922" s="12" t="s">
        <v>914</v>
      </c>
      <c r="C1922" s="12" t="s">
        <v>2059</v>
      </c>
      <c r="D1922" s="12">
        <v>2018</v>
      </c>
      <c r="E1922" s="850">
        <v>486</v>
      </c>
      <c r="F1922" s="848">
        <v>0.08</v>
      </c>
      <c r="G1922" s="852" t="s">
        <v>915</v>
      </c>
    </row>
    <row r="1923" spans="2:7">
      <c r="B1923" s="12" t="s">
        <v>914</v>
      </c>
      <c r="C1923" s="12" t="s">
        <v>2059</v>
      </c>
      <c r="D1923" s="12">
        <v>2018</v>
      </c>
      <c r="E1923" s="850">
        <v>548</v>
      </c>
      <c r="F1923" s="848">
        <v>0.09</v>
      </c>
      <c r="G1923" s="852" t="s">
        <v>915</v>
      </c>
    </row>
    <row r="1924" spans="2:7">
      <c r="B1924" s="12" t="s">
        <v>914</v>
      </c>
      <c r="C1924" s="12" t="s">
        <v>2059</v>
      </c>
      <c r="D1924" s="12">
        <v>2018</v>
      </c>
      <c r="E1924" s="850">
        <v>480</v>
      </c>
      <c r="F1924" s="848">
        <v>0.08</v>
      </c>
      <c r="G1924" s="852" t="s">
        <v>915</v>
      </c>
    </row>
    <row r="1925" spans="2:7">
      <c r="B1925" s="12" t="s">
        <v>914</v>
      </c>
      <c r="C1925" s="12" t="s">
        <v>2059</v>
      </c>
      <c r="D1925" s="12">
        <v>2018</v>
      </c>
      <c r="E1925" s="850">
        <v>289</v>
      </c>
      <c r="F1925" s="848">
        <v>0.05</v>
      </c>
      <c r="G1925" s="852" t="s">
        <v>915</v>
      </c>
    </row>
    <row r="1926" spans="2:7">
      <c r="B1926" s="12" t="s">
        <v>914</v>
      </c>
      <c r="C1926" s="12" t="s">
        <v>2060</v>
      </c>
      <c r="D1926" s="12">
        <v>2018</v>
      </c>
      <c r="E1926" s="850">
        <v>480</v>
      </c>
      <c r="F1926" s="848">
        <v>0.08</v>
      </c>
      <c r="G1926" s="852" t="s">
        <v>915</v>
      </c>
    </row>
    <row r="1927" spans="2:7">
      <c r="B1927" s="12" t="s">
        <v>914</v>
      </c>
      <c r="C1927" s="12" t="s">
        <v>2060</v>
      </c>
      <c r="D1927" s="12">
        <v>2018</v>
      </c>
      <c r="E1927" s="850">
        <v>1007</v>
      </c>
      <c r="F1927" s="848">
        <v>0.12</v>
      </c>
      <c r="G1927" s="852" t="s">
        <v>915</v>
      </c>
    </row>
    <row r="1928" spans="2:7">
      <c r="B1928" s="12" t="s">
        <v>914</v>
      </c>
      <c r="C1928" s="12" t="s">
        <v>2060</v>
      </c>
      <c r="D1928" s="12">
        <v>2018</v>
      </c>
      <c r="E1928" s="850">
        <v>1007</v>
      </c>
      <c r="F1928" s="848">
        <v>0.12</v>
      </c>
      <c r="G1928" s="852" t="s">
        <v>915</v>
      </c>
    </row>
    <row r="1929" spans="2:7">
      <c r="B1929" s="12" t="s">
        <v>914</v>
      </c>
      <c r="C1929" s="12" t="s">
        <v>2061</v>
      </c>
      <c r="D1929" s="12">
        <v>2018</v>
      </c>
      <c r="E1929" s="850">
        <v>480</v>
      </c>
      <c r="F1929" s="848">
        <v>0.08</v>
      </c>
      <c r="G1929" s="852" t="s">
        <v>915</v>
      </c>
    </row>
    <row r="1930" spans="2:7">
      <c r="B1930" s="12" t="s">
        <v>914</v>
      </c>
      <c r="C1930" s="12" t="s">
        <v>2061</v>
      </c>
      <c r="D1930" s="12">
        <v>2018</v>
      </c>
      <c r="E1930" s="850">
        <v>2014</v>
      </c>
      <c r="F1930" s="848">
        <v>0.24</v>
      </c>
      <c r="G1930" s="852" t="s">
        <v>915</v>
      </c>
    </row>
    <row r="1931" spans="2:7">
      <c r="B1931" s="12" t="s">
        <v>914</v>
      </c>
      <c r="C1931" s="12" t="s">
        <v>2061</v>
      </c>
      <c r="D1931" s="12">
        <v>2018</v>
      </c>
      <c r="E1931" s="850">
        <v>548</v>
      </c>
      <c r="F1931" s="848">
        <v>0.09</v>
      </c>
      <c r="G1931" s="852" t="s">
        <v>915</v>
      </c>
    </row>
    <row r="1932" spans="2:7">
      <c r="B1932" s="12" t="s">
        <v>914</v>
      </c>
      <c r="C1932" s="12" t="s">
        <v>2061</v>
      </c>
      <c r="D1932" s="12">
        <v>2018</v>
      </c>
      <c r="E1932" s="850">
        <v>486</v>
      </c>
      <c r="F1932" s="848">
        <v>0.08</v>
      </c>
      <c r="G1932" s="852" t="s">
        <v>915</v>
      </c>
    </row>
    <row r="1933" spans="2:7">
      <c r="B1933" s="12" t="s">
        <v>914</v>
      </c>
      <c r="C1933" s="12" t="s">
        <v>2062</v>
      </c>
      <c r="D1933" s="12">
        <v>2018</v>
      </c>
      <c r="E1933" s="850">
        <v>480</v>
      </c>
      <c r="F1933" s="848">
        <v>0.08</v>
      </c>
      <c r="G1933" s="852" t="s">
        <v>915</v>
      </c>
    </row>
    <row r="1934" spans="2:7">
      <c r="B1934" s="12" t="s">
        <v>914</v>
      </c>
      <c r="C1934" s="12" t="s">
        <v>2063</v>
      </c>
      <c r="D1934" s="12">
        <v>2018</v>
      </c>
      <c r="E1934" s="850">
        <v>548</v>
      </c>
      <c r="F1934" s="848">
        <v>0.09</v>
      </c>
      <c r="G1934" s="852" t="s">
        <v>915</v>
      </c>
    </row>
    <row r="1935" spans="2:7">
      <c r="B1935" s="12" t="s">
        <v>914</v>
      </c>
      <c r="C1935" s="12" t="s">
        <v>2063</v>
      </c>
      <c r="D1935" s="12">
        <v>2018</v>
      </c>
      <c r="E1935" s="850">
        <v>243</v>
      </c>
      <c r="F1935" s="848">
        <v>0.04</v>
      </c>
      <c r="G1935" s="852" t="s">
        <v>915</v>
      </c>
    </row>
    <row r="1936" spans="2:7">
      <c r="B1936" s="12" t="s">
        <v>914</v>
      </c>
      <c r="C1936" s="12" t="s">
        <v>2063</v>
      </c>
      <c r="D1936" s="12">
        <v>2018</v>
      </c>
      <c r="E1936" s="850">
        <v>7049</v>
      </c>
      <c r="F1936" s="848">
        <v>0.84</v>
      </c>
      <c r="G1936" s="852" t="s">
        <v>915</v>
      </c>
    </row>
    <row r="1937" spans="2:7">
      <c r="B1937" s="12" t="s">
        <v>914</v>
      </c>
      <c r="C1937" s="12" t="s">
        <v>2063</v>
      </c>
      <c r="D1937" s="12">
        <v>2018</v>
      </c>
      <c r="E1937" s="850">
        <v>480</v>
      </c>
      <c r="F1937" s="848">
        <v>0.08</v>
      </c>
      <c r="G1937" s="852" t="s">
        <v>915</v>
      </c>
    </row>
    <row r="1938" spans="2:7">
      <c r="B1938" s="12" t="s">
        <v>914</v>
      </c>
      <c r="C1938" s="12" t="s">
        <v>2064</v>
      </c>
      <c r="D1938" s="12">
        <v>2018</v>
      </c>
      <c r="E1938" s="850">
        <v>480</v>
      </c>
      <c r="F1938" s="848">
        <v>0.08</v>
      </c>
      <c r="G1938" s="852" t="s">
        <v>915</v>
      </c>
    </row>
    <row r="1939" spans="2:7">
      <c r="B1939" s="12" t="s">
        <v>914</v>
      </c>
      <c r="C1939" s="12" t="s">
        <v>2065</v>
      </c>
      <c r="D1939" s="12">
        <v>2018</v>
      </c>
      <c r="E1939" s="850">
        <v>486</v>
      </c>
      <c r="F1939" s="848">
        <v>0.08</v>
      </c>
      <c r="G1939" s="852" t="s">
        <v>915</v>
      </c>
    </row>
    <row r="1940" spans="2:7">
      <c r="B1940" s="12" t="s">
        <v>914</v>
      </c>
      <c r="C1940" s="12" t="s">
        <v>2065</v>
      </c>
      <c r="D1940" s="12">
        <v>2018</v>
      </c>
      <c r="E1940" s="850">
        <v>480</v>
      </c>
      <c r="F1940" s="848">
        <v>0.08</v>
      </c>
      <c r="G1940" s="852" t="s">
        <v>915</v>
      </c>
    </row>
    <row r="1941" spans="2:7">
      <c r="B1941" s="12" t="s">
        <v>914</v>
      </c>
      <c r="C1941" s="12" t="s">
        <v>2065</v>
      </c>
      <c r="D1941" s="12">
        <v>2018</v>
      </c>
      <c r="E1941" s="850">
        <v>289</v>
      </c>
      <c r="F1941" s="848">
        <v>0.05</v>
      </c>
      <c r="G1941" s="852" t="s">
        <v>915</v>
      </c>
    </row>
    <row r="1942" spans="2:7">
      <c r="B1942" s="12" t="s">
        <v>914</v>
      </c>
      <c r="C1942" s="12" t="s">
        <v>2066</v>
      </c>
      <c r="D1942" s="12">
        <v>2018</v>
      </c>
      <c r="E1942" s="850">
        <v>243</v>
      </c>
      <c r="F1942" s="848">
        <v>0.04</v>
      </c>
      <c r="G1942" s="852" t="s">
        <v>915</v>
      </c>
    </row>
    <row r="1943" spans="2:7">
      <c r="B1943" s="12" t="s">
        <v>914</v>
      </c>
      <c r="C1943" s="12" t="s">
        <v>2066</v>
      </c>
      <c r="D1943" s="12">
        <v>2018</v>
      </c>
      <c r="E1943" s="850">
        <v>2014</v>
      </c>
      <c r="F1943" s="848">
        <v>0.24</v>
      </c>
      <c r="G1943" s="852" t="s">
        <v>915</v>
      </c>
    </row>
    <row r="1944" spans="2:7">
      <c r="B1944" s="12" t="s">
        <v>914</v>
      </c>
      <c r="C1944" s="12" t="s">
        <v>2067</v>
      </c>
      <c r="D1944" s="12">
        <v>2018</v>
      </c>
      <c r="E1944" s="850">
        <v>548</v>
      </c>
      <c r="F1944" s="848">
        <v>0.09</v>
      </c>
      <c r="G1944" s="852" t="s">
        <v>915</v>
      </c>
    </row>
    <row r="1945" spans="2:7">
      <c r="B1945" s="12" t="s">
        <v>914</v>
      </c>
      <c r="C1945" s="12" t="s">
        <v>2067</v>
      </c>
      <c r="D1945" s="12">
        <v>2018</v>
      </c>
      <c r="E1945" s="850">
        <v>480</v>
      </c>
      <c r="F1945" s="848">
        <v>0.08</v>
      </c>
      <c r="G1945" s="852" t="s">
        <v>915</v>
      </c>
    </row>
    <row r="1946" spans="2:7">
      <c r="B1946" s="12" t="s">
        <v>914</v>
      </c>
      <c r="C1946" s="12" t="s">
        <v>2067</v>
      </c>
      <c r="D1946" s="12">
        <v>2018</v>
      </c>
      <c r="E1946" s="850">
        <v>5035</v>
      </c>
      <c r="F1946" s="848">
        <v>0.6</v>
      </c>
      <c r="G1946" s="852" t="s">
        <v>915</v>
      </c>
    </row>
    <row r="1947" spans="2:7">
      <c r="B1947" s="12" t="s">
        <v>914</v>
      </c>
      <c r="C1947" s="12" t="s">
        <v>2067</v>
      </c>
      <c r="D1947" s="12">
        <v>2018</v>
      </c>
      <c r="E1947" s="850">
        <v>486</v>
      </c>
      <c r="F1947" s="848">
        <v>0.08</v>
      </c>
      <c r="G1947" s="852" t="s">
        <v>915</v>
      </c>
    </row>
    <row r="1948" spans="2:7">
      <c r="B1948" s="12" t="s">
        <v>914</v>
      </c>
      <c r="C1948" s="12" t="s">
        <v>2068</v>
      </c>
      <c r="D1948" s="12">
        <v>2018</v>
      </c>
      <c r="E1948" s="850">
        <v>2014</v>
      </c>
      <c r="F1948" s="848">
        <v>0.24</v>
      </c>
      <c r="G1948" s="852" t="s">
        <v>915</v>
      </c>
    </row>
    <row r="1949" spans="2:7">
      <c r="B1949" s="12" t="s">
        <v>914</v>
      </c>
      <c r="C1949" s="12" t="s">
        <v>2068</v>
      </c>
      <c r="D1949" s="12">
        <v>2018</v>
      </c>
      <c r="E1949" s="850">
        <v>480</v>
      </c>
      <c r="F1949" s="848">
        <v>0.08</v>
      </c>
      <c r="G1949" s="852" t="s">
        <v>915</v>
      </c>
    </row>
    <row r="1950" spans="2:7">
      <c r="B1950" s="12" t="s">
        <v>914</v>
      </c>
      <c r="C1950" s="12" t="s">
        <v>2068</v>
      </c>
      <c r="D1950" s="12">
        <v>2018</v>
      </c>
      <c r="E1950" s="850">
        <v>548</v>
      </c>
      <c r="F1950" s="848">
        <v>0.09</v>
      </c>
      <c r="G1950" s="852" t="s">
        <v>915</v>
      </c>
    </row>
    <row r="1951" spans="2:7">
      <c r="B1951" s="12" t="s">
        <v>914</v>
      </c>
      <c r="C1951" s="12" t="s">
        <v>2069</v>
      </c>
      <c r="D1951" s="12">
        <v>2018</v>
      </c>
      <c r="E1951" s="850">
        <v>548</v>
      </c>
      <c r="F1951" s="848">
        <v>0.09</v>
      </c>
      <c r="G1951" s="852" t="s">
        <v>915</v>
      </c>
    </row>
    <row r="1952" spans="2:7">
      <c r="B1952" s="12" t="s">
        <v>914</v>
      </c>
      <c r="C1952" s="12" t="s">
        <v>2069</v>
      </c>
      <c r="D1952" s="12">
        <v>2018</v>
      </c>
      <c r="E1952" s="850">
        <v>480</v>
      </c>
      <c r="F1952" s="848">
        <v>0.08</v>
      </c>
      <c r="G1952" s="852" t="s">
        <v>915</v>
      </c>
    </row>
    <row r="1953" spans="2:7">
      <c r="B1953" s="12" t="s">
        <v>914</v>
      </c>
      <c r="C1953" s="12" t="s">
        <v>2069</v>
      </c>
      <c r="D1953" s="12">
        <v>2018</v>
      </c>
      <c r="E1953" s="850">
        <v>2014</v>
      </c>
      <c r="F1953" s="848">
        <v>0.24</v>
      </c>
      <c r="G1953" s="852" t="s">
        <v>915</v>
      </c>
    </row>
    <row r="1954" spans="2:7">
      <c r="B1954" s="12" t="s">
        <v>914</v>
      </c>
      <c r="C1954" s="12" t="s">
        <v>2069</v>
      </c>
      <c r="D1954" s="12">
        <v>2018</v>
      </c>
      <c r="E1954" s="850">
        <v>4028</v>
      </c>
      <c r="F1954" s="848">
        <v>0.48</v>
      </c>
      <c r="G1954" s="852" t="s">
        <v>915</v>
      </c>
    </row>
    <row r="1955" spans="2:7">
      <c r="B1955" s="12" t="s">
        <v>914</v>
      </c>
      <c r="C1955" s="12" t="s">
        <v>2069</v>
      </c>
      <c r="D1955" s="12">
        <v>2018</v>
      </c>
      <c r="E1955" s="850">
        <v>486</v>
      </c>
      <c r="F1955" s="848">
        <v>0.08</v>
      </c>
      <c r="G1955" s="852" t="s">
        <v>915</v>
      </c>
    </row>
    <row r="1956" spans="2:7">
      <c r="B1956" s="12" t="s">
        <v>914</v>
      </c>
      <c r="C1956" s="12" t="s">
        <v>2070</v>
      </c>
      <c r="D1956" s="12">
        <v>2018</v>
      </c>
      <c r="E1956" s="850">
        <v>486</v>
      </c>
      <c r="F1956" s="848">
        <v>0.08</v>
      </c>
      <c r="G1956" s="852" t="s">
        <v>915</v>
      </c>
    </row>
    <row r="1957" spans="2:7">
      <c r="B1957" s="12" t="s">
        <v>914</v>
      </c>
      <c r="C1957" s="12" t="s">
        <v>2070</v>
      </c>
      <c r="D1957" s="12">
        <v>2018</v>
      </c>
      <c r="E1957" s="850">
        <v>2014</v>
      </c>
      <c r="F1957" s="848">
        <v>0.24</v>
      </c>
      <c r="G1957" s="852" t="s">
        <v>915</v>
      </c>
    </row>
    <row r="1958" spans="2:7">
      <c r="B1958" s="12" t="s">
        <v>914</v>
      </c>
      <c r="C1958" s="12" t="s">
        <v>2071</v>
      </c>
      <c r="D1958" s="12">
        <v>2018</v>
      </c>
      <c r="E1958" s="850">
        <v>548</v>
      </c>
      <c r="F1958" s="848">
        <v>0.09</v>
      </c>
      <c r="G1958" s="852" t="s">
        <v>915</v>
      </c>
    </row>
    <row r="1959" spans="2:7">
      <c r="B1959" s="12" t="s">
        <v>914</v>
      </c>
      <c r="C1959" s="12" t="s">
        <v>2071</v>
      </c>
      <c r="D1959" s="12">
        <v>2018</v>
      </c>
      <c r="E1959" s="850">
        <v>1007</v>
      </c>
      <c r="F1959" s="848">
        <v>0.12</v>
      </c>
      <c r="G1959" s="852" t="s">
        <v>915</v>
      </c>
    </row>
    <row r="1960" spans="2:7">
      <c r="B1960" s="12" t="s">
        <v>914</v>
      </c>
      <c r="C1960" s="12" t="s">
        <v>2071</v>
      </c>
      <c r="D1960" s="12">
        <v>2018</v>
      </c>
      <c r="E1960" s="850">
        <v>486</v>
      </c>
      <c r="F1960" s="848">
        <v>0.08</v>
      </c>
      <c r="G1960" s="852" t="s">
        <v>915</v>
      </c>
    </row>
    <row r="1961" spans="2:7">
      <c r="B1961" s="12" t="s">
        <v>914</v>
      </c>
      <c r="C1961" s="12" t="s">
        <v>2071</v>
      </c>
      <c r="D1961" s="12">
        <v>2018</v>
      </c>
      <c r="E1961" s="850">
        <v>480</v>
      </c>
      <c r="F1961" s="848">
        <v>0.08</v>
      </c>
      <c r="G1961" s="852" t="s">
        <v>915</v>
      </c>
    </row>
    <row r="1962" spans="2:7">
      <c r="B1962" s="12" t="s">
        <v>914</v>
      </c>
      <c r="C1962" s="12" t="s">
        <v>2072</v>
      </c>
      <c r="D1962" s="12">
        <v>2018</v>
      </c>
      <c r="E1962" s="850">
        <v>486</v>
      </c>
      <c r="F1962" s="848">
        <v>0.08</v>
      </c>
      <c r="G1962" s="852" t="s">
        <v>915</v>
      </c>
    </row>
    <row r="1963" spans="2:7">
      <c r="B1963" s="12" t="s">
        <v>914</v>
      </c>
      <c r="C1963" s="12" t="s">
        <v>2072</v>
      </c>
      <c r="D1963" s="12">
        <v>2018</v>
      </c>
      <c r="E1963" s="850">
        <v>3021</v>
      </c>
      <c r="F1963" s="848">
        <v>0.36</v>
      </c>
      <c r="G1963" s="852" t="s">
        <v>915</v>
      </c>
    </row>
    <row r="1964" spans="2:7">
      <c r="B1964" s="12" t="s">
        <v>914</v>
      </c>
      <c r="C1964" s="12" t="s">
        <v>2072</v>
      </c>
      <c r="D1964" s="12">
        <v>2018</v>
      </c>
      <c r="E1964" s="850">
        <v>480</v>
      </c>
      <c r="F1964" s="848">
        <v>0.08</v>
      </c>
      <c r="G1964" s="852" t="s">
        <v>915</v>
      </c>
    </row>
    <row r="1965" spans="2:7">
      <c r="B1965" s="12" t="s">
        <v>914</v>
      </c>
      <c r="C1965" s="12" t="s">
        <v>2073</v>
      </c>
      <c r="D1965" s="12">
        <v>2018</v>
      </c>
      <c r="E1965" s="850">
        <v>480</v>
      </c>
      <c r="F1965" s="848">
        <v>0.08</v>
      </c>
      <c r="G1965" s="852" t="s">
        <v>915</v>
      </c>
    </row>
    <row r="1966" spans="2:7">
      <c r="B1966" s="12" t="s">
        <v>914</v>
      </c>
      <c r="C1966" s="12" t="s">
        <v>2074</v>
      </c>
      <c r="D1966" s="12">
        <v>2018</v>
      </c>
      <c r="E1966" s="850">
        <v>548</v>
      </c>
      <c r="F1966" s="848">
        <v>0.09</v>
      </c>
      <c r="G1966" s="852" t="s">
        <v>915</v>
      </c>
    </row>
    <row r="1967" spans="2:7">
      <c r="B1967" s="12" t="s">
        <v>914</v>
      </c>
      <c r="C1967" s="12" t="s">
        <v>2074</v>
      </c>
      <c r="D1967" s="12">
        <v>2018</v>
      </c>
      <c r="E1967" s="850">
        <v>5035</v>
      </c>
      <c r="F1967" s="848">
        <v>0.6</v>
      </c>
      <c r="G1967" s="852" t="s">
        <v>915</v>
      </c>
    </row>
    <row r="1968" spans="2:7">
      <c r="B1968" s="12" t="s">
        <v>914</v>
      </c>
      <c r="C1968" s="12" t="s">
        <v>2074</v>
      </c>
      <c r="D1968" s="12">
        <v>2018</v>
      </c>
      <c r="E1968" s="850">
        <v>960</v>
      </c>
      <c r="F1968" s="848">
        <v>0.16</v>
      </c>
      <c r="G1968" s="852" t="s">
        <v>915</v>
      </c>
    </row>
    <row r="1969" spans="2:7">
      <c r="B1969" s="12" t="s">
        <v>914</v>
      </c>
      <c r="C1969" s="12" t="s">
        <v>2074</v>
      </c>
      <c r="D1969" s="12">
        <v>2018</v>
      </c>
      <c r="E1969" s="850">
        <v>1007</v>
      </c>
      <c r="F1969" s="848">
        <v>0.12</v>
      </c>
      <c r="G1969" s="852" t="s">
        <v>915</v>
      </c>
    </row>
    <row r="1970" spans="2:7">
      <c r="B1970" s="12" t="s">
        <v>914</v>
      </c>
      <c r="C1970" s="12" t="s">
        <v>2075</v>
      </c>
      <c r="D1970" s="12">
        <v>2018</v>
      </c>
      <c r="E1970" s="850">
        <v>972</v>
      </c>
      <c r="F1970" s="848">
        <v>0.16</v>
      </c>
      <c r="G1970" s="852" t="s">
        <v>915</v>
      </c>
    </row>
    <row r="1971" spans="2:7">
      <c r="B1971" s="12" t="s">
        <v>914</v>
      </c>
      <c r="C1971" s="12" t="s">
        <v>2076</v>
      </c>
      <c r="D1971" s="12">
        <v>2018</v>
      </c>
      <c r="E1971" s="850">
        <v>4028</v>
      </c>
      <c r="F1971" s="848">
        <v>0.48</v>
      </c>
      <c r="G1971" s="852" t="s">
        <v>915</v>
      </c>
    </row>
    <row r="1972" spans="2:7">
      <c r="B1972" s="12" t="s">
        <v>914</v>
      </c>
      <c r="C1972" s="12" t="s">
        <v>2076</v>
      </c>
      <c r="D1972" s="12">
        <v>2018</v>
      </c>
      <c r="E1972" s="850">
        <v>480</v>
      </c>
      <c r="F1972" s="848">
        <v>0.08</v>
      </c>
      <c r="G1972" s="852" t="s">
        <v>915</v>
      </c>
    </row>
    <row r="1973" spans="2:7">
      <c r="B1973" s="12" t="s">
        <v>914</v>
      </c>
      <c r="C1973" s="12" t="s">
        <v>2076</v>
      </c>
      <c r="D1973" s="12">
        <v>2018</v>
      </c>
      <c r="E1973" s="850">
        <v>1215</v>
      </c>
      <c r="F1973" s="848">
        <v>0.2</v>
      </c>
      <c r="G1973" s="852" t="s">
        <v>915</v>
      </c>
    </row>
    <row r="1974" spans="2:7">
      <c r="B1974" s="12" t="s">
        <v>914</v>
      </c>
      <c r="C1974" s="12" t="s">
        <v>2077</v>
      </c>
      <c r="D1974" s="12">
        <v>2018</v>
      </c>
      <c r="E1974" s="850">
        <v>729</v>
      </c>
      <c r="F1974" s="848">
        <v>0.12</v>
      </c>
      <c r="G1974" s="852" t="s">
        <v>915</v>
      </c>
    </row>
    <row r="1975" spans="2:7">
      <c r="B1975" s="12" t="s">
        <v>914</v>
      </c>
      <c r="C1975" s="12" t="s">
        <v>2077</v>
      </c>
      <c r="D1975" s="12">
        <v>2018</v>
      </c>
      <c r="E1975" s="850">
        <v>3021</v>
      </c>
      <c r="F1975" s="848">
        <v>0.36</v>
      </c>
      <c r="G1975" s="852" t="s">
        <v>915</v>
      </c>
    </row>
    <row r="1976" spans="2:7">
      <c r="B1976" s="12" t="s">
        <v>914</v>
      </c>
      <c r="C1976" s="12" t="s">
        <v>2078</v>
      </c>
      <c r="D1976" s="12">
        <v>2018</v>
      </c>
      <c r="E1976" s="850">
        <v>480</v>
      </c>
      <c r="F1976" s="848">
        <v>0.08</v>
      </c>
      <c r="G1976" s="852" t="s">
        <v>915</v>
      </c>
    </row>
    <row r="1977" spans="2:7">
      <c r="B1977" s="12" t="s">
        <v>914</v>
      </c>
      <c r="C1977" s="12" t="s">
        <v>2079</v>
      </c>
      <c r="D1977" s="12">
        <v>2018</v>
      </c>
      <c r="E1977" s="850">
        <v>3021</v>
      </c>
      <c r="F1977" s="848">
        <v>0.36</v>
      </c>
      <c r="G1977" s="852" t="s">
        <v>915</v>
      </c>
    </row>
    <row r="1978" spans="2:7">
      <c r="B1978" s="12" t="s">
        <v>914</v>
      </c>
      <c r="C1978" s="12" t="s">
        <v>2079</v>
      </c>
      <c r="D1978" s="12">
        <v>2018</v>
      </c>
      <c r="E1978" s="850">
        <v>729</v>
      </c>
      <c r="F1978" s="848">
        <v>0.12</v>
      </c>
      <c r="G1978" s="852" t="s">
        <v>915</v>
      </c>
    </row>
    <row r="1979" spans="2:7">
      <c r="B1979" s="12" t="s">
        <v>914</v>
      </c>
      <c r="C1979" s="12" t="s">
        <v>2080</v>
      </c>
      <c r="D1979" s="12">
        <v>2018</v>
      </c>
      <c r="E1979" s="850">
        <v>548</v>
      </c>
      <c r="F1979" s="848">
        <v>0.09</v>
      </c>
      <c r="G1979" s="852" t="s">
        <v>915</v>
      </c>
    </row>
    <row r="1980" spans="2:7">
      <c r="B1980" s="12" t="s">
        <v>914</v>
      </c>
      <c r="C1980" s="12" t="s">
        <v>2080</v>
      </c>
      <c r="D1980" s="12">
        <v>2018</v>
      </c>
      <c r="E1980" s="850">
        <v>2014</v>
      </c>
      <c r="F1980" s="848">
        <v>0.24</v>
      </c>
      <c r="G1980" s="852" t="s">
        <v>915</v>
      </c>
    </row>
    <row r="1981" spans="2:7">
      <c r="B1981" s="12" t="s">
        <v>914</v>
      </c>
      <c r="C1981" s="12" t="s">
        <v>2080</v>
      </c>
      <c r="D1981" s="12">
        <v>2018</v>
      </c>
      <c r="E1981" s="850">
        <v>480</v>
      </c>
      <c r="F1981" s="848">
        <v>0.08</v>
      </c>
      <c r="G1981" s="852" t="s">
        <v>915</v>
      </c>
    </row>
    <row r="1982" spans="2:7">
      <c r="B1982" s="12" t="s">
        <v>914</v>
      </c>
      <c r="C1982" s="12" t="s">
        <v>2080</v>
      </c>
      <c r="D1982" s="12">
        <v>2018</v>
      </c>
      <c r="E1982" s="850">
        <v>729</v>
      </c>
      <c r="F1982" s="848">
        <v>0.12</v>
      </c>
      <c r="G1982" s="852" t="s">
        <v>915</v>
      </c>
    </row>
    <row r="1983" spans="2:7">
      <c r="B1983" s="12" t="s">
        <v>914</v>
      </c>
      <c r="C1983" s="12" t="s">
        <v>2081</v>
      </c>
      <c r="D1983" s="12">
        <v>2018</v>
      </c>
      <c r="E1983" s="850">
        <v>10070</v>
      </c>
      <c r="F1983" s="848">
        <v>1.2</v>
      </c>
      <c r="G1983" s="852" t="s">
        <v>915</v>
      </c>
    </row>
    <row r="1984" spans="2:7">
      <c r="B1984" s="12" t="s">
        <v>914</v>
      </c>
      <c r="C1984" s="12" t="s">
        <v>2082</v>
      </c>
      <c r="D1984" s="12">
        <v>2018</v>
      </c>
      <c r="E1984" s="850">
        <v>480</v>
      </c>
      <c r="F1984" s="848">
        <v>0.08</v>
      </c>
      <c r="G1984" s="852" t="s">
        <v>915</v>
      </c>
    </row>
    <row r="1985" spans="2:7">
      <c r="B1985" s="12" t="s">
        <v>914</v>
      </c>
      <c r="C1985" s="12" t="s">
        <v>2082</v>
      </c>
      <c r="D1985" s="12">
        <v>2018</v>
      </c>
      <c r="E1985" s="850">
        <v>548</v>
      </c>
      <c r="F1985" s="848">
        <v>0.09</v>
      </c>
      <c r="G1985" s="852" t="s">
        <v>915</v>
      </c>
    </row>
    <row r="1986" spans="2:7">
      <c r="B1986" s="12" t="s">
        <v>914</v>
      </c>
      <c r="C1986" s="12" t="s">
        <v>2083</v>
      </c>
      <c r="D1986" s="12">
        <v>2018</v>
      </c>
      <c r="E1986" s="850">
        <v>480</v>
      </c>
      <c r="F1986" s="848">
        <v>0.08</v>
      </c>
      <c r="G1986" s="852" t="s">
        <v>915</v>
      </c>
    </row>
    <row r="1987" spans="2:7">
      <c r="B1987" s="12" t="s">
        <v>914</v>
      </c>
      <c r="C1987" s="12" t="s">
        <v>2083</v>
      </c>
      <c r="D1987" s="12">
        <v>2018</v>
      </c>
      <c r="E1987" s="850">
        <v>2014</v>
      </c>
      <c r="F1987" s="848">
        <v>0.24</v>
      </c>
      <c r="G1987" s="852" t="s">
        <v>915</v>
      </c>
    </row>
    <row r="1988" spans="2:7">
      <c r="B1988" s="12" t="s">
        <v>914</v>
      </c>
      <c r="C1988" s="12" t="s">
        <v>2083</v>
      </c>
      <c r="D1988" s="12">
        <v>2018</v>
      </c>
      <c r="E1988" s="850">
        <v>729</v>
      </c>
      <c r="F1988" s="848">
        <v>0.12</v>
      </c>
      <c r="G1988" s="852" t="s">
        <v>915</v>
      </c>
    </row>
    <row r="1989" spans="2:7">
      <c r="B1989" s="12" t="s">
        <v>914</v>
      </c>
      <c r="C1989" s="12" t="s">
        <v>2083</v>
      </c>
      <c r="D1989" s="12">
        <v>2018</v>
      </c>
      <c r="E1989" s="850">
        <v>2014</v>
      </c>
      <c r="F1989" s="848">
        <v>0.24</v>
      </c>
      <c r="G1989" s="852" t="s">
        <v>915</v>
      </c>
    </row>
    <row r="1990" spans="2:7">
      <c r="B1990" s="12" t="s">
        <v>914</v>
      </c>
      <c r="C1990" s="12" t="s">
        <v>2084</v>
      </c>
      <c r="D1990" s="12">
        <v>2018</v>
      </c>
      <c r="E1990" s="850">
        <v>480</v>
      </c>
      <c r="F1990" s="848">
        <v>0.08</v>
      </c>
      <c r="G1990" s="852" t="s">
        <v>915</v>
      </c>
    </row>
    <row r="1991" spans="2:7">
      <c r="B1991" s="12" t="s">
        <v>914</v>
      </c>
      <c r="C1991" s="12" t="s">
        <v>2084</v>
      </c>
      <c r="D1991" s="12">
        <v>2018</v>
      </c>
      <c r="E1991" s="850">
        <v>243</v>
      </c>
      <c r="F1991" s="848">
        <v>0.04</v>
      </c>
      <c r="G1991" s="852" t="s">
        <v>915</v>
      </c>
    </row>
    <row r="1992" spans="2:7">
      <c r="B1992" s="12" t="s">
        <v>914</v>
      </c>
      <c r="C1992" s="12" t="s">
        <v>2084</v>
      </c>
      <c r="D1992" s="12">
        <v>2018</v>
      </c>
      <c r="E1992" s="850">
        <v>2014</v>
      </c>
      <c r="F1992" s="848">
        <v>0.24</v>
      </c>
      <c r="G1992" s="852" t="s">
        <v>915</v>
      </c>
    </row>
    <row r="1993" spans="2:7">
      <c r="B1993" s="12" t="s">
        <v>914</v>
      </c>
      <c r="C1993" s="12" t="s">
        <v>2085</v>
      </c>
      <c r="D1993" s="12">
        <v>2018</v>
      </c>
      <c r="E1993" s="850">
        <v>972</v>
      </c>
      <c r="F1993" s="848">
        <v>0.16</v>
      </c>
      <c r="G1993" s="852" t="s">
        <v>915</v>
      </c>
    </row>
    <row r="1994" spans="2:7">
      <c r="B1994" s="12" t="s">
        <v>914</v>
      </c>
      <c r="C1994" s="12" t="s">
        <v>2085</v>
      </c>
      <c r="D1994" s="12">
        <v>2018</v>
      </c>
      <c r="E1994" s="850">
        <v>2014</v>
      </c>
      <c r="F1994" s="848">
        <v>0.24</v>
      </c>
      <c r="G1994" s="852" t="s">
        <v>915</v>
      </c>
    </row>
    <row r="1995" spans="2:7">
      <c r="B1995" s="12" t="s">
        <v>914</v>
      </c>
      <c r="C1995" s="12" t="s">
        <v>2085</v>
      </c>
      <c r="D1995" s="12">
        <v>2018</v>
      </c>
      <c r="E1995" s="850">
        <v>480</v>
      </c>
      <c r="F1995" s="848">
        <v>0.08</v>
      </c>
      <c r="G1995" s="852" t="s">
        <v>915</v>
      </c>
    </row>
    <row r="1996" spans="2:7">
      <c r="B1996" s="12" t="s">
        <v>914</v>
      </c>
      <c r="C1996" s="12" t="s">
        <v>2085</v>
      </c>
      <c r="D1996" s="12">
        <v>2018</v>
      </c>
      <c r="E1996" s="850">
        <v>2014</v>
      </c>
      <c r="F1996" s="848">
        <v>0.24</v>
      </c>
      <c r="G1996" s="852" t="s">
        <v>915</v>
      </c>
    </row>
    <row r="1997" spans="2:7">
      <c r="B1997" s="12" t="s">
        <v>914</v>
      </c>
      <c r="C1997" s="12" t="s">
        <v>2086</v>
      </c>
      <c r="D1997" s="12">
        <v>2018</v>
      </c>
      <c r="E1997" s="850">
        <v>3021</v>
      </c>
      <c r="F1997" s="848">
        <v>0.36</v>
      </c>
      <c r="G1997" s="852" t="s">
        <v>915</v>
      </c>
    </row>
    <row r="1998" spans="2:7">
      <c r="B1998" s="12" t="s">
        <v>914</v>
      </c>
      <c r="C1998" s="12" t="s">
        <v>2086</v>
      </c>
      <c r="D1998" s="12">
        <v>2018</v>
      </c>
      <c r="E1998" s="850">
        <v>729</v>
      </c>
      <c r="F1998" s="848">
        <v>0.12</v>
      </c>
      <c r="G1998" s="852" t="s">
        <v>915</v>
      </c>
    </row>
    <row r="1999" spans="2:7">
      <c r="B1999" s="12" t="s">
        <v>914</v>
      </c>
      <c r="C1999" s="12" t="s">
        <v>2086</v>
      </c>
      <c r="D1999" s="12">
        <v>2018</v>
      </c>
      <c r="E1999" s="850">
        <v>1007</v>
      </c>
      <c r="F1999" s="848">
        <v>0.12</v>
      </c>
      <c r="G1999" s="852" t="s">
        <v>915</v>
      </c>
    </row>
    <row r="2000" spans="2:7">
      <c r="B2000" s="12" t="s">
        <v>914</v>
      </c>
      <c r="C2000" s="12" t="s">
        <v>2086</v>
      </c>
      <c r="D2000" s="12">
        <v>2018</v>
      </c>
      <c r="E2000" s="850">
        <v>480</v>
      </c>
      <c r="F2000" s="848">
        <v>0.08</v>
      </c>
      <c r="G2000" s="852" t="s">
        <v>915</v>
      </c>
    </row>
    <row r="2001" spans="2:7">
      <c r="B2001" s="12" t="s">
        <v>914</v>
      </c>
      <c r="C2001" s="12" t="s">
        <v>2086</v>
      </c>
      <c r="D2001" s="12">
        <v>2018</v>
      </c>
      <c r="E2001" s="850">
        <v>1007</v>
      </c>
      <c r="F2001" s="848">
        <v>0.12</v>
      </c>
      <c r="G2001" s="852" t="s">
        <v>915</v>
      </c>
    </row>
    <row r="2002" spans="2:7">
      <c r="B2002" s="12" t="s">
        <v>914</v>
      </c>
      <c r="C2002" s="12" t="s">
        <v>2087</v>
      </c>
      <c r="D2002" s="12">
        <v>2018</v>
      </c>
      <c r="E2002" s="850">
        <v>480</v>
      </c>
      <c r="F2002" s="848">
        <v>0.08</v>
      </c>
      <c r="G2002" s="852" t="s">
        <v>915</v>
      </c>
    </row>
    <row r="2003" spans="2:7">
      <c r="B2003" s="12" t="s">
        <v>914</v>
      </c>
      <c r="C2003" s="12" t="s">
        <v>2087</v>
      </c>
      <c r="D2003" s="12">
        <v>2018</v>
      </c>
      <c r="E2003" s="850">
        <v>1007</v>
      </c>
      <c r="F2003" s="848">
        <v>0.12</v>
      </c>
      <c r="G2003" s="852" t="s">
        <v>915</v>
      </c>
    </row>
    <row r="2004" spans="2:7">
      <c r="B2004" s="12" t="s">
        <v>914</v>
      </c>
      <c r="C2004" s="12" t="s">
        <v>2088</v>
      </c>
      <c r="D2004" s="12">
        <v>2018</v>
      </c>
      <c r="E2004" s="850">
        <v>380</v>
      </c>
      <c r="F2004" s="848">
        <v>0.1</v>
      </c>
      <c r="G2004" s="852" t="s">
        <v>915</v>
      </c>
    </row>
    <row r="2005" spans="2:7">
      <c r="B2005" s="12" t="s">
        <v>914</v>
      </c>
      <c r="C2005" s="12" t="s">
        <v>2088</v>
      </c>
      <c r="D2005" s="12">
        <v>2018</v>
      </c>
      <c r="E2005" s="850">
        <v>486</v>
      </c>
      <c r="F2005" s="848">
        <v>0.08</v>
      </c>
      <c r="G2005" s="852" t="s">
        <v>915</v>
      </c>
    </row>
    <row r="2006" spans="2:7">
      <c r="B2006" s="12" t="s">
        <v>914</v>
      </c>
      <c r="C2006" s="12" t="s">
        <v>2088</v>
      </c>
      <c r="D2006" s="12">
        <v>2018</v>
      </c>
      <c r="E2006" s="850">
        <v>190</v>
      </c>
      <c r="F2006" s="848">
        <v>0.05</v>
      </c>
      <c r="G2006" s="852" t="s">
        <v>915</v>
      </c>
    </row>
    <row r="2007" spans="2:7">
      <c r="B2007" s="12" t="s">
        <v>914</v>
      </c>
      <c r="C2007" s="12" t="s">
        <v>2089</v>
      </c>
      <c r="D2007" s="12">
        <v>2018</v>
      </c>
      <c r="E2007" s="850">
        <v>729</v>
      </c>
      <c r="F2007" s="848">
        <v>0.12</v>
      </c>
      <c r="G2007" s="852" t="s">
        <v>915</v>
      </c>
    </row>
    <row r="2008" spans="2:7">
      <c r="B2008" s="12" t="s">
        <v>914</v>
      </c>
      <c r="C2008" s="12" t="s">
        <v>2089</v>
      </c>
      <c r="D2008" s="12">
        <v>2018</v>
      </c>
      <c r="E2008" s="850">
        <v>133</v>
      </c>
      <c r="F2008" s="848">
        <v>0.05</v>
      </c>
      <c r="G2008" s="852" t="s">
        <v>915</v>
      </c>
    </row>
    <row r="2009" spans="2:7">
      <c r="B2009" s="12" t="s">
        <v>914</v>
      </c>
      <c r="C2009" s="12" t="s">
        <v>2089</v>
      </c>
      <c r="D2009" s="12">
        <v>2018</v>
      </c>
      <c r="E2009" s="850">
        <v>480</v>
      </c>
      <c r="F2009" s="848">
        <v>0.08</v>
      </c>
      <c r="G2009" s="852" t="s">
        <v>915</v>
      </c>
    </row>
    <row r="2010" spans="2:7">
      <c r="B2010" s="12" t="s">
        <v>914</v>
      </c>
      <c r="C2010" s="12" t="s">
        <v>2089</v>
      </c>
      <c r="D2010" s="12">
        <v>2018</v>
      </c>
      <c r="E2010" s="850">
        <v>2014</v>
      </c>
      <c r="F2010" s="848">
        <v>0.24</v>
      </c>
      <c r="G2010" s="852" t="s">
        <v>915</v>
      </c>
    </row>
    <row r="2011" spans="2:7">
      <c r="B2011" s="12" t="s">
        <v>914</v>
      </c>
      <c r="C2011" s="12" t="s">
        <v>2090</v>
      </c>
      <c r="D2011" s="12">
        <v>2018</v>
      </c>
      <c r="E2011" s="850">
        <v>548</v>
      </c>
      <c r="F2011" s="848">
        <v>0.09</v>
      </c>
      <c r="G2011" s="852" t="s">
        <v>915</v>
      </c>
    </row>
    <row r="2012" spans="2:7">
      <c r="B2012" s="12" t="s">
        <v>914</v>
      </c>
      <c r="C2012" s="12" t="s">
        <v>2090</v>
      </c>
      <c r="D2012" s="12">
        <v>2018</v>
      </c>
      <c r="E2012" s="850">
        <v>3021</v>
      </c>
      <c r="F2012" s="848">
        <v>0.36</v>
      </c>
      <c r="G2012" s="852" t="s">
        <v>915</v>
      </c>
    </row>
    <row r="2013" spans="2:7">
      <c r="B2013" s="12" t="s">
        <v>914</v>
      </c>
      <c r="C2013" s="12" t="s">
        <v>2090</v>
      </c>
      <c r="D2013" s="12">
        <v>2018</v>
      </c>
      <c r="E2013" s="850">
        <v>399</v>
      </c>
      <c r="F2013" s="848">
        <v>0.15</v>
      </c>
      <c r="G2013" s="852" t="s">
        <v>915</v>
      </c>
    </row>
    <row r="2014" spans="2:7">
      <c r="B2014" s="12" t="s">
        <v>914</v>
      </c>
      <c r="C2014" s="12" t="s">
        <v>2090</v>
      </c>
      <c r="D2014" s="12">
        <v>2018</v>
      </c>
      <c r="E2014" s="850">
        <v>972</v>
      </c>
      <c r="F2014" s="848">
        <v>0.16</v>
      </c>
      <c r="G2014" s="852" t="s">
        <v>915</v>
      </c>
    </row>
    <row r="2015" spans="2:7">
      <c r="B2015" s="12" t="s">
        <v>914</v>
      </c>
      <c r="C2015" s="12" t="s">
        <v>2090</v>
      </c>
      <c r="D2015" s="12">
        <v>2018</v>
      </c>
      <c r="E2015" s="850">
        <v>3021</v>
      </c>
      <c r="F2015" s="848">
        <v>0.36</v>
      </c>
      <c r="G2015" s="852" t="s">
        <v>915</v>
      </c>
    </row>
    <row r="2016" spans="2:7">
      <c r="B2016" s="12" t="s">
        <v>914</v>
      </c>
      <c r="C2016" s="12" t="s">
        <v>2090</v>
      </c>
      <c r="D2016" s="12">
        <v>2018</v>
      </c>
      <c r="E2016" s="850">
        <v>960</v>
      </c>
      <c r="F2016" s="848">
        <v>0.16</v>
      </c>
      <c r="G2016" s="852" t="s">
        <v>915</v>
      </c>
    </row>
    <row r="2017" spans="2:7">
      <c r="B2017" s="12" t="s">
        <v>914</v>
      </c>
      <c r="C2017" s="12" t="s">
        <v>2090</v>
      </c>
      <c r="D2017" s="12">
        <v>2018</v>
      </c>
      <c r="E2017" s="850">
        <v>1007</v>
      </c>
      <c r="F2017" s="848">
        <v>0.12</v>
      </c>
      <c r="G2017" s="852" t="s">
        <v>915</v>
      </c>
    </row>
    <row r="2018" spans="2:7">
      <c r="B2018" s="12" t="s">
        <v>914</v>
      </c>
      <c r="C2018" s="12" t="s">
        <v>2091</v>
      </c>
      <c r="D2018" s="12">
        <v>2018</v>
      </c>
      <c r="E2018" s="850">
        <v>578</v>
      </c>
      <c r="F2018" s="848">
        <v>0.1</v>
      </c>
      <c r="G2018" s="852" t="s">
        <v>915</v>
      </c>
    </row>
    <row r="2019" spans="2:7">
      <c r="B2019" s="12" t="s">
        <v>914</v>
      </c>
      <c r="C2019" s="12" t="s">
        <v>2091</v>
      </c>
      <c r="D2019" s="12">
        <v>2018</v>
      </c>
      <c r="E2019" s="850">
        <v>486</v>
      </c>
      <c r="F2019" s="848">
        <v>0.08</v>
      </c>
      <c r="G2019" s="852" t="s">
        <v>915</v>
      </c>
    </row>
    <row r="2020" spans="2:7">
      <c r="B2020" s="12" t="s">
        <v>914</v>
      </c>
      <c r="C2020" s="12" t="s">
        <v>2091</v>
      </c>
      <c r="D2020" s="12">
        <v>2018</v>
      </c>
      <c r="E2020" s="850">
        <v>3021</v>
      </c>
      <c r="F2020" s="848">
        <v>0.36</v>
      </c>
      <c r="G2020" s="852" t="s">
        <v>915</v>
      </c>
    </row>
    <row r="2021" spans="2:7">
      <c r="B2021" s="12" t="s">
        <v>914</v>
      </c>
      <c r="C2021" s="12" t="s">
        <v>2091</v>
      </c>
      <c r="D2021" s="12">
        <v>2018</v>
      </c>
      <c r="E2021" s="850">
        <v>548</v>
      </c>
      <c r="F2021" s="848">
        <v>0.09</v>
      </c>
      <c r="G2021" s="852" t="s">
        <v>915</v>
      </c>
    </row>
    <row r="2022" spans="2:7">
      <c r="B2022" s="12" t="s">
        <v>914</v>
      </c>
      <c r="C2022" s="12" t="s">
        <v>2091</v>
      </c>
      <c r="D2022" s="12">
        <v>2018</v>
      </c>
      <c r="E2022" s="850">
        <v>1007</v>
      </c>
      <c r="F2022" s="848">
        <v>0.12</v>
      </c>
      <c r="G2022" s="852" t="s">
        <v>915</v>
      </c>
    </row>
    <row r="2023" spans="2:7">
      <c r="B2023" s="12" t="s">
        <v>914</v>
      </c>
      <c r="C2023" s="12" t="s">
        <v>2091</v>
      </c>
      <c r="D2023" s="12">
        <v>2018</v>
      </c>
      <c r="E2023" s="850">
        <v>480</v>
      </c>
      <c r="F2023" s="848">
        <v>0.08</v>
      </c>
      <c r="G2023" s="852" t="s">
        <v>915</v>
      </c>
    </row>
    <row r="2024" spans="2:7">
      <c r="B2024" s="12" t="s">
        <v>914</v>
      </c>
      <c r="C2024" s="12" t="s">
        <v>2092</v>
      </c>
      <c r="D2024" s="12">
        <v>2018</v>
      </c>
      <c r="E2024" s="850">
        <v>480</v>
      </c>
      <c r="F2024" s="848">
        <v>0.08</v>
      </c>
      <c r="G2024" s="852" t="s">
        <v>915</v>
      </c>
    </row>
    <row r="2025" spans="2:7">
      <c r="B2025" s="12" t="s">
        <v>914</v>
      </c>
      <c r="C2025" s="12" t="s">
        <v>2092</v>
      </c>
      <c r="D2025" s="12">
        <v>2018</v>
      </c>
      <c r="E2025" s="850">
        <v>1007</v>
      </c>
      <c r="F2025" s="848">
        <v>0.12</v>
      </c>
      <c r="G2025" s="852" t="s">
        <v>915</v>
      </c>
    </row>
    <row r="2026" spans="2:7">
      <c r="B2026" s="12" t="s">
        <v>914</v>
      </c>
      <c r="C2026" s="12" t="s">
        <v>2092</v>
      </c>
      <c r="D2026" s="12">
        <v>2018</v>
      </c>
      <c r="E2026" s="850">
        <v>486</v>
      </c>
      <c r="F2026" s="848">
        <v>0.08</v>
      </c>
      <c r="G2026" s="852" t="s">
        <v>915</v>
      </c>
    </row>
    <row r="2027" spans="2:7">
      <c r="B2027" s="12" t="s">
        <v>914</v>
      </c>
      <c r="C2027" s="12" t="s">
        <v>2093</v>
      </c>
      <c r="D2027" s="12">
        <v>2018</v>
      </c>
      <c r="E2027" s="850">
        <v>2014</v>
      </c>
      <c r="F2027" s="848">
        <v>0.24</v>
      </c>
      <c r="G2027" s="852" t="s">
        <v>915</v>
      </c>
    </row>
    <row r="2028" spans="2:7">
      <c r="B2028" s="12" t="s">
        <v>914</v>
      </c>
      <c r="C2028" s="12" t="s">
        <v>2093</v>
      </c>
      <c r="D2028" s="12">
        <v>2018</v>
      </c>
      <c r="E2028" s="850">
        <v>480</v>
      </c>
      <c r="F2028" s="848">
        <v>0.08</v>
      </c>
      <c r="G2028" s="852" t="s">
        <v>915</v>
      </c>
    </row>
    <row r="2029" spans="2:7">
      <c r="B2029" s="12" t="s">
        <v>914</v>
      </c>
      <c r="C2029" s="12" t="s">
        <v>2093</v>
      </c>
      <c r="D2029" s="12">
        <v>2018</v>
      </c>
      <c r="E2029" s="850">
        <v>578</v>
      </c>
      <c r="F2029" s="848">
        <v>0.1</v>
      </c>
      <c r="G2029" s="852" t="s">
        <v>915</v>
      </c>
    </row>
    <row r="2030" spans="2:7">
      <c r="B2030" s="12" t="s">
        <v>914</v>
      </c>
      <c r="C2030" s="12" t="s">
        <v>2093</v>
      </c>
      <c r="D2030" s="12">
        <v>2018</v>
      </c>
      <c r="E2030" s="850">
        <v>4028</v>
      </c>
      <c r="F2030" s="848">
        <v>0.48</v>
      </c>
      <c r="G2030" s="852" t="s">
        <v>915</v>
      </c>
    </row>
    <row r="2031" spans="2:7">
      <c r="B2031" s="12" t="s">
        <v>914</v>
      </c>
      <c r="C2031" s="12" t="s">
        <v>2093</v>
      </c>
      <c r="D2031" s="12">
        <v>2018</v>
      </c>
      <c r="E2031" s="850">
        <v>1380</v>
      </c>
      <c r="F2031" s="848">
        <v>0</v>
      </c>
      <c r="G2031" s="852" t="s">
        <v>915</v>
      </c>
    </row>
    <row r="2032" spans="2:7">
      <c r="B2032" s="12" t="s">
        <v>914</v>
      </c>
      <c r="C2032" s="12" t="s">
        <v>2093</v>
      </c>
      <c r="D2032" s="12">
        <v>2018</v>
      </c>
      <c r="E2032" s="850">
        <v>1215</v>
      </c>
      <c r="F2032" s="848">
        <v>0.2</v>
      </c>
      <c r="G2032" s="852" t="s">
        <v>915</v>
      </c>
    </row>
    <row r="2033" spans="2:7">
      <c r="B2033" s="12" t="s">
        <v>914</v>
      </c>
      <c r="C2033" s="12" t="s">
        <v>2093</v>
      </c>
      <c r="D2033" s="12">
        <v>2018</v>
      </c>
      <c r="E2033" s="850">
        <v>1007</v>
      </c>
      <c r="F2033" s="848">
        <v>0.12</v>
      </c>
      <c r="G2033" s="852" t="s">
        <v>915</v>
      </c>
    </row>
    <row r="2034" spans="2:7">
      <c r="B2034" s="12" t="s">
        <v>914</v>
      </c>
      <c r="C2034" s="12" t="s">
        <v>2093</v>
      </c>
      <c r="D2034" s="12">
        <v>2018</v>
      </c>
      <c r="E2034" s="850">
        <v>548</v>
      </c>
      <c r="F2034" s="848">
        <v>0.09</v>
      </c>
      <c r="G2034" s="852" t="s">
        <v>915</v>
      </c>
    </row>
    <row r="2035" spans="2:7">
      <c r="B2035" s="12" t="s">
        <v>914</v>
      </c>
      <c r="C2035" s="12" t="s">
        <v>2094</v>
      </c>
      <c r="D2035" s="12">
        <v>2018</v>
      </c>
      <c r="E2035" s="850">
        <v>1330</v>
      </c>
      <c r="F2035" s="848">
        <v>0.35</v>
      </c>
      <c r="G2035" s="852" t="s">
        <v>915</v>
      </c>
    </row>
    <row r="2036" spans="2:7">
      <c r="B2036" s="12" t="s">
        <v>914</v>
      </c>
      <c r="C2036" s="12" t="s">
        <v>2094</v>
      </c>
      <c r="D2036" s="12">
        <v>2018</v>
      </c>
      <c r="E2036" s="850">
        <v>729</v>
      </c>
      <c r="F2036" s="848">
        <v>0.12</v>
      </c>
      <c r="G2036" s="852" t="s">
        <v>915</v>
      </c>
    </row>
    <row r="2037" spans="2:7">
      <c r="B2037" s="12" t="s">
        <v>914</v>
      </c>
      <c r="C2037" s="12" t="s">
        <v>2094</v>
      </c>
      <c r="D2037" s="12">
        <v>2018</v>
      </c>
      <c r="E2037" s="850">
        <v>2014</v>
      </c>
      <c r="F2037" s="848">
        <v>0.24</v>
      </c>
      <c r="G2037" s="852" t="s">
        <v>915</v>
      </c>
    </row>
    <row r="2038" spans="2:7">
      <c r="B2038" s="12" t="s">
        <v>914</v>
      </c>
      <c r="C2038" s="12" t="s">
        <v>2094</v>
      </c>
      <c r="D2038" s="12">
        <v>2018</v>
      </c>
      <c r="E2038" s="850">
        <v>1007</v>
      </c>
      <c r="F2038" s="848">
        <v>0.12</v>
      </c>
      <c r="G2038" s="852" t="s">
        <v>915</v>
      </c>
    </row>
    <row r="2039" spans="2:7">
      <c r="B2039" s="12" t="s">
        <v>914</v>
      </c>
      <c r="C2039" s="12" t="s">
        <v>2094</v>
      </c>
      <c r="D2039" s="12">
        <v>2018</v>
      </c>
      <c r="E2039" s="850">
        <v>4028</v>
      </c>
      <c r="F2039" s="848">
        <v>0.48</v>
      </c>
      <c r="G2039" s="852" t="s">
        <v>915</v>
      </c>
    </row>
    <row r="2040" spans="2:7">
      <c r="B2040" s="12" t="s">
        <v>914</v>
      </c>
      <c r="C2040" s="12" t="s">
        <v>2094</v>
      </c>
      <c r="D2040" s="12">
        <v>2018</v>
      </c>
      <c r="E2040" s="850">
        <v>578</v>
      </c>
      <c r="F2040" s="848">
        <v>0.1</v>
      </c>
      <c r="G2040" s="852" t="s">
        <v>915</v>
      </c>
    </row>
    <row r="2041" spans="2:7">
      <c r="B2041" s="12" t="s">
        <v>914</v>
      </c>
      <c r="C2041" s="12" t="s">
        <v>2094</v>
      </c>
      <c r="D2041" s="12">
        <v>2018</v>
      </c>
      <c r="E2041" s="850">
        <v>133</v>
      </c>
      <c r="F2041" s="848">
        <v>0.05</v>
      </c>
      <c r="G2041" s="852" t="s">
        <v>915</v>
      </c>
    </row>
    <row r="2042" spans="2:7">
      <c r="B2042" s="12" t="s">
        <v>914</v>
      </c>
      <c r="C2042" s="12" t="s">
        <v>2094</v>
      </c>
      <c r="D2042" s="12">
        <v>2018</v>
      </c>
      <c r="E2042" s="850">
        <v>480</v>
      </c>
      <c r="F2042" s="848">
        <v>0.08</v>
      </c>
      <c r="G2042" s="852" t="s">
        <v>915</v>
      </c>
    </row>
    <row r="2043" spans="2:7">
      <c r="B2043" s="12" t="s">
        <v>914</v>
      </c>
      <c r="C2043" s="12" t="s">
        <v>2095</v>
      </c>
      <c r="D2043" s="12">
        <v>2018</v>
      </c>
      <c r="E2043" s="850">
        <v>380</v>
      </c>
      <c r="F2043" s="848">
        <v>0.1</v>
      </c>
      <c r="G2043" s="852" t="s">
        <v>915</v>
      </c>
    </row>
    <row r="2044" spans="2:7">
      <c r="B2044" s="12" t="s">
        <v>914</v>
      </c>
      <c r="C2044" s="12" t="s">
        <v>2095</v>
      </c>
      <c r="D2044" s="12">
        <v>2018</v>
      </c>
      <c r="E2044" s="850">
        <v>289</v>
      </c>
      <c r="F2044" s="848">
        <v>0.05</v>
      </c>
      <c r="G2044" s="852" t="s">
        <v>915</v>
      </c>
    </row>
    <row r="2045" spans="2:7">
      <c r="B2045" s="12" t="s">
        <v>914</v>
      </c>
      <c r="C2045" s="12" t="s">
        <v>2095</v>
      </c>
      <c r="D2045" s="12">
        <v>2018</v>
      </c>
      <c r="E2045" s="850">
        <v>480</v>
      </c>
      <c r="F2045" s="848">
        <v>0.08</v>
      </c>
      <c r="G2045" s="852" t="s">
        <v>915</v>
      </c>
    </row>
    <row r="2046" spans="2:7">
      <c r="B2046" s="12" t="s">
        <v>914</v>
      </c>
      <c r="C2046" s="12" t="s">
        <v>2095</v>
      </c>
      <c r="D2046" s="12">
        <v>2018</v>
      </c>
      <c r="E2046" s="850">
        <v>972</v>
      </c>
      <c r="F2046" s="848">
        <v>0.16</v>
      </c>
      <c r="G2046" s="852" t="s">
        <v>915</v>
      </c>
    </row>
    <row r="2047" spans="2:7">
      <c r="B2047" s="12" t="s">
        <v>914</v>
      </c>
      <c r="C2047" s="12" t="s">
        <v>2095</v>
      </c>
      <c r="D2047" s="12">
        <v>2018</v>
      </c>
      <c r="E2047" s="850">
        <v>190</v>
      </c>
      <c r="F2047" s="848">
        <v>0.05</v>
      </c>
      <c r="G2047" s="852" t="s">
        <v>915</v>
      </c>
    </row>
    <row r="2048" spans="2:7">
      <c r="B2048" s="12" t="s">
        <v>914</v>
      </c>
      <c r="C2048" s="12" t="s">
        <v>2096</v>
      </c>
      <c r="D2048" s="12">
        <v>2018</v>
      </c>
      <c r="E2048" s="850">
        <v>548</v>
      </c>
      <c r="F2048" s="848">
        <v>0.09</v>
      </c>
      <c r="G2048" s="852" t="s">
        <v>915</v>
      </c>
    </row>
    <row r="2049" spans="2:7">
      <c r="B2049" s="12" t="s">
        <v>914</v>
      </c>
      <c r="C2049" s="12" t="s">
        <v>2096</v>
      </c>
      <c r="D2049" s="12">
        <v>2018</v>
      </c>
      <c r="E2049" s="850">
        <v>266</v>
      </c>
      <c r="F2049" s="848">
        <v>0.1</v>
      </c>
      <c r="G2049" s="852" t="s">
        <v>915</v>
      </c>
    </row>
    <row r="2050" spans="2:7">
      <c r="B2050" s="12" t="s">
        <v>914</v>
      </c>
      <c r="C2050" s="12" t="s">
        <v>2096</v>
      </c>
      <c r="D2050" s="12">
        <v>2018</v>
      </c>
      <c r="E2050" s="850">
        <v>480</v>
      </c>
      <c r="F2050" s="848">
        <v>0.08</v>
      </c>
      <c r="G2050" s="852" t="s">
        <v>915</v>
      </c>
    </row>
    <row r="2051" spans="2:7">
      <c r="B2051" s="12" t="s">
        <v>914</v>
      </c>
      <c r="C2051" s="12" t="s">
        <v>2097</v>
      </c>
      <c r="D2051" s="12">
        <v>2018</v>
      </c>
      <c r="E2051" s="850">
        <v>548</v>
      </c>
      <c r="F2051" s="848">
        <v>0.09</v>
      </c>
      <c r="G2051" s="852" t="s">
        <v>915</v>
      </c>
    </row>
    <row r="2052" spans="2:7">
      <c r="B2052" s="12" t="s">
        <v>914</v>
      </c>
      <c r="C2052" s="12" t="s">
        <v>2097</v>
      </c>
      <c r="D2052" s="12">
        <v>2018</v>
      </c>
      <c r="E2052" s="850">
        <v>480</v>
      </c>
      <c r="F2052" s="848">
        <v>0.08</v>
      </c>
      <c r="G2052" s="852" t="s">
        <v>915</v>
      </c>
    </row>
    <row r="2053" spans="2:7">
      <c r="B2053" s="12" t="s">
        <v>914</v>
      </c>
      <c r="C2053" s="12" t="s">
        <v>2097</v>
      </c>
      <c r="D2053" s="12">
        <v>2018</v>
      </c>
      <c r="E2053" s="850">
        <v>1007</v>
      </c>
      <c r="F2053" s="848">
        <v>0.12</v>
      </c>
      <c r="G2053" s="852" t="s">
        <v>915</v>
      </c>
    </row>
    <row r="2054" spans="2:7">
      <c r="B2054" s="12" t="s">
        <v>914</v>
      </c>
      <c r="C2054" s="12" t="s">
        <v>2097</v>
      </c>
      <c r="D2054" s="12">
        <v>2018</v>
      </c>
      <c r="E2054" s="850">
        <v>486</v>
      </c>
      <c r="F2054" s="848">
        <v>0.08</v>
      </c>
      <c r="G2054" s="852" t="s">
        <v>915</v>
      </c>
    </row>
    <row r="2055" spans="2:7">
      <c r="B2055" s="12" t="s">
        <v>914</v>
      </c>
      <c r="C2055" s="12" t="s">
        <v>2097</v>
      </c>
      <c r="D2055" s="12">
        <v>2018</v>
      </c>
      <c r="E2055" s="850">
        <v>1007</v>
      </c>
      <c r="F2055" s="848">
        <v>0.12</v>
      </c>
      <c r="G2055" s="852" t="s">
        <v>915</v>
      </c>
    </row>
    <row r="2056" spans="2:7">
      <c r="B2056" s="12" t="s">
        <v>914</v>
      </c>
      <c r="C2056" s="12" t="s">
        <v>2098</v>
      </c>
      <c r="D2056" s="12">
        <v>2018</v>
      </c>
      <c r="E2056" s="850">
        <v>480</v>
      </c>
      <c r="F2056" s="848">
        <v>0.08</v>
      </c>
      <c r="G2056" s="852" t="s">
        <v>915</v>
      </c>
    </row>
    <row r="2057" spans="2:7">
      <c r="B2057" s="12" t="s">
        <v>914</v>
      </c>
      <c r="C2057" s="12" t="s">
        <v>2098</v>
      </c>
      <c r="D2057" s="12">
        <v>2018</v>
      </c>
      <c r="E2057" s="850">
        <v>3021</v>
      </c>
      <c r="F2057" s="848">
        <v>0.36</v>
      </c>
      <c r="G2057" s="852" t="s">
        <v>915</v>
      </c>
    </row>
    <row r="2058" spans="2:7">
      <c r="B2058" s="12" t="s">
        <v>914</v>
      </c>
      <c r="C2058" s="12" t="s">
        <v>2098</v>
      </c>
      <c r="D2058" s="12">
        <v>2018</v>
      </c>
      <c r="E2058" s="850">
        <v>1007</v>
      </c>
      <c r="F2058" s="848">
        <v>0.12</v>
      </c>
      <c r="G2058" s="852" t="s">
        <v>915</v>
      </c>
    </row>
    <row r="2059" spans="2:7">
      <c r="B2059" s="12" t="s">
        <v>914</v>
      </c>
      <c r="C2059" s="12" t="s">
        <v>2098</v>
      </c>
      <c r="D2059" s="12">
        <v>2018</v>
      </c>
      <c r="E2059" s="850">
        <v>1007</v>
      </c>
      <c r="F2059" s="848">
        <v>0.12</v>
      </c>
      <c r="G2059" s="852" t="s">
        <v>915</v>
      </c>
    </row>
    <row r="2060" spans="2:7">
      <c r="B2060" s="12" t="s">
        <v>914</v>
      </c>
      <c r="C2060" s="12" t="s">
        <v>2098</v>
      </c>
      <c r="D2060" s="12">
        <v>2018</v>
      </c>
      <c r="E2060" s="850">
        <v>133</v>
      </c>
      <c r="F2060" s="848">
        <v>0.05</v>
      </c>
      <c r="G2060" s="852" t="s">
        <v>915</v>
      </c>
    </row>
    <row r="2061" spans="2:7">
      <c r="B2061" s="12" t="s">
        <v>914</v>
      </c>
      <c r="C2061" s="12" t="s">
        <v>2098</v>
      </c>
      <c r="D2061" s="12">
        <v>2018</v>
      </c>
      <c r="E2061" s="850">
        <v>1520</v>
      </c>
      <c r="F2061" s="848">
        <v>0.4</v>
      </c>
      <c r="G2061" s="852" t="s">
        <v>915</v>
      </c>
    </row>
    <row r="2062" spans="2:7">
      <c r="B2062" s="12" t="s">
        <v>914</v>
      </c>
      <c r="C2062" s="12" t="s">
        <v>2098</v>
      </c>
      <c r="D2062" s="12">
        <v>2018</v>
      </c>
      <c r="E2062" s="850">
        <v>729</v>
      </c>
      <c r="F2062" s="848">
        <v>0.12</v>
      </c>
      <c r="G2062" s="852" t="s">
        <v>915</v>
      </c>
    </row>
    <row r="2063" spans="2:7">
      <c r="B2063" s="12" t="s">
        <v>914</v>
      </c>
      <c r="C2063" s="12" t="s">
        <v>2099</v>
      </c>
      <c r="D2063" s="12">
        <v>2018</v>
      </c>
      <c r="E2063" s="850">
        <v>1007</v>
      </c>
      <c r="F2063" s="848">
        <v>0.12</v>
      </c>
      <c r="G2063" s="852" t="s">
        <v>915</v>
      </c>
    </row>
    <row r="2064" spans="2:7">
      <c r="B2064" s="12" t="s">
        <v>914</v>
      </c>
      <c r="C2064" s="12" t="s">
        <v>2099</v>
      </c>
      <c r="D2064" s="12">
        <v>2018</v>
      </c>
      <c r="E2064" s="850">
        <v>266</v>
      </c>
      <c r="F2064" s="848">
        <v>0.1</v>
      </c>
      <c r="G2064" s="852" t="s">
        <v>915</v>
      </c>
    </row>
    <row r="2065" spans="2:7">
      <c r="B2065" s="12" t="s">
        <v>914</v>
      </c>
      <c r="C2065" s="12" t="s">
        <v>2099</v>
      </c>
      <c r="D2065" s="12">
        <v>2018</v>
      </c>
      <c r="E2065" s="850">
        <v>486</v>
      </c>
      <c r="F2065" s="848">
        <v>0.08</v>
      </c>
      <c r="G2065" s="852" t="s">
        <v>915</v>
      </c>
    </row>
    <row r="2066" spans="2:7">
      <c r="B2066" s="12" t="s">
        <v>914</v>
      </c>
      <c r="C2066" s="12" t="s">
        <v>2100</v>
      </c>
      <c r="D2066" s="12">
        <v>2018</v>
      </c>
      <c r="E2066" s="850">
        <v>578</v>
      </c>
      <c r="F2066" s="848">
        <v>0.1</v>
      </c>
      <c r="G2066" s="852" t="s">
        <v>915</v>
      </c>
    </row>
    <row r="2067" spans="2:7">
      <c r="B2067" s="12" t="s">
        <v>914</v>
      </c>
      <c r="C2067" s="12" t="s">
        <v>2100</v>
      </c>
      <c r="D2067" s="12">
        <v>2018</v>
      </c>
      <c r="E2067" s="850">
        <v>266</v>
      </c>
      <c r="F2067" s="848">
        <v>0.1</v>
      </c>
      <c r="G2067" s="852" t="s">
        <v>915</v>
      </c>
    </row>
    <row r="2068" spans="2:7">
      <c r="B2068" s="12" t="s">
        <v>914</v>
      </c>
      <c r="C2068" s="12" t="s">
        <v>2100</v>
      </c>
      <c r="D2068" s="12">
        <v>2018</v>
      </c>
      <c r="E2068" s="850">
        <v>729</v>
      </c>
      <c r="F2068" s="848">
        <v>0.12</v>
      </c>
      <c r="G2068" s="852" t="s">
        <v>915</v>
      </c>
    </row>
    <row r="2069" spans="2:7">
      <c r="B2069" s="12" t="s">
        <v>914</v>
      </c>
      <c r="C2069" s="12" t="s">
        <v>2100</v>
      </c>
      <c r="D2069" s="12">
        <v>2018</v>
      </c>
      <c r="E2069" s="850">
        <v>548</v>
      </c>
      <c r="F2069" s="848">
        <v>0.09</v>
      </c>
      <c r="G2069" s="852" t="s">
        <v>915</v>
      </c>
    </row>
    <row r="2070" spans="2:7">
      <c r="B2070" s="12" t="s">
        <v>914</v>
      </c>
      <c r="C2070" s="12" t="s">
        <v>2100</v>
      </c>
      <c r="D2070" s="12">
        <v>2018</v>
      </c>
      <c r="E2070" s="850">
        <v>4028</v>
      </c>
      <c r="F2070" s="848">
        <v>0.48</v>
      </c>
      <c r="G2070" s="852" t="s">
        <v>915</v>
      </c>
    </row>
    <row r="2071" spans="2:7">
      <c r="B2071" s="12" t="s">
        <v>914</v>
      </c>
      <c r="C2071" s="12" t="s">
        <v>2100</v>
      </c>
      <c r="D2071" s="12">
        <v>2018</v>
      </c>
      <c r="E2071" s="850">
        <v>480</v>
      </c>
      <c r="F2071" s="848">
        <v>0.08</v>
      </c>
      <c r="G2071" s="852" t="s">
        <v>915</v>
      </c>
    </row>
    <row r="2072" spans="2:7">
      <c r="B2072" s="12" t="s">
        <v>914</v>
      </c>
      <c r="C2072" s="12" t="s">
        <v>2101</v>
      </c>
      <c r="D2072" s="12">
        <v>2018</v>
      </c>
      <c r="E2072" s="850">
        <v>4028</v>
      </c>
      <c r="F2072" s="848">
        <v>0.48</v>
      </c>
      <c r="G2072" s="852" t="s">
        <v>915</v>
      </c>
    </row>
    <row r="2073" spans="2:7">
      <c r="B2073" s="12" t="s">
        <v>914</v>
      </c>
      <c r="C2073" s="12" t="s">
        <v>2101</v>
      </c>
      <c r="D2073" s="12">
        <v>2018</v>
      </c>
      <c r="E2073" s="850">
        <v>480</v>
      </c>
      <c r="F2073" s="848">
        <v>0.08</v>
      </c>
      <c r="G2073" s="852" t="s">
        <v>915</v>
      </c>
    </row>
    <row r="2074" spans="2:7">
      <c r="B2074" s="12" t="s">
        <v>914</v>
      </c>
      <c r="C2074" s="12" t="s">
        <v>2102</v>
      </c>
      <c r="D2074" s="12">
        <v>2018</v>
      </c>
      <c r="E2074" s="850">
        <v>729</v>
      </c>
      <c r="F2074" s="848">
        <v>0.12</v>
      </c>
      <c r="G2074" s="852" t="s">
        <v>915</v>
      </c>
    </row>
    <row r="2075" spans="2:7">
      <c r="B2075" s="12" t="s">
        <v>914</v>
      </c>
      <c r="C2075" s="12" t="s">
        <v>2102</v>
      </c>
      <c r="D2075" s="12">
        <v>2018</v>
      </c>
      <c r="E2075" s="850">
        <v>190</v>
      </c>
      <c r="F2075" s="848">
        <v>0.05</v>
      </c>
      <c r="G2075" s="852" t="s">
        <v>915</v>
      </c>
    </row>
    <row r="2076" spans="2:7">
      <c r="B2076" s="12" t="s">
        <v>914</v>
      </c>
      <c r="C2076" s="12" t="s">
        <v>2102</v>
      </c>
      <c r="D2076" s="12">
        <v>2018</v>
      </c>
      <c r="E2076" s="850">
        <v>399</v>
      </c>
      <c r="F2076" s="848">
        <v>0.15</v>
      </c>
      <c r="G2076" s="852" t="s">
        <v>915</v>
      </c>
    </row>
    <row r="2077" spans="2:7">
      <c r="B2077" s="12" t="s">
        <v>914</v>
      </c>
      <c r="C2077" s="12" t="s">
        <v>2102</v>
      </c>
      <c r="D2077" s="12">
        <v>2018</v>
      </c>
      <c r="E2077" s="850">
        <v>548</v>
      </c>
      <c r="F2077" s="848">
        <v>0.09</v>
      </c>
      <c r="G2077" s="852" t="s">
        <v>915</v>
      </c>
    </row>
    <row r="2078" spans="2:7">
      <c r="B2078" s="12" t="s">
        <v>914</v>
      </c>
      <c r="C2078" s="12" t="s">
        <v>2102</v>
      </c>
      <c r="D2078" s="12">
        <v>2018</v>
      </c>
      <c r="E2078" s="850">
        <v>960</v>
      </c>
      <c r="F2078" s="848">
        <v>0.16</v>
      </c>
      <c r="G2078" s="852" t="s">
        <v>915</v>
      </c>
    </row>
    <row r="2079" spans="2:7">
      <c r="B2079" s="12" t="s">
        <v>914</v>
      </c>
      <c r="C2079" s="12" t="s">
        <v>2102</v>
      </c>
      <c r="D2079" s="12">
        <v>2018</v>
      </c>
      <c r="E2079" s="850">
        <v>3021</v>
      </c>
      <c r="F2079" s="848">
        <v>0.36</v>
      </c>
      <c r="G2079" s="852" t="s">
        <v>915</v>
      </c>
    </row>
    <row r="2080" spans="2:7">
      <c r="B2080" s="12" t="s">
        <v>914</v>
      </c>
      <c r="C2080" s="12" t="s">
        <v>2103</v>
      </c>
      <c r="D2080" s="12">
        <v>2018</v>
      </c>
      <c r="E2080" s="850">
        <v>480</v>
      </c>
      <c r="F2080" s="848">
        <v>0.08</v>
      </c>
      <c r="G2080" s="852" t="s">
        <v>915</v>
      </c>
    </row>
    <row r="2081" spans="2:7">
      <c r="B2081" s="12" t="s">
        <v>914</v>
      </c>
      <c r="C2081" s="12" t="s">
        <v>2103</v>
      </c>
      <c r="D2081" s="12">
        <v>2018</v>
      </c>
      <c r="E2081" s="850">
        <v>1007</v>
      </c>
      <c r="F2081" s="848">
        <v>0.12</v>
      </c>
      <c r="G2081" s="852" t="s">
        <v>915</v>
      </c>
    </row>
    <row r="2082" spans="2:7">
      <c r="B2082" s="12" t="s">
        <v>914</v>
      </c>
      <c r="C2082" s="12" t="s">
        <v>2103</v>
      </c>
      <c r="D2082" s="12">
        <v>2018</v>
      </c>
      <c r="E2082" s="850">
        <v>486</v>
      </c>
      <c r="F2082" s="848">
        <v>0.08</v>
      </c>
      <c r="G2082" s="852" t="s">
        <v>915</v>
      </c>
    </row>
    <row r="2083" spans="2:7">
      <c r="B2083" s="12" t="s">
        <v>914</v>
      </c>
      <c r="C2083" s="12" t="s">
        <v>2103</v>
      </c>
      <c r="D2083" s="12">
        <v>2018</v>
      </c>
      <c r="E2083" s="850">
        <v>190</v>
      </c>
      <c r="F2083" s="848">
        <v>0.05</v>
      </c>
      <c r="G2083" s="852" t="s">
        <v>915</v>
      </c>
    </row>
    <row r="2084" spans="2:7">
      <c r="B2084" s="12" t="s">
        <v>914</v>
      </c>
      <c r="C2084" s="12" t="s">
        <v>2104</v>
      </c>
      <c r="D2084" s="12">
        <v>2018</v>
      </c>
      <c r="E2084" s="850">
        <v>243</v>
      </c>
      <c r="F2084" s="848">
        <v>0.04</v>
      </c>
      <c r="G2084" s="852" t="s">
        <v>915</v>
      </c>
    </row>
    <row r="2085" spans="2:7">
      <c r="B2085" s="12" t="s">
        <v>914</v>
      </c>
      <c r="C2085" s="12" t="s">
        <v>2104</v>
      </c>
      <c r="D2085" s="12">
        <v>2018</v>
      </c>
      <c r="E2085" s="850">
        <v>266</v>
      </c>
      <c r="F2085" s="848">
        <v>0.1</v>
      </c>
      <c r="G2085" s="852" t="s">
        <v>915</v>
      </c>
    </row>
    <row r="2086" spans="2:7">
      <c r="B2086" s="12" t="s">
        <v>914</v>
      </c>
      <c r="C2086" s="12" t="s">
        <v>2104</v>
      </c>
      <c r="D2086" s="12">
        <v>2018</v>
      </c>
      <c r="E2086" s="850">
        <v>2014</v>
      </c>
      <c r="F2086" s="848">
        <v>0.24</v>
      </c>
      <c r="G2086" s="852" t="s">
        <v>915</v>
      </c>
    </row>
    <row r="2087" spans="2:7">
      <c r="B2087" s="12" t="s">
        <v>914</v>
      </c>
      <c r="C2087" s="12" t="s">
        <v>2104</v>
      </c>
      <c r="D2087" s="12">
        <v>2018</v>
      </c>
      <c r="E2087" s="850">
        <v>480</v>
      </c>
      <c r="F2087" s="848">
        <v>0.08</v>
      </c>
      <c r="G2087" s="852" t="s">
        <v>915</v>
      </c>
    </row>
    <row r="2088" spans="2:7">
      <c r="B2088" s="12" t="s">
        <v>914</v>
      </c>
      <c r="C2088" s="12" t="s">
        <v>2105</v>
      </c>
      <c r="D2088" s="12">
        <v>2018</v>
      </c>
      <c r="E2088" s="850">
        <v>548</v>
      </c>
      <c r="F2088" s="848">
        <v>0.09</v>
      </c>
      <c r="G2088" s="852" t="s">
        <v>915</v>
      </c>
    </row>
    <row r="2089" spans="2:7">
      <c r="B2089" s="12" t="s">
        <v>914</v>
      </c>
      <c r="C2089" s="12" t="s">
        <v>2105</v>
      </c>
      <c r="D2089" s="12">
        <v>2018</v>
      </c>
      <c r="E2089" s="850">
        <v>266</v>
      </c>
      <c r="F2089" s="848">
        <v>0.1</v>
      </c>
      <c r="G2089" s="852" t="s">
        <v>915</v>
      </c>
    </row>
    <row r="2090" spans="2:7">
      <c r="B2090" s="12" t="s">
        <v>914</v>
      </c>
      <c r="C2090" s="12" t="s">
        <v>2105</v>
      </c>
      <c r="D2090" s="12">
        <v>2018</v>
      </c>
      <c r="E2090" s="850">
        <v>480</v>
      </c>
      <c r="F2090" s="848">
        <v>0.08</v>
      </c>
      <c r="G2090" s="852" t="s">
        <v>915</v>
      </c>
    </row>
    <row r="2091" spans="2:7">
      <c r="B2091" s="12" t="s">
        <v>914</v>
      </c>
      <c r="C2091" s="12" t="s">
        <v>2106</v>
      </c>
      <c r="D2091" s="12">
        <v>2018</v>
      </c>
      <c r="E2091" s="850">
        <v>480</v>
      </c>
      <c r="F2091" s="848">
        <v>0.08</v>
      </c>
      <c r="G2091" s="852" t="s">
        <v>915</v>
      </c>
    </row>
    <row r="2092" spans="2:7">
      <c r="B2092" s="12" t="s">
        <v>914</v>
      </c>
      <c r="C2092" s="12" t="s">
        <v>2106</v>
      </c>
      <c r="D2092" s="12">
        <v>2018</v>
      </c>
      <c r="E2092" s="850">
        <v>4028</v>
      </c>
      <c r="F2092" s="848">
        <v>0.48</v>
      </c>
      <c r="G2092" s="852" t="s">
        <v>915</v>
      </c>
    </row>
    <row r="2093" spans="2:7">
      <c r="B2093" s="12" t="s">
        <v>914</v>
      </c>
      <c r="C2093" s="12" t="s">
        <v>2106</v>
      </c>
      <c r="D2093" s="12">
        <v>2018</v>
      </c>
      <c r="E2093" s="850">
        <v>133</v>
      </c>
      <c r="F2093" s="848">
        <v>0.05</v>
      </c>
      <c r="G2093" s="852" t="s">
        <v>915</v>
      </c>
    </row>
    <row r="2094" spans="2:7">
      <c r="B2094" s="12" t="s">
        <v>914</v>
      </c>
      <c r="C2094" s="12" t="s">
        <v>2106</v>
      </c>
      <c r="D2094" s="12">
        <v>2018</v>
      </c>
      <c r="E2094" s="850">
        <v>2014</v>
      </c>
      <c r="F2094" s="848">
        <v>0.24</v>
      </c>
      <c r="G2094" s="852" t="s">
        <v>915</v>
      </c>
    </row>
    <row r="2095" spans="2:7">
      <c r="B2095" s="12" t="s">
        <v>914</v>
      </c>
      <c r="C2095" s="12" t="s">
        <v>2107</v>
      </c>
      <c r="D2095" s="12">
        <v>2018</v>
      </c>
      <c r="E2095" s="850">
        <v>480</v>
      </c>
      <c r="F2095" s="848">
        <v>0.08</v>
      </c>
      <c r="G2095" s="852" t="s">
        <v>915</v>
      </c>
    </row>
    <row r="2096" spans="2:7">
      <c r="B2096" s="12" t="s">
        <v>914</v>
      </c>
      <c r="C2096" s="12" t="s">
        <v>2107</v>
      </c>
      <c r="D2096" s="12">
        <v>2018</v>
      </c>
      <c r="E2096" s="850">
        <v>399</v>
      </c>
      <c r="F2096" s="848">
        <v>0.15</v>
      </c>
      <c r="G2096" s="852" t="s">
        <v>915</v>
      </c>
    </row>
    <row r="2097" spans="2:7">
      <c r="B2097" s="12" t="s">
        <v>914</v>
      </c>
      <c r="C2097" s="12" t="s">
        <v>2107</v>
      </c>
      <c r="D2097" s="12">
        <v>2018</v>
      </c>
      <c r="E2097" s="850">
        <v>1007</v>
      </c>
      <c r="F2097" s="848">
        <v>0.12</v>
      </c>
      <c r="G2097" s="852" t="s">
        <v>915</v>
      </c>
    </row>
    <row r="2098" spans="2:7">
      <c r="B2098" s="12" t="s">
        <v>914</v>
      </c>
      <c r="C2098" s="12" t="s">
        <v>2107</v>
      </c>
      <c r="D2098" s="12">
        <v>2018</v>
      </c>
      <c r="E2098" s="850">
        <v>486</v>
      </c>
      <c r="F2098" s="848">
        <v>0.08</v>
      </c>
      <c r="G2098" s="852" t="s">
        <v>915</v>
      </c>
    </row>
    <row r="2099" spans="2:7">
      <c r="B2099" s="12" t="s">
        <v>914</v>
      </c>
      <c r="C2099" s="12" t="s">
        <v>2108</v>
      </c>
      <c r="D2099" s="12">
        <v>2018</v>
      </c>
      <c r="E2099" s="850">
        <v>1007</v>
      </c>
      <c r="F2099" s="848">
        <v>0.12</v>
      </c>
      <c r="G2099" s="852" t="s">
        <v>915</v>
      </c>
    </row>
    <row r="2100" spans="2:7">
      <c r="B2100" s="12" t="s">
        <v>914</v>
      </c>
      <c r="C2100" s="12" t="s">
        <v>2108</v>
      </c>
      <c r="D2100" s="12">
        <v>2018</v>
      </c>
      <c r="E2100" s="850">
        <v>486</v>
      </c>
      <c r="F2100" s="848">
        <v>0.08</v>
      </c>
      <c r="G2100" s="852" t="s">
        <v>915</v>
      </c>
    </row>
    <row r="2101" spans="2:7">
      <c r="B2101" s="12" t="s">
        <v>914</v>
      </c>
      <c r="C2101" s="12" t="s">
        <v>2108</v>
      </c>
      <c r="D2101" s="12">
        <v>2018</v>
      </c>
      <c r="E2101" s="850">
        <v>480</v>
      </c>
      <c r="F2101" s="848">
        <v>0.08</v>
      </c>
      <c r="G2101" s="852" t="s">
        <v>915</v>
      </c>
    </row>
    <row r="2102" spans="2:7">
      <c r="B2102" s="12" t="s">
        <v>914</v>
      </c>
      <c r="C2102" s="12" t="s">
        <v>2108</v>
      </c>
      <c r="D2102" s="12">
        <v>2018</v>
      </c>
      <c r="E2102" s="850">
        <v>380</v>
      </c>
      <c r="F2102" s="848">
        <v>0.1</v>
      </c>
      <c r="G2102" s="852" t="s">
        <v>915</v>
      </c>
    </row>
    <row r="2103" spans="2:7">
      <c r="B2103" s="12" t="s">
        <v>914</v>
      </c>
      <c r="C2103" s="12" t="s">
        <v>2108</v>
      </c>
      <c r="D2103" s="12">
        <v>2018</v>
      </c>
      <c r="E2103" s="850">
        <v>2014</v>
      </c>
      <c r="F2103" s="848">
        <v>0.24</v>
      </c>
      <c r="G2103" s="852" t="s">
        <v>915</v>
      </c>
    </row>
    <row r="2104" spans="2:7">
      <c r="B2104" s="12" t="s">
        <v>914</v>
      </c>
      <c r="C2104" s="12" t="s">
        <v>2109</v>
      </c>
      <c r="D2104" s="12">
        <v>2018</v>
      </c>
      <c r="E2104" s="850">
        <v>486</v>
      </c>
      <c r="F2104" s="848">
        <v>0.08</v>
      </c>
      <c r="G2104" s="852" t="s">
        <v>915</v>
      </c>
    </row>
    <row r="2105" spans="2:7">
      <c r="B2105" s="12" t="s">
        <v>914</v>
      </c>
      <c r="C2105" s="12" t="s">
        <v>2109</v>
      </c>
      <c r="D2105" s="12">
        <v>2018</v>
      </c>
      <c r="E2105" s="850">
        <v>8056</v>
      </c>
      <c r="F2105" s="848">
        <v>0.96</v>
      </c>
      <c r="G2105" s="852" t="s">
        <v>915</v>
      </c>
    </row>
    <row r="2106" spans="2:7">
      <c r="B2106" s="12" t="s">
        <v>914</v>
      </c>
      <c r="C2106" s="12" t="s">
        <v>2109</v>
      </c>
      <c r="D2106" s="12">
        <v>2018</v>
      </c>
      <c r="E2106" s="850">
        <v>532</v>
      </c>
      <c r="F2106" s="848">
        <v>0.2</v>
      </c>
      <c r="G2106" s="852" t="s">
        <v>915</v>
      </c>
    </row>
    <row r="2107" spans="2:7">
      <c r="B2107" s="12" t="s">
        <v>914</v>
      </c>
      <c r="C2107" s="12" t="s">
        <v>2110</v>
      </c>
      <c r="D2107" s="12">
        <v>2018</v>
      </c>
      <c r="E2107" s="850">
        <v>480</v>
      </c>
      <c r="F2107" s="848">
        <v>0.08</v>
      </c>
      <c r="G2107" s="852" t="s">
        <v>915</v>
      </c>
    </row>
    <row r="2108" spans="2:7">
      <c r="B2108" s="12" t="s">
        <v>914</v>
      </c>
      <c r="C2108" s="12" t="s">
        <v>2110</v>
      </c>
      <c r="D2108" s="12">
        <v>2018</v>
      </c>
      <c r="E2108" s="850">
        <v>486</v>
      </c>
      <c r="F2108" s="848">
        <v>0.08</v>
      </c>
      <c r="G2108" s="852" t="s">
        <v>915</v>
      </c>
    </row>
    <row r="2109" spans="2:7">
      <c r="B2109" s="12" t="s">
        <v>914</v>
      </c>
      <c r="C2109" s="12" t="s">
        <v>2110</v>
      </c>
      <c r="D2109" s="12">
        <v>2018</v>
      </c>
      <c r="E2109" s="850">
        <v>289</v>
      </c>
      <c r="F2109" s="848">
        <v>0.05</v>
      </c>
      <c r="G2109" s="852" t="s">
        <v>915</v>
      </c>
    </row>
    <row r="2110" spans="2:7">
      <c r="B2110" s="12" t="s">
        <v>914</v>
      </c>
      <c r="C2110" s="12" t="s">
        <v>2111</v>
      </c>
      <c r="D2110" s="12">
        <v>2018</v>
      </c>
      <c r="E2110" s="850">
        <v>548</v>
      </c>
      <c r="F2110" s="848">
        <v>0.09</v>
      </c>
      <c r="G2110" s="852" t="s">
        <v>915</v>
      </c>
    </row>
    <row r="2111" spans="2:7">
      <c r="B2111" s="12" t="s">
        <v>914</v>
      </c>
      <c r="C2111" s="12" t="s">
        <v>2111</v>
      </c>
      <c r="D2111" s="12">
        <v>2018</v>
      </c>
      <c r="E2111" s="850">
        <v>133</v>
      </c>
      <c r="F2111" s="848">
        <v>0.05</v>
      </c>
      <c r="G2111" s="852" t="s">
        <v>915</v>
      </c>
    </row>
    <row r="2112" spans="2:7">
      <c r="B2112" s="12" t="s">
        <v>914</v>
      </c>
      <c r="C2112" s="12" t="s">
        <v>2111</v>
      </c>
      <c r="D2112" s="12">
        <v>2018</v>
      </c>
      <c r="E2112" s="850">
        <v>960</v>
      </c>
      <c r="F2112" s="848">
        <v>0.16</v>
      </c>
      <c r="G2112" s="852" t="s">
        <v>915</v>
      </c>
    </row>
    <row r="2113" spans="2:7">
      <c r="B2113" s="12" t="s">
        <v>914</v>
      </c>
      <c r="C2113" s="12" t="s">
        <v>2111</v>
      </c>
      <c r="D2113" s="12">
        <v>2018</v>
      </c>
      <c r="E2113" s="850">
        <v>729</v>
      </c>
      <c r="F2113" s="848">
        <v>0.12</v>
      </c>
      <c r="G2113" s="852" t="s">
        <v>915</v>
      </c>
    </row>
    <row r="2114" spans="2:7">
      <c r="B2114" s="12" t="s">
        <v>914</v>
      </c>
      <c r="C2114" s="12" t="s">
        <v>2112</v>
      </c>
      <c r="D2114" s="12">
        <v>2018</v>
      </c>
      <c r="E2114" s="850">
        <v>1701</v>
      </c>
      <c r="F2114" s="848">
        <v>0.28000000000000003</v>
      </c>
      <c r="G2114" s="852" t="s">
        <v>915</v>
      </c>
    </row>
    <row r="2115" spans="2:7">
      <c r="B2115" s="12" t="s">
        <v>914</v>
      </c>
      <c r="C2115" s="12" t="s">
        <v>2112</v>
      </c>
      <c r="D2115" s="12">
        <v>2018</v>
      </c>
      <c r="E2115" s="850">
        <v>480</v>
      </c>
      <c r="F2115" s="848">
        <v>0.08</v>
      </c>
      <c r="G2115" s="852" t="s">
        <v>915</v>
      </c>
    </row>
    <row r="2116" spans="2:7">
      <c r="B2116" s="12" t="s">
        <v>914</v>
      </c>
      <c r="C2116" s="12" t="s">
        <v>2112</v>
      </c>
      <c r="D2116" s="12">
        <v>2018</v>
      </c>
      <c r="E2116" s="850">
        <v>1007</v>
      </c>
      <c r="F2116" s="848">
        <v>0.12</v>
      </c>
      <c r="G2116" s="852" t="s">
        <v>915</v>
      </c>
    </row>
    <row r="2117" spans="2:7">
      <c r="B2117" s="12" t="s">
        <v>914</v>
      </c>
      <c r="C2117" s="12" t="s">
        <v>2112</v>
      </c>
      <c r="D2117" s="12">
        <v>2018</v>
      </c>
      <c r="E2117" s="850">
        <v>3021</v>
      </c>
      <c r="F2117" s="848">
        <v>0.36</v>
      </c>
      <c r="G2117" s="852" t="s">
        <v>915</v>
      </c>
    </row>
    <row r="2118" spans="2:7">
      <c r="B2118" s="12" t="s">
        <v>914</v>
      </c>
      <c r="C2118" s="12" t="s">
        <v>2113</v>
      </c>
      <c r="D2118" s="12">
        <v>2018</v>
      </c>
      <c r="E2118" s="850">
        <v>486</v>
      </c>
      <c r="F2118" s="848">
        <v>0.08</v>
      </c>
      <c r="G2118" s="852" t="s">
        <v>915</v>
      </c>
    </row>
    <row r="2119" spans="2:7">
      <c r="B2119" s="12" t="s">
        <v>914</v>
      </c>
      <c r="C2119" s="12" t="s">
        <v>2113</v>
      </c>
      <c r="D2119" s="12">
        <v>2018</v>
      </c>
      <c r="E2119" s="850">
        <v>960</v>
      </c>
      <c r="F2119" s="848">
        <v>0.16</v>
      </c>
      <c r="G2119" s="852" t="s">
        <v>915</v>
      </c>
    </row>
    <row r="2120" spans="2:7">
      <c r="B2120" s="12" t="s">
        <v>914</v>
      </c>
      <c r="C2120" s="12" t="s">
        <v>2114</v>
      </c>
      <c r="D2120" s="12">
        <v>2018</v>
      </c>
      <c r="E2120" s="850">
        <v>480</v>
      </c>
      <c r="F2120" s="848">
        <v>0.08</v>
      </c>
      <c r="G2120" s="852" t="s">
        <v>915</v>
      </c>
    </row>
    <row r="2121" spans="2:7">
      <c r="B2121" s="12" t="s">
        <v>914</v>
      </c>
      <c r="C2121" s="12" t="s">
        <v>2114</v>
      </c>
      <c r="D2121" s="12">
        <v>2018</v>
      </c>
      <c r="E2121" s="850">
        <v>486</v>
      </c>
      <c r="F2121" s="848">
        <v>0.08</v>
      </c>
      <c r="G2121" s="852" t="s">
        <v>915</v>
      </c>
    </row>
    <row r="2122" spans="2:7">
      <c r="B2122" s="12" t="s">
        <v>914</v>
      </c>
      <c r="C2122" s="12" t="s">
        <v>2114</v>
      </c>
      <c r="D2122" s="12">
        <v>2018</v>
      </c>
      <c r="E2122" s="850">
        <v>1520</v>
      </c>
      <c r="F2122" s="848">
        <v>0.4</v>
      </c>
      <c r="G2122" s="852" t="s">
        <v>915</v>
      </c>
    </row>
    <row r="2123" spans="2:7">
      <c r="B2123" s="12" t="s">
        <v>914</v>
      </c>
      <c r="C2123" s="12" t="s">
        <v>2114</v>
      </c>
      <c r="D2123" s="12">
        <v>2018</v>
      </c>
      <c r="E2123" s="850">
        <v>2014</v>
      </c>
      <c r="F2123" s="848">
        <v>0.24</v>
      </c>
      <c r="G2123" s="852" t="s">
        <v>915</v>
      </c>
    </row>
    <row r="2124" spans="2:7">
      <c r="B2124" s="12" t="s">
        <v>914</v>
      </c>
      <c r="C2124" s="12" t="s">
        <v>2114</v>
      </c>
      <c r="D2124" s="12">
        <v>2018</v>
      </c>
      <c r="E2124" s="850">
        <v>867</v>
      </c>
      <c r="F2124" s="848">
        <v>0.15</v>
      </c>
      <c r="G2124" s="852" t="s">
        <v>915</v>
      </c>
    </row>
    <row r="2125" spans="2:7">
      <c r="B2125" s="12" t="s">
        <v>914</v>
      </c>
      <c r="C2125" s="12" t="s">
        <v>2115</v>
      </c>
      <c r="D2125" s="12">
        <v>2018</v>
      </c>
      <c r="E2125" s="850">
        <v>1007</v>
      </c>
      <c r="F2125" s="848">
        <v>0.12</v>
      </c>
      <c r="G2125" s="852" t="s">
        <v>915</v>
      </c>
    </row>
    <row r="2126" spans="2:7">
      <c r="B2126" s="12" t="s">
        <v>914</v>
      </c>
      <c r="C2126" s="12" t="s">
        <v>2115</v>
      </c>
      <c r="D2126" s="12">
        <v>2018</v>
      </c>
      <c r="E2126" s="850">
        <v>243</v>
      </c>
      <c r="F2126" s="848">
        <v>0.04</v>
      </c>
      <c r="G2126" s="852" t="s">
        <v>915</v>
      </c>
    </row>
    <row r="2127" spans="2:7">
      <c r="B2127" s="12" t="s">
        <v>914</v>
      </c>
      <c r="C2127" s="12" t="s">
        <v>2115</v>
      </c>
      <c r="D2127" s="12">
        <v>2018</v>
      </c>
      <c r="E2127" s="850">
        <v>480</v>
      </c>
      <c r="F2127" s="848">
        <v>0.08</v>
      </c>
      <c r="G2127" s="852" t="s">
        <v>915</v>
      </c>
    </row>
    <row r="2128" spans="2:7">
      <c r="B2128" s="12" t="s">
        <v>914</v>
      </c>
      <c r="C2128" s="12" t="s">
        <v>2116</v>
      </c>
      <c r="D2128" s="12">
        <v>2018</v>
      </c>
      <c r="E2128" s="850">
        <v>548</v>
      </c>
      <c r="F2128" s="848">
        <v>0.09</v>
      </c>
      <c r="G2128" s="852" t="s">
        <v>915</v>
      </c>
    </row>
    <row r="2129" spans="2:7">
      <c r="B2129" s="12" t="s">
        <v>914</v>
      </c>
      <c r="C2129" s="12" t="s">
        <v>2116</v>
      </c>
      <c r="D2129" s="12">
        <v>2018</v>
      </c>
      <c r="E2129" s="850">
        <v>1007</v>
      </c>
      <c r="F2129" s="848">
        <v>0.12</v>
      </c>
      <c r="G2129" s="852" t="s">
        <v>915</v>
      </c>
    </row>
    <row r="2130" spans="2:7">
      <c r="B2130" s="12" t="s">
        <v>914</v>
      </c>
      <c r="C2130" s="12" t="s">
        <v>2116</v>
      </c>
      <c r="D2130" s="12">
        <v>2018</v>
      </c>
      <c r="E2130" s="850">
        <v>480</v>
      </c>
      <c r="F2130" s="848">
        <v>0.08</v>
      </c>
      <c r="G2130" s="852" t="s">
        <v>915</v>
      </c>
    </row>
    <row r="2131" spans="2:7">
      <c r="B2131" s="12" t="s">
        <v>914</v>
      </c>
      <c r="C2131" s="12" t="s">
        <v>2116</v>
      </c>
      <c r="D2131" s="12">
        <v>2018</v>
      </c>
      <c r="E2131" s="850">
        <v>289</v>
      </c>
      <c r="F2131" s="848">
        <v>0.05</v>
      </c>
      <c r="G2131" s="852" t="s">
        <v>915</v>
      </c>
    </row>
    <row r="2132" spans="2:7">
      <c r="B2132" s="12" t="s">
        <v>914</v>
      </c>
      <c r="C2132" s="12" t="s">
        <v>2116</v>
      </c>
      <c r="D2132" s="12">
        <v>2018</v>
      </c>
      <c r="E2132" s="850">
        <v>243</v>
      </c>
      <c r="F2132" s="848">
        <v>0.04</v>
      </c>
      <c r="G2132" s="852" t="s">
        <v>915</v>
      </c>
    </row>
    <row r="2133" spans="2:7">
      <c r="B2133" s="12" t="s">
        <v>914</v>
      </c>
      <c r="C2133" s="12" t="s">
        <v>2116</v>
      </c>
      <c r="D2133" s="12">
        <v>2018</v>
      </c>
      <c r="E2133" s="850">
        <v>3021</v>
      </c>
      <c r="F2133" s="848">
        <v>0.36</v>
      </c>
      <c r="G2133" s="852" t="s">
        <v>915</v>
      </c>
    </row>
    <row r="2134" spans="2:7">
      <c r="B2134" s="12" t="s">
        <v>914</v>
      </c>
      <c r="C2134" s="12" t="s">
        <v>2117</v>
      </c>
      <c r="D2134" s="12">
        <v>2018</v>
      </c>
      <c r="E2134" s="850">
        <v>1007</v>
      </c>
      <c r="F2134" s="848">
        <v>0.12</v>
      </c>
      <c r="G2134" s="852" t="s">
        <v>915</v>
      </c>
    </row>
    <row r="2135" spans="2:7">
      <c r="B2135" s="12" t="s">
        <v>914</v>
      </c>
      <c r="C2135" s="12" t="s">
        <v>2117</v>
      </c>
      <c r="D2135" s="12">
        <v>2018</v>
      </c>
      <c r="E2135" s="850">
        <v>133</v>
      </c>
      <c r="F2135" s="848">
        <v>0.05</v>
      </c>
      <c r="G2135" s="852" t="s">
        <v>915</v>
      </c>
    </row>
    <row r="2136" spans="2:7">
      <c r="B2136" s="12" t="s">
        <v>914</v>
      </c>
      <c r="C2136" s="12" t="s">
        <v>2117</v>
      </c>
      <c r="D2136" s="12">
        <v>2018</v>
      </c>
      <c r="E2136" s="850">
        <v>486</v>
      </c>
      <c r="F2136" s="848">
        <v>0.08</v>
      </c>
      <c r="G2136" s="852" t="s">
        <v>915</v>
      </c>
    </row>
    <row r="2137" spans="2:7">
      <c r="B2137" s="12" t="s">
        <v>914</v>
      </c>
      <c r="C2137" s="12" t="s">
        <v>2117</v>
      </c>
      <c r="D2137" s="12">
        <v>2018</v>
      </c>
      <c r="E2137" s="850">
        <v>480</v>
      </c>
      <c r="F2137" s="848">
        <v>0.08</v>
      </c>
      <c r="G2137" s="852" t="s">
        <v>915</v>
      </c>
    </row>
    <row r="2138" spans="2:7">
      <c r="B2138" s="12" t="s">
        <v>914</v>
      </c>
      <c r="C2138" s="12" t="s">
        <v>2117</v>
      </c>
      <c r="D2138" s="12">
        <v>2018</v>
      </c>
      <c r="E2138" s="850">
        <v>190</v>
      </c>
      <c r="F2138" s="848">
        <v>0.05</v>
      </c>
      <c r="G2138" s="852" t="s">
        <v>915</v>
      </c>
    </row>
    <row r="2139" spans="2:7">
      <c r="B2139" s="12" t="s">
        <v>914</v>
      </c>
      <c r="C2139" s="12" t="s">
        <v>2118</v>
      </c>
      <c r="D2139" s="12">
        <v>2018</v>
      </c>
      <c r="E2139" s="850">
        <v>1215</v>
      </c>
      <c r="F2139" s="848">
        <v>0.2</v>
      </c>
      <c r="G2139" s="852" t="s">
        <v>915</v>
      </c>
    </row>
    <row r="2140" spans="2:7">
      <c r="B2140" s="12" t="s">
        <v>914</v>
      </c>
      <c r="C2140" s="12" t="s">
        <v>2118</v>
      </c>
      <c r="D2140" s="12">
        <v>2018</v>
      </c>
      <c r="E2140" s="850">
        <v>2014</v>
      </c>
      <c r="F2140" s="848">
        <v>0.24</v>
      </c>
      <c r="G2140" s="852" t="s">
        <v>915</v>
      </c>
    </row>
    <row r="2141" spans="2:7">
      <c r="B2141" s="12" t="s">
        <v>914</v>
      </c>
      <c r="C2141" s="12" t="s">
        <v>2118</v>
      </c>
      <c r="D2141" s="12">
        <v>2018</v>
      </c>
      <c r="E2141" s="850">
        <v>6042</v>
      </c>
      <c r="F2141" s="848">
        <v>0.72</v>
      </c>
      <c r="G2141" s="852" t="s">
        <v>915</v>
      </c>
    </row>
    <row r="2142" spans="2:7">
      <c r="B2142" s="12" t="s">
        <v>914</v>
      </c>
      <c r="C2142" s="12" t="s">
        <v>2118</v>
      </c>
      <c r="D2142" s="12">
        <v>2018</v>
      </c>
      <c r="E2142" s="850">
        <v>289</v>
      </c>
      <c r="F2142" s="848">
        <v>0.05</v>
      </c>
      <c r="G2142" s="852" t="s">
        <v>915</v>
      </c>
    </row>
    <row r="2143" spans="2:7">
      <c r="B2143" s="12" t="s">
        <v>914</v>
      </c>
      <c r="C2143" s="12" t="s">
        <v>2118</v>
      </c>
      <c r="D2143" s="12">
        <v>2018</v>
      </c>
      <c r="E2143" s="850">
        <v>480</v>
      </c>
      <c r="F2143" s="848">
        <v>0.08</v>
      </c>
      <c r="G2143" s="852" t="s">
        <v>915</v>
      </c>
    </row>
    <row r="2144" spans="2:7">
      <c r="B2144" s="12" t="s">
        <v>914</v>
      </c>
      <c r="C2144" s="12" t="s">
        <v>2119</v>
      </c>
      <c r="D2144" s="12">
        <v>2018</v>
      </c>
      <c r="E2144" s="850">
        <v>133</v>
      </c>
      <c r="F2144" s="848">
        <v>0.05</v>
      </c>
      <c r="G2144" s="852" t="s">
        <v>915</v>
      </c>
    </row>
    <row r="2145" spans="2:7">
      <c r="B2145" s="12" t="s">
        <v>914</v>
      </c>
      <c r="C2145" s="12" t="s">
        <v>2119</v>
      </c>
      <c r="D2145" s="12">
        <v>2018</v>
      </c>
      <c r="E2145" s="850">
        <v>480</v>
      </c>
      <c r="F2145" s="848">
        <v>0.08</v>
      </c>
      <c r="G2145" s="852" t="s">
        <v>915</v>
      </c>
    </row>
    <row r="2146" spans="2:7">
      <c r="B2146" s="12" t="s">
        <v>914</v>
      </c>
      <c r="C2146" s="12" t="s">
        <v>2120</v>
      </c>
      <c r="D2146" s="12">
        <v>2018</v>
      </c>
      <c r="E2146" s="850">
        <v>972</v>
      </c>
      <c r="F2146" s="848">
        <v>0.16</v>
      </c>
      <c r="G2146" s="852" t="s">
        <v>915</v>
      </c>
    </row>
    <row r="2147" spans="2:7">
      <c r="B2147" s="12" t="s">
        <v>914</v>
      </c>
      <c r="C2147" s="12" t="s">
        <v>2121</v>
      </c>
      <c r="D2147" s="12">
        <v>2018</v>
      </c>
      <c r="E2147" s="850">
        <v>960</v>
      </c>
      <c r="F2147" s="848">
        <v>0.16</v>
      </c>
      <c r="G2147" s="852" t="s">
        <v>915</v>
      </c>
    </row>
    <row r="2148" spans="2:7">
      <c r="B2148" s="12" t="s">
        <v>914</v>
      </c>
      <c r="C2148" s="12" t="s">
        <v>2121</v>
      </c>
      <c r="D2148" s="12">
        <v>2018</v>
      </c>
      <c r="E2148" s="850">
        <v>1140</v>
      </c>
      <c r="F2148" s="848">
        <v>0.3</v>
      </c>
      <c r="G2148" s="852" t="s">
        <v>915</v>
      </c>
    </row>
    <row r="2149" spans="2:7">
      <c r="B2149" s="12" t="s">
        <v>914</v>
      </c>
      <c r="C2149" s="12" t="s">
        <v>2121</v>
      </c>
      <c r="D2149" s="12">
        <v>2018</v>
      </c>
      <c r="E2149" s="850">
        <v>289</v>
      </c>
      <c r="F2149" s="848">
        <v>0.05</v>
      </c>
      <c r="G2149" s="852" t="s">
        <v>915</v>
      </c>
    </row>
    <row r="2150" spans="2:7">
      <c r="B2150" s="12" t="s">
        <v>914</v>
      </c>
      <c r="C2150" s="12" t="s">
        <v>2121</v>
      </c>
      <c r="D2150" s="12">
        <v>2018</v>
      </c>
      <c r="E2150" s="850">
        <v>3021</v>
      </c>
      <c r="F2150" s="848">
        <v>0.36</v>
      </c>
      <c r="G2150" s="852" t="s">
        <v>915</v>
      </c>
    </row>
    <row r="2151" spans="2:7">
      <c r="B2151" s="12" t="s">
        <v>914</v>
      </c>
      <c r="C2151" s="12" t="s">
        <v>2121</v>
      </c>
      <c r="D2151" s="12">
        <v>2018</v>
      </c>
      <c r="E2151" s="850">
        <v>1944</v>
      </c>
      <c r="F2151" s="848">
        <v>0.32</v>
      </c>
      <c r="G2151" s="852" t="s">
        <v>915</v>
      </c>
    </row>
    <row r="2152" spans="2:7">
      <c r="B2152" s="12" t="s">
        <v>914</v>
      </c>
      <c r="C2152" s="12" t="s">
        <v>2122</v>
      </c>
      <c r="D2152" s="12">
        <v>2018</v>
      </c>
      <c r="E2152" s="850">
        <v>1330</v>
      </c>
      <c r="F2152" s="848">
        <v>0.35</v>
      </c>
      <c r="G2152" s="852" t="s">
        <v>915</v>
      </c>
    </row>
    <row r="2153" spans="2:7">
      <c r="B2153" s="12" t="s">
        <v>914</v>
      </c>
      <c r="C2153" s="12" t="s">
        <v>2122</v>
      </c>
      <c r="D2153" s="12">
        <v>2018</v>
      </c>
      <c r="E2153" s="850">
        <v>380</v>
      </c>
      <c r="F2153" s="848">
        <v>0.1</v>
      </c>
      <c r="G2153" s="852" t="s">
        <v>915</v>
      </c>
    </row>
    <row r="2154" spans="2:7">
      <c r="B2154" s="12" t="s">
        <v>914</v>
      </c>
      <c r="C2154" s="12" t="s">
        <v>2123</v>
      </c>
      <c r="D2154" s="12">
        <v>2018</v>
      </c>
      <c r="E2154" s="850">
        <v>548</v>
      </c>
      <c r="F2154" s="848">
        <v>0.09</v>
      </c>
      <c r="G2154" s="852" t="s">
        <v>915</v>
      </c>
    </row>
    <row r="2155" spans="2:7">
      <c r="B2155" s="12" t="s">
        <v>914</v>
      </c>
      <c r="C2155" s="12" t="s">
        <v>2123</v>
      </c>
      <c r="D2155" s="12">
        <v>2018</v>
      </c>
      <c r="E2155" s="850">
        <v>480</v>
      </c>
      <c r="F2155" s="848">
        <v>0.08</v>
      </c>
      <c r="G2155" s="852" t="s">
        <v>915</v>
      </c>
    </row>
    <row r="2156" spans="2:7">
      <c r="B2156" s="12" t="s">
        <v>914</v>
      </c>
      <c r="C2156" s="12" t="s">
        <v>2123</v>
      </c>
      <c r="D2156" s="12">
        <v>2018</v>
      </c>
      <c r="E2156" s="850">
        <v>266</v>
      </c>
      <c r="F2156" s="848">
        <v>0.1</v>
      </c>
      <c r="G2156" s="852" t="s">
        <v>915</v>
      </c>
    </row>
    <row r="2157" spans="2:7">
      <c r="B2157" s="12" t="s">
        <v>914</v>
      </c>
      <c r="C2157" s="12" t="s">
        <v>2123</v>
      </c>
      <c r="D2157" s="12">
        <v>2018</v>
      </c>
      <c r="E2157" s="850">
        <v>190</v>
      </c>
      <c r="F2157" s="848">
        <v>0.05</v>
      </c>
      <c r="G2157" s="852" t="s">
        <v>915</v>
      </c>
    </row>
    <row r="2158" spans="2:7">
      <c r="B2158" s="12" t="s">
        <v>914</v>
      </c>
      <c r="C2158" s="12" t="s">
        <v>2123</v>
      </c>
      <c r="D2158" s="12">
        <v>2018</v>
      </c>
      <c r="E2158" s="850">
        <v>972</v>
      </c>
      <c r="F2158" s="848">
        <v>0.16</v>
      </c>
      <c r="G2158" s="852" t="s">
        <v>915</v>
      </c>
    </row>
    <row r="2159" spans="2:7">
      <c r="B2159" s="12" t="s">
        <v>914</v>
      </c>
      <c r="C2159" s="12" t="s">
        <v>2123</v>
      </c>
      <c r="D2159" s="12">
        <v>2018</v>
      </c>
      <c r="E2159" s="850">
        <v>1007</v>
      </c>
      <c r="F2159" s="848">
        <v>0.12</v>
      </c>
      <c r="G2159" s="852" t="s">
        <v>915</v>
      </c>
    </row>
    <row r="2160" spans="2:7">
      <c r="B2160" s="12" t="s">
        <v>914</v>
      </c>
      <c r="C2160" s="12" t="s">
        <v>2123</v>
      </c>
      <c r="D2160" s="12">
        <v>2018</v>
      </c>
      <c r="E2160" s="850">
        <v>760</v>
      </c>
      <c r="F2160" s="848">
        <v>0.2</v>
      </c>
      <c r="G2160" s="852" t="s">
        <v>915</v>
      </c>
    </row>
    <row r="2161" spans="2:7">
      <c r="B2161" s="12" t="s">
        <v>914</v>
      </c>
      <c r="C2161" s="12" t="s">
        <v>2123</v>
      </c>
      <c r="D2161" s="12">
        <v>2018</v>
      </c>
      <c r="E2161" s="850">
        <v>1007</v>
      </c>
      <c r="F2161" s="848">
        <v>0.12</v>
      </c>
      <c r="G2161" s="852" t="s">
        <v>915</v>
      </c>
    </row>
    <row r="2162" spans="2:7">
      <c r="B2162" s="12" t="s">
        <v>914</v>
      </c>
      <c r="C2162" s="12" t="s">
        <v>2124</v>
      </c>
      <c r="D2162" s="12">
        <v>2018</v>
      </c>
      <c r="E2162" s="850">
        <v>729</v>
      </c>
      <c r="F2162" s="848">
        <v>0.12</v>
      </c>
      <c r="G2162" s="852" t="s">
        <v>915</v>
      </c>
    </row>
    <row r="2163" spans="2:7">
      <c r="B2163" s="12" t="s">
        <v>914</v>
      </c>
      <c r="C2163" s="12" t="s">
        <v>2124</v>
      </c>
      <c r="D2163" s="12">
        <v>2018</v>
      </c>
      <c r="E2163" s="850">
        <v>2014</v>
      </c>
      <c r="F2163" s="848">
        <v>0.24</v>
      </c>
      <c r="G2163" s="852" t="s">
        <v>915</v>
      </c>
    </row>
    <row r="2164" spans="2:7">
      <c r="B2164" s="12" t="s">
        <v>914</v>
      </c>
      <c r="C2164" s="12" t="s">
        <v>2124</v>
      </c>
      <c r="D2164" s="12">
        <v>2018</v>
      </c>
      <c r="E2164" s="850">
        <v>1007</v>
      </c>
      <c r="F2164" s="848">
        <v>0.12</v>
      </c>
      <c r="G2164" s="852" t="s">
        <v>915</v>
      </c>
    </row>
    <row r="2165" spans="2:7">
      <c r="B2165" s="12" t="s">
        <v>914</v>
      </c>
      <c r="C2165" s="12" t="s">
        <v>2124</v>
      </c>
      <c r="D2165" s="12">
        <v>2018</v>
      </c>
      <c r="E2165" s="850">
        <v>480</v>
      </c>
      <c r="F2165" s="848">
        <v>0.08</v>
      </c>
      <c r="G2165" s="852" t="s">
        <v>915</v>
      </c>
    </row>
    <row r="2166" spans="2:7">
      <c r="B2166" s="12" t="s">
        <v>914</v>
      </c>
      <c r="C2166" s="12" t="s">
        <v>2125</v>
      </c>
      <c r="D2166" s="12">
        <v>2018</v>
      </c>
      <c r="E2166" s="850">
        <v>190</v>
      </c>
      <c r="F2166" s="848">
        <v>0.05</v>
      </c>
      <c r="G2166" s="852" t="s">
        <v>915</v>
      </c>
    </row>
    <row r="2167" spans="2:7">
      <c r="B2167" s="12" t="s">
        <v>914</v>
      </c>
      <c r="C2167" s="12" t="s">
        <v>2125</v>
      </c>
      <c r="D2167" s="12">
        <v>2018</v>
      </c>
      <c r="E2167" s="850">
        <v>1007</v>
      </c>
      <c r="F2167" s="848">
        <v>0.12</v>
      </c>
      <c r="G2167" s="852" t="s">
        <v>915</v>
      </c>
    </row>
    <row r="2168" spans="2:7">
      <c r="B2168" s="12" t="s">
        <v>914</v>
      </c>
      <c r="C2168" s="12" t="s">
        <v>2125</v>
      </c>
      <c r="D2168" s="12">
        <v>2018</v>
      </c>
      <c r="E2168" s="850">
        <v>1007</v>
      </c>
      <c r="F2168" s="848">
        <v>0.12</v>
      </c>
      <c r="G2168" s="852" t="s">
        <v>915</v>
      </c>
    </row>
    <row r="2169" spans="2:7">
      <c r="B2169" s="12" t="s">
        <v>914</v>
      </c>
      <c r="C2169" s="12" t="s">
        <v>2125</v>
      </c>
      <c r="D2169" s="12">
        <v>2018</v>
      </c>
      <c r="E2169" s="850">
        <v>243</v>
      </c>
      <c r="F2169" s="848">
        <v>0.04</v>
      </c>
      <c r="G2169" s="852" t="s">
        <v>915</v>
      </c>
    </row>
    <row r="2170" spans="2:7">
      <c r="B2170" s="12" t="s">
        <v>914</v>
      </c>
      <c r="C2170" s="12" t="s">
        <v>2125</v>
      </c>
      <c r="D2170" s="12">
        <v>2018</v>
      </c>
      <c r="E2170" s="850">
        <v>480</v>
      </c>
      <c r="F2170" s="848">
        <v>0.08</v>
      </c>
      <c r="G2170" s="852" t="s">
        <v>915</v>
      </c>
    </row>
    <row r="2171" spans="2:7">
      <c r="B2171" s="12" t="s">
        <v>914</v>
      </c>
      <c r="C2171" s="12" t="s">
        <v>2126</v>
      </c>
      <c r="D2171" s="12">
        <v>2018</v>
      </c>
      <c r="E2171" s="850">
        <v>480</v>
      </c>
      <c r="F2171" s="848">
        <v>0.08</v>
      </c>
      <c r="G2171" s="852" t="s">
        <v>915</v>
      </c>
    </row>
    <row r="2172" spans="2:7">
      <c r="B2172" s="12" t="s">
        <v>914</v>
      </c>
      <c r="C2172" s="12" t="s">
        <v>2126</v>
      </c>
      <c r="D2172" s="12">
        <v>2018</v>
      </c>
      <c r="E2172" s="850">
        <v>2014</v>
      </c>
      <c r="F2172" s="848">
        <v>0.24</v>
      </c>
      <c r="G2172" s="852" t="s">
        <v>915</v>
      </c>
    </row>
    <row r="2173" spans="2:7">
      <c r="B2173" s="12" t="s">
        <v>914</v>
      </c>
      <c r="C2173" s="12" t="s">
        <v>2126</v>
      </c>
      <c r="D2173" s="12">
        <v>2018</v>
      </c>
      <c r="E2173" s="850">
        <v>2014</v>
      </c>
      <c r="F2173" s="848">
        <v>0.24</v>
      </c>
      <c r="G2173" s="852" t="s">
        <v>915</v>
      </c>
    </row>
    <row r="2174" spans="2:7">
      <c r="B2174" s="12" t="s">
        <v>914</v>
      </c>
      <c r="C2174" s="12" t="s">
        <v>2126</v>
      </c>
      <c r="D2174" s="12">
        <v>2018</v>
      </c>
      <c r="E2174" s="850">
        <v>2014</v>
      </c>
      <c r="F2174" s="848">
        <v>0.24</v>
      </c>
      <c r="G2174" s="852" t="s">
        <v>915</v>
      </c>
    </row>
    <row r="2175" spans="2:7">
      <c r="B2175" s="12" t="s">
        <v>914</v>
      </c>
      <c r="C2175" s="12" t="s">
        <v>2126</v>
      </c>
      <c r="D2175" s="12">
        <v>2018</v>
      </c>
      <c r="E2175" s="850">
        <v>570</v>
      </c>
      <c r="F2175" s="848">
        <v>0.15</v>
      </c>
      <c r="G2175" s="852" t="s">
        <v>915</v>
      </c>
    </row>
    <row r="2176" spans="2:7">
      <c r="B2176" s="12" t="s">
        <v>914</v>
      </c>
      <c r="C2176" s="12" t="s">
        <v>2127</v>
      </c>
      <c r="D2176" s="12">
        <v>2018</v>
      </c>
      <c r="E2176" s="850">
        <v>480</v>
      </c>
      <c r="F2176" s="848">
        <v>0.08</v>
      </c>
      <c r="G2176" s="852" t="s">
        <v>915</v>
      </c>
    </row>
    <row r="2177" spans="2:7">
      <c r="B2177" s="12" t="s">
        <v>914</v>
      </c>
      <c r="C2177" s="12" t="s">
        <v>2127</v>
      </c>
      <c r="D2177" s="12">
        <v>2018</v>
      </c>
      <c r="E2177" s="850">
        <v>1007</v>
      </c>
      <c r="F2177" s="848">
        <v>0.12</v>
      </c>
      <c r="G2177" s="852" t="s">
        <v>915</v>
      </c>
    </row>
    <row r="2178" spans="2:7">
      <c r="B2178" s="12" t="s">
        <v>914</v>
      </c>
      <c r="C2178" s="12" t="s">
        <v>2128</v>
      </c>
      <c r="D2178" s="12">
        <v>2018</v>
      </c>
      <c r="E2178" s="850">
        <v>2014</v>
      </c>
      <c r="F2178" s="848">
        <v>0.24</v>
      </c>
      <c r="G2178" s="852" t="s">
        <v>915</v>
      </c>
    </row>
    <row r="2179" spans="2:7">
      <c r="B2179" s="12" t="s">
        <v>914</v>
      </c>
      <c r="C2179" s="12" t="s">
        <v>2128</v>
      </c>
      <c r="D2179" s="12">
        <v>2018</v>
      </c>
      <c r="E2179" s="850">
        <v>480</v>
      </c>
      <c r="F2179" s="848">
        <v>0.08</v>
      </c>
      <c r="G2179" s="852" t="s">
        <v>915</v>
      </c>
    </row>
    <row r="2180" spans="2:7">
      <c r="B2180" s="12" t="s">
        <v>914</v>
      </c>
      <c r="C2180" s="12" t="s">
        <v>2128</v>
      </c>
      <c r="D2180" s="12">
        <v>2018</v>
      </c>
      <c r="E2180" s="850">
        <v>548</v>
      </c>
      <c r="F2180" s="848">
        <v>0.09</v>
      </c>
      <c r="G2180" s="852" t="s">
        <v>915</v>
      </c>
    </row>
    <row r="2181" spans="2:7">
      <c r="B2181" s="12" t="s">
        <v>914</v>
      </c>
      <c r="C2181" s="12" t="s">
        <v>2128</v>
      </c>
      <c r="D2181" s="12">
        <v>2018</v>
      </c>
      <c r="E2181" s="850">
        <v>1007</v>
      </c>
      <c r="F2181" s="848">
        <v>0.12</v>
      </c>
      <c r="G2181" s="852" t="s">
        <v>915</v>
      </c>
    </row>
    <row r="2182" spans="2:7">
      <c r="B2182" s="12" t="s">
        <v>914</v>
      </c>
      <c r="C2182" s="12" t="s">
        <v>2128</v>
      </c>
      <c r="D2182" s="12">
        <v>2018</v>
      </c>
      <c r="E2182" s="850">
        <v>486</v>
      </c>
      <c r="F2182" s="848">
        <v>0.08</v>
      </c>
      <c r="G2182" s="852" t="s">
        <v>915</v>
      </c>
    </row>
    <row r="2183" spans="2:7">
      <c r="B2183" s="12" t="s">
        <v>914</v>
      </c>
      <c r="C2183" s="12" t="s">
        <v>2128</v>
      </c>
      <c r="D2183" s="12">
        <v>2018</v>
      </c>
      <c r="E2183" s="850">
        <v>289</v>
      </c>
      <c r="F2183" s="848">
        <v>0.05</v>
      </c>
      <c r="G2183" s="852" t="s">
        <v>915</v>
      </c>
    </row>
    <row r="2184" spans="2:7">
      <c r="B2184" s="12" t="s">
        <v>914</v>
      </c>
      <c r="C2184" s="12" t="s">
        <v>2129</v>
      </c>
      <c r="D2184" s="12">
        <v>2018</v>
      </c>
      <c r="E2184" s="850">
        <v>289</v>
      </c>
      <c r="F2184" s="848">
        <v>0.05</v>
      </c>
      <c r="G2184" s="852" t="s">
        <v>915</v>
      </c>
    </row>
    <row r="2185" spans="2:7">
      <c r="B2185" s="12" t="s">
        <v>914</v>
      </c>
      <c r="C2185" s="12" t="s">
        <v>2129</v>
      </c>
      <c r="D2185" s="12">
        <v>2018</v>
      </c>
      <c r="E2185" s="850">
        <v>2014</v>
      </c>
      <c r="F2185" s="848">
        <v>0.24</v>
      </c>
      <c r="G2185" s="852" t="s">
        <v>915</v>
      </c>
    </row>
    <row r="2186" spans="2:7">
      <c r="B2186" s="12" t="s">
        <v>914</v>
      </c>
      <c r="C2186" s="12" t="s">
        <v>2129</v>
      </c>
      <c r="D2186" s="12">
        <v>2018</v>
      </c>
      <c r="E2186" s="850">
        <v>480</v>
      </c>
      <c r="F2186" s="848">
        <v>0.08</v>
      </c>
      <c r="G2186" s="852" t="s">
        <v>915</v>
      </c>
    </row>
    <row r="2187" spans="2:7">
      <c r="B2187" s="12" t="s">
        <v>914</v>
      </c>
      <c r="C2187" s="12" t="s">
        <v>2129</v>
      </c>
      <c r="D2187" s="12">
        <v>2018</v>
      </c>
      <c r="E2187" s="850">
        <v>548</v>
      </c>
      <c r="F2187" s="848">
        <v>0.09</v>
      </c>
      <c r="G2187" s="852" t="s">
        <v>915</v>
      </c>
    </row>
    <row r="2188" spans="2:7">
      <c r="B2188" s="12" t="s">
        <v>914</v>
      </c>
      <c r="C2188" s="12" t="s">
        <v>2130</v>
      </c>
      <c r="D2188" s="12">
        <v>2018</v>
      </c>
      <c r="E2188" s="850">
        <v>3021</v>
      </c>
      <c r="F2188" s="848">
        <v>0.36</v>
      </c>
      <c r="G2188" s="852" t="s">
        <v>917</v>
      </c>
    </row>
    <row r="2189" spans="2:7">
      <c r="B2189" s="12" t="s">
        <v>914</v>
      </c>
      <c r="C2189" s="12" t="s">
        <v>2130</v>
      </c>
      <c r="D2189" s="12">
        <v>2018</v>
      </c>
      <c r="E2189" s="850">
        <v>266</v>
      </c>
      <c r="F2189" s="848">
        <v>0.1</v>
      </c>
      <c r="G2189" s="852" t="s">
        <v>917</v>
      </c>
    </row>
    <row r="2190" spans="2:7">
      <c r="B2190" s="12" t="s">
        <v>914</v>
      </c>
      <c r="C2190" s="12" t="s">
        <v>2130</v>
      </c>
      <c r="D2190" s="12">
        <v>2018</v>
      </c>
      <c r="E2190" s="850">
        <v>548</v>
      </c>
      <c r="F2190" s="848">
        <v>0.09</v>
      </c>
      <c r="G2190" s="852" t="s">
        <v>917</v>
      </c>
    </row>
    <row r="2191" spans="2:7">
      <c r="B2191" s="12" t="s">
        <v>914</v>
      </c>
      <c r="C2191" s="12" t="s">
        <v>2130</v>
      </c>
      <c r="D2191" s="12">
        <v>2018</v>
      </c>
      <c r="E2191" s="850">
        <v>480</v>
      </c>
      <c r="F2191" s="848">
        <v>0.08</v>
      </c>
      <c r="G2191" s="852" t="s">
        <v>917</v>
      </c>
    </row>
    <row r="2192" spans="2:7">
      <c r="B2192" s="12" t="s">
        <v>914</v>
      </c>
      <c r="C2192" s="12" t="s">
        <v>2131</v>
      </c>
      <c r="D2192" s="12">
        <v>2018</v>
      </c>
      <c r="E2192" s="850">
        <v>1007</v>
      </c>
      <c r="F2192" s="848">
        <v>0.12</v>
      </c>
      <c r="G2192" s="852" t="s">
        <v>915</v>
      </c>
    </row>
    <row r="2193" spans="2:7">
      <c r="B2193" s="12" t="s">
        <v>914</v>
      </c>
      <c r="C2193" s="12" t="s">
        <v>2131</v>
      </c>
      <c r="D2193" s="12">
        <v>2018</v>
      </c>
      <c r="E2193" s="850">
        <v>133</v>
      </c>
      <c r="F2193" s="848">
        <v>0.05</v>
      </c>
      <c r="G2193" s="852" t="s">
        <v>915</v>
      </c>
    </row>
    <row r="2194" spans="2:7">
      <c r="B2194" s="12" t="s">
        <v>914</v>
      </c>
      <c r="C2194" s="12" t="s">
        <v>2131</v>
      </c>
      <c r="D2194" s="12">
        <v>2018</v>
      </c>
      <c r="E2194" s="850">
        <v>480</v>
      </c>
      <c r="F2194" s="848">
        <v>0.08</v>
      </c>
      <c r="G2194" s="852" t="s">
        <v>915</v>
      </c>
    </row>
    <row r="2195" spans="2:7">
      <c r="B2195" s="12" t="s">
        <v>914</v>
      </c>
      <c r="C2195" s="12" t="s">
        <v>2132</v>
      </c>
      <c r="D2195" s="12">
        <v>2018</v>
      </c>
      <c r="E2195" s="850">
        <v>548</v>
      </c>
      <c r="F2195" s="848">
        <v>0.09</v>
      </c>
      <c r="G2195" s="852" t="s">
        <v>915</v>
      </c>
    </row>
    <row r="2196" spans="2:7">
      <c r="B2196" s="12" t="s">
        <v>914</v>
      </c>
      <c r="C2196" s="12" t="s">
        <v>2132</v>
      </c>
      <c r="D2196" s="12">
        <v>2018</v>
      </c>
      <c r="E2196" s="850">
        <v>480</v>
      </c>
      <c r="F2196" s="848">
        <v>0.08</v>
      </c>
      <c r="G2196" s="852" t="s">
        <v>915</v>
      </c>
    </row>
    <row r="2197" spans="2:7">
      <c r="B2197" s="12" t="s">
        <v>914</v>
      </c>
      <c r="C2197" s="12" t="s">
        <v>2133</v>
      </c>
      <c r="D2197" s="12">
        <v>2018</v>
      </c>
      <c r="E2197" s="850">
        <v>380</v>
      </c>
      <c r="F2197" s="848">
        <v>0.1</v>
      </c>
      <c r="G2197" s="852" t="s">
        <v>915</v>
      </c>
    </row>
    <row r="2198" spans="2:7">
      <c r="B2198" s="12" t="s">
        <v>914</v>
      </c>
      <c r="C2198" s="12" t="s">
        <v>2133</v>
      </c>
      <c r="D2198" s="12">
        <v>2018</v>
      </c>
      <c r="E2198" s="850">
        <v>760</v>
      </c>
      <c r="F2198" s="848">
        <v>0.2</v>
      </c>
      <c r="G2198" s="852" t="s">
        <v>915</v>
      </c>
    </row>
    <row r="2199" spans="2:7">
      <c r="B2199" s="12" t="s">
        <v>914</v>
      </c>
      <c r="C2199" s="12" t="s">
        <v>2133</v>
      </c>
      <c r="D2199" s="12">
        <v>2018</v>
      </c>
      <c r="E2199" s="850">
        <v>480</v>
      </c>
      <c r="F2199" s="848">
        <v>0.08</v>
      </c>
      <c r="G2199" s="852" t="s">
        <v>915</v>
      </c>
    </row>
    <row r="2200" spans="2:7">
      <c r="B2200" s="12" t="s">
        <v>914</v>
      </c>
      <c r="C2200" s="12" t="s">
        <v>2134</v>
      </c>
      <c r="D2200" s="12">
        <v>2018</v>
      </c>
      <c r="E2200" s="850">
        <v>1007</v>
      </c>
      <c r="F2200" s="848">
        <v>0.12</v>
      </c>
      <c r="G2200" s="852" t="s">
        <v>915</v>
      </c>
    </row>
    <row r="2201" spans="2:7">
      <c r="B2201" s="12" t="s">
        <v>914</v>
      </c>
      <c r="C2201" s="12" t="s">
        <v>2135</v>
      </c>
      <c r="D2201" s="12">
        <v>2018</v>
      </c>
      <c r="E2201" s="850">
        <v>7049</v>
      </c>
      <c r="F2201" s="848">
        <v>0.84</v>
      </c>
      <c r="G2201" s="852" t="s">
        <v>915</v>
      </c>
    </row>
    <row r="2202" spans="2:7">
      <c r="B2202" s="12" t="s">
        <v>914</v>
      </c>
      <c r="C2202" s="12" t="s">
        <v>2135</v>
      </c>
      <c r="D2202" s="12">
        <v>2018</v>
      </c>
      <c r="E2202" s="850">
        <v>3021</v>
      </c>
      <c r="F2202" s="848">
        <v>0.36</v>
      </c>
      <c r="G2202" s="852" t="s">
        <v>915</v>
      </c>
    </row>
    <row r="2203" spans="2:7">
      <c r="B2203" s="12" t="s">
        <v>914</v>
      </c>
      <c r="C2203" s="12" t="s">
        <v>2135</v>
      </c>
      <c r="D2203" s="12">
        <v>2018</v>
      </c>
      <c r="E2203" s="850">
        <v>1215</v>
      </c>
      <c r="F2203" s="848">
        <v>0.2</v>
      </c>
      <c r="G2203" s="852" t="s">
        <v>915</v>
      </c>
    </row>
    <row r="2204" spans="2:7">
      <c r="B2204" s="12" t="s">
        <v>914</v>
      </c>
      <c r="C2204" s="12" t="s">
        <v>2135</v>
      </c>
      <c r="D2204" s="12">
        <v>2018</v>
      </c>
      <c r="E2204" s="850">
        <v>266</v>
      </c>
      <c r="F2204" s="848">
        <v>0.1</v>
      </c>
      <c r="G2204" s="852" t="s">
        <v>915</v>
      </c>
    </row>
    <row r="2205" spans="2:7">
      <c r="B2205" s="12" t="s">
        <v>914</v>
      </c>
      <c r="C2205" s="12" t="s">
        <v>2135</v>
      </c>
      <c r="D2205" s="12">
        <v>2018</v>
      </c>
      <c r="E2205" s="850">
        <v>380</v>
      </c>
      <c r="F2205" s="848">
        <v>0.1</v>
      </c>
      <c r="G2205" s="852" t="s">
        <v>915</v>
      </c>
    </row>
    <row r="2206" spans="2:7">
      <c r="B2206" s="12" t="s">
        <v>914</v>
      </c>
      <c r="C2206" s="12" t="s">
        <v>2136</v>
      </c>
      <c r="D2206" s="12">
        <v>2018</v>
      </c>
      <c r="E2206" s="850">
        <v>480</v>
      </c>
      <c r="F2206" s="848">
        <v>0.08</v>
      </c>
      <c r="G2206" s="852" t="s">
        <v>915</v>
      </c>
    </row>
    <row r="2207" spans="2:7">
      <c r="B2207" s="12" t="s">
        <v>914</v>
      </c>
      <c r="C2207" s="12" t="s">
        <v>2136</v>
      </c>
      <c r="D2207" s="12">
        <v>2018</v>
      </c>
      <c r="E2207" s="850">
        <v>243</v>
      </c>
      <c r="F2207" s="848">
        <v>0.04</v>
      </c>
      <c r="G2207" s="852" t="s">
        <v>915</v>
      </c>
    </row>
    <row r="2208" spans="2:7">
      <c r="B2208" s="12" t="s">
        <v>914</v>
      </c>
      <c r="C2208" s="12" t="s">
        <v>2136</v>
      </c>
      <c r="D2208" s="12">
        <v>2018</v>
      </c>
      <c r="E2208" s="850">
        <v>190</v>
      </c>
      <c r="F2208" s="848">
        <v>0.05</v>
      </c>
      <c r="G2208" s="852" t="s">
        <v>915</v>
      </c>
    </row>
    <row r="2209" spans="2:7">
      <c r="B2209" s="12" t="s">
        <v>914</v>
      </c>
      <c r="C2209" s="12" t="s">
        <v>2137</v>
      </c>
      <c r="D2209" s="12">
        <v>2018</v>
      </c>
      <c r="E2209" s="850">
        <v>972</v>
      </c>
      <c r="F2209" s="848">
        <v>0.16</v>
      </c>
      <c r="G2209" s="852" t="s">
        <v>915</v>
      </c>
    </row>
    <row r="2210" spans="2:7">
      <c r="B2210" s="12" t="s">
        <v>914</v>
      </c>
      <c r="C2210" s="12" t="s">
        <v>2137</v>
      </c>
      <c r="D2210" s="12">
        <v>2018</v>
      </c>
      <c r="E2210" s="850">
        <v>2014</v>
      </c>
      <c r="F2210" s="848">
        <v>0.24</v>
      </c>
      <c r="G2210" s="852" t="s">
        <v>915</v>
      </c>
    </row>
    <row r="2211" spans="2:7">
      <c r="B2211" s="12" t="s">
        <v>914</v>
      </c>
      <c r="C2211" s="12" t="s">
        <v>2137</v>
      </c>
      <c r="D2211" s="12">
        <v>2018</v>
      </c>
      <c r="E2211" s="850">
        <v>760</v>
      </c>
      <c r="F2211" s="848">
        <v>0.2</v>
      </c>
      <c r="G2211" s="852" t="s">
        <v>915</v>
      </c>
    </row>
    <row r="2212" spans="2:7">
      <c r="B2212" s="12" t="s">
        <v>914</v>
      </c>
      <c r="C2212" s="12" t="s">
        <v>2137</v>
      </c>
      <c r="D2212" s="12">
        <v>2018</v>
      </c>
      <c r="E2212" s="850">
        <v>190</v>
      </c>
      <c r="F2212" s="848">
        <v>0.05</v>
      </c>
      <c r="G2212" s="852" t="s">
        <v>915</v>
      </c>
    </row>
    <row r="2213" spans="2:7">
      <c r="B2213" s="12" t="s">
        <v>914</v>
      </c>
      <c r="C2213" s="12" t="s">
        <v>2138</v>
      </c>
      <c r="D2213" s="12">
        <v>2018</v>
      </c>
      <c r="E2213" s="850">
        <v>380</v>
      </c>
      <c r="F2213" s="848">
        <v>0.1</v>
      </c>
      <c r="G2213" s="852" t="s">
        <v>915</v>
      </c>
    </row>
    <row r="2214" spans="2:7">
      <c r="B2214" s="12" t="s">
        <v>914</v>
      </c>
      <c r="C2214" s="12" t="s">
        <v>2138</v>
      </c>
      <c r="D2214" s="12">
        <v>2018</v>
      </c>
      <c r="E2214" s="850">
        <v>3021</v>
      </c>
      <c r="F2214" s="848">
        <v>0.36</v>
      </c>
      <c r="G2214" s="852" t="s">
        <v>915</v>
      </c>
    </row>
    <row r="2215" spans="2:7">
      <c r="B2215" s="12" t="s">
        <v>914</v>
      </c>
      <c r="C2215" s="12" t="s">
        <v>2138</v>
      </c>
      <c r="D2215" s="12">
        <v>2018</v>
      </c>
      <c r="E2215" s="850">
        <v>480</v>
      </c>
      <c r="F2215" s="848">
        <v>0.08</v>
      </c>
      <c r="G2215" s="852" t="s">
        <v>915</v>
      </c>
    </row>
    <row r="2216" spans="2:7">
      <c r="B2216" s="12" t="s">
        <v>914</v>
      </c>
      <c r="C2216" s="12" t="s">
        <v>2138</v>
      </c>
      <c r="D2216" s="12">
        <v>2018</v>
      </c>
      <c r="E2216" s="850">
        <v>133</v>
      </c>
      <c r="F2216" s="848">
        <v>0.05</v>
      </c>
      <c r="G2216" s="852" t="s">
        <v>915</v>
      </c>
    </row>
    <row r="2217" spans="2:7">
      <c r="B2217" s="12" t="s">
        <v>914</v>
      </c>
      <c r="C2217" s="12" t="s">
        <v>2139</v>
      </c>
      <c r="D2217" s="12">
        <v>2018</v>
      </c>
      <c r="E2217" s="850">
        <v>1007</v>
      </c>
      <c r="F2217" s="848">
        <v>0.12</v>
      </c>
      <c r="G2217" s="852" t="s">
        <v>915</v>
      </c>
    </row>
    <row r="2218" spans="2:7">
      <c r="B2218" s="12" t="s">
        <v>914</v>
      </c>
      <c r="C2218" s="12" t="s">
        <v>2139</v>
      </c>
      <c r="D2218" s="12">
        <v>2018</v>
      </c>
      <c r="E2218" s="850">
        <v>266</v>
      </c>
      <c r="F2218" s="848">
        <v>0.1</v>
      </c>
      <c r="G2218" s="852" t="s">
        <v>915</v>
      </c>
    </row>
    <row r="2219" spans="2:7">
      <c r="B2219" s="12" t="s">
        <v>914</v>
      </c>
      <c r="C2219" s="12" t="s">
        <v>2139</v>
      </c>
      <c r="D2219" s="12">
        <v>2018</v>
      </c>
      <c r="E2219" s="850">
        <v>486</v>
      </c>
      <c r="F2219" s="848">
        <v>0.08</v>
      </c>
      <c r="G2219" s="852" t="s">
        <v>915</v>
      </c>
    </row>
    <row r="2220" spans="2:7">
      <c r="B2220" s="12" t="s">
        <v>914</v>
      </c>
      <c r="C2220" s="12" t="s">
        <v>2139</v>
      </c>
      <c r="D2220" s="12">
        <v>2018</v>
      </c>
      <c r="E2220" s="850">
        <v>190</v>
      </c>
      <c r="F2220" s="848">
        <v>0.05</v>
      </c>
      <c r="G2220" s="852" t="s">
        <v>915</v>
      </c>
    </row>
    <row r="2221" spans="2:7">
      <c r="B2221" s="12" t="s">
        <v>914</v>
      </c>
      <c r="C2221" s="12" t="s">
        <v>2139</v>
      </c>
      <c r="D2221" s="12">
        <v>2018</v>
      </c>
      <c r="E2221" s="850">
        <v>2014</v>
      </c>
      <c r="F2221" s="848">
        <v>0.24</v>
      </c>
      <c r="G2221" s="852" t="s">
        <v>915</v>
      </c>
    </row>
    <row r="2222" spans="2:7">
      <c r="B2222" s="12" t="s">
        <v>914</v>
      </c>
      <c r="C2222" s="12" t="s">
        <v>2139</v>
      </c>
      <c r="D2222" s="12">
        <v>2018</v>
      </c>
      <c r="E2222" s="850">
        <v>1007</v>
      </c>
      <c r="F2222" s="848">
        <v>0.12</v>
      </c>
      <c r="G2222" s="852" t="s">
        <v>915</v>
      </c>
    </row>
    <row r="2223" spans="2:7">
      <c r="B2223" s="12" t="s">
        <v>914</v>
      </c>
      <c r="C2223" s="12" t="s">
        <v>2139</v>
      </c>
      <c r="D2223" s="12">
        <v>2018</v>
      </c>
      <c r="E2223" s="850">
        <v>548</v>
      </c>
      <c r="F2223" s="848">
        <v>0.09</v>
      </c>
      <c r="G2223" s="852" t="s">
        <v>915</v>
      </c>
    </row>
    <row r="2224" spans="2:7">
      <c r="B2224" s="12" t="s">
        <v>914</v>
      </c>
      <c r="C2224" s="12" t="s">
        <v>2139</v>
      </c>
      <c r="D2224" s="12">
        <v>2018</v>
      </c>
      <c r="E2224" s="850">
        <v>480</v>
      </c>
      <c r="F2224" s="848">
        <v>0.08</v>
      </c>
      <c r="G2224" s="852" t="s">
        <v>915</v>
      </c>
    </row>
    <row r="2225" spans="2:7">
      <c r="B2225" s="12" t="s">
        <v>914</v>
      </c>
      <c r="C2225" s="12" t="s">
        <v>2140</v>
      </c>
      <c r="D2225" s="12">
        <v>2018</v>
      </c>
      <c r="E2225" s="850">
        <v>486</v>
      </c>
      <c r="F2225" s="848">
        <v>0.08</v>
      </c>
      <c r="G2225" s="852" t="s">
        <v>915</v>
      </c>
    </row>
    <row r="2226" spans="2:7">
      <c r="B2226" s="12" t="s">
        <v>914</v>
      </c>
      <c r="C2226" s="12" t="s">
        <v>2140</v>
      </c>
      <c r="D2226" s="12">
        <v>2018</v>
      </c>
      <c r="E2226" s="850">
        <v>1007</v>
      </c>
      <c r="F2226" s="848">
        <v>0.12</v>
      </c>
      <c r="G2226" s="852" t="s">
        <v>915</v>
      </c>
    </row>
    <row r="2227" spans="2:7">
      <c r="B2227" s="12" t="s">
        <v>914</v>
      </c>
      <c r="C2227" s="12" t="s">
        <v>2141</v>
      </c>
      <c r="D2227" s="12">
        <v>2018</v>
      </c>
      <c r="E2227" s="850">
        <v>480</v>
      </c>
      <c r="F2227" s="848">
        <v>0.08</v>
      </c>
      <c r="G2227" s="852" t="s">
        <v>915</v>
      </c>
    </row>
    <row r="2228" spans="2:7">
      <c r="B2228" s="12" t="s">
        <v>914</v>
      </c>
      <c r="C2228" s="12" t="s">
        <v>2141</v>
      </c>
      <c r="D2228" s="12">
        <v>2018</v>
      </c>
      <c r="E2228" s="850">
        <v>2014</v>
      </c>
      <c r="F2228" s="848">
        <v>0.24</v>
      </c>
      <c r="G2228" s="852" t="s">
        <v>915</v>
      </c>
    </row>
    <row r="2229" spans="2:7">
      <c r="B2229" s="12" t="s">
        <v>914</v>
      </c>
      <c r="C2229" s="12" t="s">
        <v>2142</v>
      </c>
      <c r="D2229" s="12">
        <v>2018</v>
      </c>
      <c r="E2229" s="850">
        <v>972</v>
      </c>
      <c r="F2229" s="848">
        <v>0.16</v>
      </c>
      <c r="G2229" s="852" t="s">
        <v>915</v>
      </c>
    </row>
    <row r="2230" spans="2:7">
      <c r="B2230" s="12" t="s">
        <v>914</v>
      </c>
      <c r="C2230" s="12" t="s">
        <v>2142</v>
      </c>
      <c r="D2230" s="12">
        <v>2018</v>
      </c>
      <c r="E2230" s="850">
        <v>1007</v>
      </c>
      <c r="F2230" s="848">
        <v>0.12</v>
      </c>
      <c r="G2230" s="852" t="s">
        <v>915</v>
      </c>
    </row>
    <row r="2231" spans="2:7">
      <c r="B2231" s="12" t="s">
        <v>914</v>
      </c>
      <c r="C2231" s="12" t="s">
        <v>2142</v>
      </c>
      <c r="D2231" s="12">
        <v>2018</v>
      </c>
      <c r="E2231" s="850">
        <v>1330</v>
      </c>
      <c r="F2231" s="848">
        <v>0.35</v>
      </c>
      <c r="G2231" s="852" t="s">
        <v>915</v>
      </c>
    </row>
    <row r="2232" spans="2:7">
      <c r="B2232" s="12" t="s">
        <v>914</v>
      </c>
      <c r="C2232" s="12" t="s">
        <v>2143</v>
      </c>
      <c r="D2232" s="12">
        <v>2018</v>
      </c>
      <c r="E2232" s="850">
        <v>480</v>
      </c>
      <c r="F2232" s="848">
        <v>0.08</v>
      </c>
      <c r="G2232" s="852" t="s">
        <v>915</v>
      </c>
    </row>
    <row r="2233" spans="2:7">
      <c r="B2233" s="12" t="s">
        <v>914</v>
      </c>
      <c r="C2233" s="12" t="s">
        <v>2143</v>
      </c>
      <c r="D2233" s="12">
        <v>2018</v>
      </c>
      <c r="E2233" s="850">
        <v>1007</v>
      </c>
      <c r="F2233" s="848">
        <v>0.12</v>
      </c>
      <c r="G2233" s="852" t="s">
        <v>915</v>
      </c>
    </row>
    <row r="2234" spans="2:7">
      <c r="B2234" s="12" t="s">
        <v>914</v>
      </c>
      <c r="C2234" s="12" t="s">
        <v>2143</v>
      </c>
      <c r="D2234" s="12">
        <v>2018</v>
      </c>
      <c r="E2234" s="850">
        <v>548</v>
      </c>
      <c r="F2234" s="848">
        <v>0.09</v>
      </c>
      <c r="G2234" s="852" t="s">
        <v>915</v>
      </c>
    </row>
    <row r="2235" spans="2:7">
      <c r="B2235" s="12" t="s">
        <v>914</v>
      </c>
      <c r="C2235" s="12" t="s">
        <v>2143</v>
      </c>
      <c r="D2235" s="12">
        <v>2018</v>
      </c>
      <c r="E2235" s="850">
        <v>729</v>
      </c>
      <c r="F2235" s="848">
        <v>0.12</v>
      </c>
      <c r="G2235" s="852" t="s">
        <v>915</v>
      </c>
    </row>
    <row r="2236" spans="2:7">
      <c r="B2236" s="12" t="s">
        <v>914</v>
      </c>
      <c r="C2236" s="12" t="s">
        <v>2143</v>
      </c>
      <c r="D2236" s="12">
        <v>2018</v>
      </c>
      <c r="E2236" s="850">
        <v>3021</v>
      </c>
      <c r="F2236" s="848">
        <v>0.36</v>
      </c>
      <c r="G2236" s="852" t="s">
        <v>915</v>
      </c>
    </row>
    <row r="2237" spans="2:7">
      <c r="B2237" s="12" t="s">
        <v>914</v>
      </c>
      <c r="C2237" s="12" t="s">
        <v>2144</v>
      </c>
      <c r="D2237" s="12">
        <v>2018</v>
      </c>
      <c r="E2237" s="850">
        <v>548</v>
      </c>
      <c r="F2237" s="848">
        <v>0.09</v>
      </c>
      <c r="G2237" s="852" t="s">
        <v>915</v>
      </c>
    </row>
    <row r="2238" spans="2:7">
      <c r="B2238" s="12" t="s">
        <v>914</v>
      </c>
      <c r="C2238" s="12" t="s">
        <v>2144</v>
      </c>
      <c r="D2238" s="12">
        <v>2018</v>
      </c>
      <c r="E2238" s="850">
        <v>480</v>
      </c>
      <c r="F2238" s="848">
        <v>0.08</v>
      </c>
      <c r="G2238" s="852" t="s">
        <v>915</v>
      </c>
    </row>
    <row r="2239" spans="2:7">
      <c r="B2239" s="12" t="s">
        <v>914</v>
      </c>
      <c r="C2239" s="12" t="s">
        <v>2144</v>
      </c>
      <c r="D2239" s="12">
        <v>2018</v>
      </c>
      <c r="E2239" s="850">
        <v>380</v>
      </c>
      <c r="F2239" s="848">
        <v>0.1</v>
      </c>
      <c r="G2239" s="852" t="s">
        <v>915</v>
      </c>
    </row>
    <row r="2240" spans="2:7">
      <c r="B2240" s="12" t="s">
        <v>914</v>
      </c>
      <c r="C2240" s="12" t="s">
        <v>2144</v>
      </c>
      <c r="D2240" s="12">
        <v>2018</v>
      </c>
      <c r="E2240" s="850">
        <v>4028</v>
      </c>
      <c r="F2240" s="848">
        <v>0.48</v>
      </c>
      <c r="G2240" s="852" t="s">
        <v>915</v>
      </c>
    </row>
    <row r="2241" spans="2:7">
      <c r="B2241" s="12" t="s">
        <v>914</v>
      </c>
      <c r="C2241" s="12" t="s">
        <v>2144</v>
      </c>
      <c r="D2241" s="12">
        <v>2018</v>
      </c>
      <c r="E2241" s="850">
        <v>3021</v>
      </c>
      <c r="F2241" s="848">
        <v>0.36</v>
      </c>
      <c r="G2241" s="852" t="s">
        <v>915</v>
      </c>
    </row>
    <row r="2242" spans="2:7">
      <c r="B2242" s="12" t="s">
        <v>914</v>
      </c>
      <c r="C2242" s="12" t="s">
        <v>2144</v>
      </c>
      <c r="D2242" s="12">
        <v>2018</v>
      </c>
      <c r="E2242" s="850">
        <v>1215</v>
      </c>
      <c r="F2242" s="848">
        <v>0.2</v>
      </c>
      <c r="G2242" s="852" t="s">
        <v>915</v>
      </c>
    </row>
    <row r="2243" spans="2:7">
      <c r="B2243" s="12" t="s">
        <v>914</v>
      </c>
      <c r="C2243" s="12" t="s">
        <v>2145</v>
      </c>
      <c r="D2243" s="12">
        <v>2018</v>
      </c>
      <c r="E2243" s="850">
        <v>2090</v>
      </c>
      <c r="F2243" s="848">
        <v>0.55000000000000004</v>
      </c>
      <c r="G2243" s="852" t="s">
        <v>915</v>
      </c>
    </row>
    <row r="2244" spans="2:7">
      <c r="B2244" s="12" t="s">
        <v>914</v>
      </c>
      <c r="C2244" s="12" t="s">
        <v>2145</v>
      </c>
      <c r="D2244" s="12">
        <v>2018</v>
      </c>
      <c r="E2244" s="850">
        <v>289</v>
      </c>
      <c r="F2244" s="848">
        <v>0.05</v>
      </c>
      <c r="G2244" s="852" t="s">
        <v>915</v>
      </c>
    </row>
    <row r="2245" spans="2:7">
      <c r="B2245" s="12" t="s">
        <v>914</v>
      </c>
      <c r="C2245" s="12" t="s">
        <v>2145</v>
      </c>
      <c r="D2245" s="12">
        <v>2018</v>
      </c>
      <c r="E2245" s="850">
        <v>480</v>
      </c>
      <c r="F2245" s="848">
        <v>0.08</v>
      </c>
      <c r="G2245" s="852" t="s">
        <v>915</v>
      </c>
    </row>
    <row r="2246" spans="2:7">
      <c r="B2246" s="12" t="s">
        <v>914</v>
      </c>
      <c r="C2246" s="12" t="s">
        <v>2145</v>
      </c>
      <c r="D2246" s="12">
        <v>2018</v>
      </c>
      <c r="E2246" s="850">
        <v>1007</v>
      </c>
      <c r="F2246" s="848">
        <v>0.12</v>
      </c>
      <c r="G2246" s="852" t="s">
        <v>915</v>
      </c>
    </row>
    <row r="2247" spans="2:7">
      <c r="B2247" s="12" t="s">
        <v>914</v>
      </c>
      <c r="C2247" s="12" t="s">
        <v>2145</v>
      </c>
      <c r="D2247" s="12">
        <v>2018</v>
      </c>
      <c r="E2247" s="850">
        <v>1007</v>
      </c>
      <c r="F2247" s="848">
        <v>0.12</v>
      </c>
      <c r="G2247" s="852" t="s">
        <v>915</v>
      </c>
    </row>
    <row r="2248" spans="2:7">
      <c r="B2248" s="12" t="s">
        <v>914</v>
      </c>
      <c r="C2248" s="12" t="s">
        <v>2146</v>
      </c>
      <c r="D2248" s="12">
        <v>2018</v>
      </c>
      <c r="E2248" s="850">
        <v>133</v>
      </c>
      <c r="F2248" s="848">
        <v>0.05</v>
      </c>
      <c r="G2248" s="852" t="s">
        <v>915</v>
      </c>
    </row>
    <row r="2249" spans="2:7">
      <c r="B2249" s="12" t="s">
        <v>914</v>
      </c>
      <c r="C2249" s="12" t="s">
        <v>2146</v>
      </c>
      <c r="D2249" s="12">
        <v>2018</v>
      </c>
      <c r="E2249" s="850">
        <v>3021</v>
      </c>
      <c r="F2249" s="848">
        <v>0.36</v>
      </c>
      <c r="G2249" s="852" t="s">
        <v>915</v>
      </c>
    </row>
    <row r="2250" spans="2:7">
      <c r="B2250" s="12" t="s">
        <v>914</v>
      </c>
      <c r="C2250" s="12" t="s">
        <v>2146</v>
      </c>
      <c r="D2250" s="12">
        <v>2018</v>
      </c>
      <c r="E2250" s="850">
        <v>570</v>
      </c>
      <c r="F2250" s="848">
        <v>0.15</v>
      </c>
      <c r="G2250" s="852" t="s">
        <v>915</v>
      </c>
    </row>
    <row r="2251" spans="2:7">
      <c r="B2251" s="12" t="s">
        <v>914</v>
      </c>
      <c r="C2251" s="12" t="s">
        <v>2146</v>
      </c>
      <c r="D2251" s="12">
        <v>2018</v>
      </c>
      <c r="E2251" s="850">
        <v>480</v>
      </c>
      <c r="F2251" s="848">
        <v>0.08</v>
      </c>
      <c r="G2251" s="852" t="s">
        <v>915</v>
      </c>
    </row>
    <row r="2252" spans="2:7">
      <c r="B2252" s="12" t="s">
        <v>914</v>
      </c>
      <c r="C2252" s="12" t="s">
        <v>2147</v>
      </c>
      <c r="D2252" s="12">
        <v>2018</v>
      </c>
      <c r="E2252" s="850">
        <v>548</v>
      </c>
      <c r="F2252" s="848">
        <v>0.09</v>
      </c>
      <c r="G2252" s="852" t="s">
        <v>915</v>
      </c>
    </row>
    <row r="2253" spans="2:7">
      <c r="B2253" s="12" t="s">
        <v>914</v>
      </c>
      <c r="C2253" s="12" t="s">
        <v>2147</v>
      </c>
      <c r="D2253" s="12">
        <v>2018</v>
      </c>
      <c r="E2253" s="850">
        <v>480</v>
      </c>
      <c r="F2253" s="848">
        <v>0.08</v>
      </c>
      <c r="G2253" s="852" t="s">
        <v>915</v>
      </c>
    </row>
    <row r="2254" spans="2:7">
      <c r="B2254" s="12" t="s">
        <v>914</v>
      </c>
      <c r="C2254" s="12" t="s">
        <v>2147</v>
      </c>
      <c r="D2254" s="12">
        <v>2018</v>
      </c>
      <c r="E2254" s="850">
        <v>1007</v>
      </c>
      <c r="F2254" s="848">
        <v>0.12</v>
      </c>
      <c r="G2254" s="852" t="s">
        <v>915</v>
      </c>
    </row>
    <row r="2255" spans="2:7">
      <c r="B2255" s="12" t="s">
        <v>914</v>
      </c>
      <c r="C2255" s="12" t="s">
        <v>2147</v>
      </c>
      <c r="D2255" s="12">
        <v>2018</v>
      </c>
      <c r="E2255" s="850">
        <v>266</v>
      </c>
      <c r="F2255" s="848">
        <v>0.1</v>
      </c>
      <c r="G2255" s="852" t="s">
        <v>915</v>
      </c>
    </row>
    <row r="2256" spans="2:7">
      <c r="B2256" s="12" t="s">
        <v>914</v>
      </c>
      <c r="C2256" s="12" t="s">
        <v>2148</v>
      </c>
      <c r="D2256" s="12">
        <v>2018</v>
      </c>
      <c r="E2256" s="850">
        <v>480</v>
      </c>
      <c r="F2256" s="848">
        <v>0.08</v>
      </c>
      <c r="G2256" s="852" t="s">
        <v>915</v>
      </c>
    </row>
    <row r="2257" spans="2:7">
      <c r="B2257" s="12" t="s">
        <v>914</v>
      </c>
      <c r="C2257" s="12" t="s">
        <v>2149</v>
      </c>
      <c r="D2257" s="12">
        <v>2018</v>
      </c>
      <c r="E2257" s="850">
        <v>1007</v>
      </c>
      <c r="F2257" s="848">
        <v>0.12</v>
      </c>
      <c r="G2257" s="852" t="s">
        <v>915</v>
      </c>
    </row>
    <row r="2258" spans="2:7">
      <c r="B2258" s="12" t="s">
        <v>914</v>
      </c>
      <c r="C2258" s="12" t="s">
        <v>2149</v>
      </c>
      <c r="D2258" s="12">
        <v>2018</v>
      </c>
      <c r="E2258" s="850">
        <v>480</v>
      </c>
      <c r="F2258" s="848">
        <v>0.08</v>
      </c>
      <c r="G2258" s="852" t="s">
        <v>915</v>
      </c>
    </row>
    <row r="2259" spans="2:7">
      <c r="B2259" s="12" t="s">
        <v>914</v>
      </c>
      <c r="C2259" s="12" t="s">
        <v>2150</v>
      </c>
      <c r="D2259" s="12">
        <v>2018</v>
      </c>
      <c r="E2259" s="850">
        <v>548</v>
      </c>
      <c r="F2259" s="848">
        <v>0.09</v>
      </c>
      <c r="G2259" s="852" t="s">
        <v>915</v>
      </c>
    </row>
    <row r="2260" spans="2:7">
      <c r="B2260" s="12" t="s">
        <v>914</v>
      </c>
      <c r="C2260" s="12" t="s">
        <v>2150</v>
      </c>
      <c r="D2260" s="12">
        <v>2018</v>
      </c>
      <c r="E2260" s="850">
        <v>960</v>
      </c>
      <c r="F2260" s="848">
        <v>0.16</v>
      </c>
      <c r="G2260" s="852" t="s">
        <v>915</v>
      </c>
    </row>
    <row r="2261" spans="2:7">
      <c r="B2261" s="12" t="s">
        <v>914</v>
      </c>
      <c r="C2261" s="12" t="s">
        <v>2150</v>
      </c>
      <c r="D2261" s="12">
        <v>2018</v>
      </c>
      <c r="E2261" s="850">
        <v>380</v>
      </c>
      <c r="F2261" s="848">
        <v>0.1</v>
      </c>
      <c r="G2261" s="852" t="s">
        <v>915</v>
      </c>
    </row>
    <row r="2262" spans="2:7">
      <c r="B2262" s="12" t="s">
        <v>914</v>
      </c>
      <c r="C2262" s="12" t="s">
        <v>2150</v>
      </c>
      <c r="D2262" s="12">
        <v>2018</v>
      </c>
      <c r="E2262" s="850">
        <v>2014</v>
      </c>
      <c r="F2262" s="848">
        <v>0.24</v>
      </c>
      <c r="G2262" s="852" t="s">
        <v>915</v>
      </c>
    </row>
    <row r="2263" spans="2:7">
      <c r="B2263" s="12" t="s">
        <v>914</v>
      </c>
      <c r="C2263" s="12" t="s">
        <v>2150</v>
      </c>
      <c r="D2263" s="12">
        <v>2018</v>
      </c>
      <c r="E2263" s="850">
        <v>133</v>
      </c>
      <c r="F2263" s="848">
        <v>0.05</v>
      </c>
      <c r="G2263" s="852" t="s">
        <v>915</v>
      </c>
    </row>
    <row r="2264" spans="2:7">
      <c r="B2264" s="12" t="s">
        <v>914</v>
      </c>
      <c r="C2264" s="12" t="s">
        <v>2150</v>
      </c>
      <c r="D2264" s="12">
        <v>2018</v>
      </c>
      <c r="E2264" s="850">
        <v>2014</v>
      </c>
      <c r="F2264" s="848">
        <v>0.24</v>
      </c>
      <c r="G2264" s="852" t="s">
        <v>915</v>
      </c>
    </row>
    <row r="2265" spans="2:7">
      <c r="B2265" s="12" t="s">
        <v>914</v>
      </c>
      <c r="C2265" s="12" t="s">
        <v>2150</v>
      </c>
      <c r="D2265" s="12">
        <v>2018</v>
      </c>
      <c r="E2265" s="850">
        <v>486</v>
      </c>
      <c r="F2265" s="848">
        <v>0.08</v>
      </c>
      <c r="G2265" s="852" t="s">
        <v>915</v>
      </c>
    </row>
    <row r="2266" spans="2:7">
      <c r="B2266" s="12" t="s">
        <v>914</v>
      </c>
      <c r="C2266" s="12" t="s">
        <v>2151</v>
      </c>
      <c r="D2266" s="12">
        <v>2018</v>
      </c>
      <c r="E2266" s="850">
        <v>1007</v>
      </c>
      <c r="F2266" s="848">
        <v>0.12</v>
      </c>
      <c r="G2266" s="852" t="s">
        <v>915</v>
      </c>
    </row>
    <row r="2267" spans="2:7">
      <c r="B2267" s="12" t="s">
        <v>914</v>
      </c>
      <c r="C2267" s="12" t="s">
        <v>2151</v>
      </c>
      <c r="D2267" s="12">
        <v>2018</v>
      </c>
      <c r="E2267" s="850">
        <v>133</v>
      </c>
      <c r="F2267" s="848">
        <v>0.05</v>
      </c>
      <c r="G2267" s="852" t="s">
        <v>915</v>
      </c>
    </row>
    <row r="2268" spans="2:7">
      <c r="B2268" s="12" t="s">
        <v>914</v>
      </c>
      <c r="C2268" s="12" t="s">
        <v>2151</v>
      </c>
      <c r="D2268" s="12">
        <v>2018</v>
      </c>
      <c r="E2268" s="850">
        <v>480</v>
      </c>
      <c r="F2268" s="848">
        <v>0.08</v>
      </c>
      <c r="G2268" s="852" t="s">
        <v>915</v>
      </c>
    </row>
    <row r="2269" spans="2:7">
      <c r="B2269" s="12" t="s">
        <v>914</v>
      </c>
      <c r="C2269" s="12" t="s">
        <v>2151</v>
      </c>
      <c r="D2269" s="12">
        <v>2018</v>
      </c>
      <c r="E2269" s="850">
        <v>190</v>
      </c>
      <c r="F2269" s="848">
        <v>0.05</v>
      </c>
      <c r="G2269" s="852" t="s">
        <v>915</v>
      </c>
    </row>
    <row r="2270" spans="2:7">
      <c r="B2270" s="12" t="s">
        <v>914</v>
      </c>
      <c r="C2270" s="12" t="s">
        <v>2152</v>
      </c>
      <c r="D2270" s="12">
        <v>2018</v>
      </c>
      <c r="E2270" s="850">
        <v>548</v>
      </c>
      <c r="F2270" s="848">
        <v>0.09</v>
      </c>
      <c r="G2270" s="852" t="s">
        <v>915</v>
      </c>
    </row>
    <row r="2271" spans="2:7">
      <c r="B2271" s="12" t="s">
        <v>914</v>
      </c>
      <c r="C2271" s="12" t="s">
        <v>2152</v>
      </c>
      <c r="D2271" s="12">
        <v>2018</v>
      </c>
      <c r="E2271" s="850">
        <v>578</v>
      </c>
      <c r="F2271" s="848">
        <v>0.1</v>
      </c>
      <c r="G2271" s="852" t="s">
        <v>915</v>
      </c>
    </row>
    <row r="2272" spans="2:7">
      <c r="B2272" s="12" t="s">
        <v>914</v>
      </c>
      <c r="C2272" s="12" t="s">
        <v>2152</v>
      </c>
      <c r="D2272" s="12">
        <v>2018</v>
      </c>
      <c r="E2272" s="850">
        <v>5035</v>
      </c>
      <c r="F2272" s="848">
        <v>0.6</v>
      </c>
      <c r="G2272" s="852" t="s">
        <v>915</v>
      </c>
    </row>
    <row r="2273" spans="2:7">
      <c r="B2273" s="12" t="s">
        <v>914</v>
      </c>
      <c r="C2273" s="12" t="s">
        <v>2152</v>
      </c>
      <c r="D2273" s="12">
        <v>2018</v>
      </c>
      <c r="E2273" s="850">
        <v>665</v>
      </c>
      <c r="F2273" s="848">
        <v>0.25</v>
      </c>
      <c r="G2273" s="852" t="s">
        <v>915</v>
      </c>
    </row>
    <row r="2274" spans="2:7">
      <c r="B2274" s="12" t="s">
        <v>914</v>
      </c>
      <c r="C2274" s="12" t="s">
        <v>2152</v>
      </c>
      <c r="D2274" s="12">
        <v>2018</v>
      </c>
      <c r="E2274" s="850">
        <v>2014</v>
      </c>
      <c r="F2274" s="848">
        <v>0.24</v>
      </c>
      <c r="G2274" s="852" t="s">
        <v>915</v>
      </c>
    </row>
    <row r="2275" spans="2:7">
      <c r="B2275" s="12" t="s">
        <v>914</v>
      </c>
      <c r="C2275" s="12" t="s">
        <v>2152</v>
      </c>
      <c r="D2275" s="12">
        <v>2018</v>
      </c>
      <c r="E2275" s="850">
        <v>960</v>
      </c>
      <c r="F2275" s="848">
        <v>0.16</v>
      </c>
      <c r="G2275" s="852" t="s">
        <v>915</v>
      </c>
    </row>
    <row r="2276" spans="2:7">
      <c r="B2276" s="12" t="s">
        <v>914</v>
      </c>
      <c r="C2276" s="12" t="s">
        <v>2153</v>
      </c>
      <c r="D2276" s="12">
        <v>2018</v>
      </c>
      <c r="E2276" s="850">
        <v>578</v>
      </c>
      <c r="F2276" s="848">
        <v>0.1</v>
      </c>
      <c r="G2276" s="852" t="s">
        <v>915</v>
      </c>
    </row>
    <row r="2277" spans="2:7">
      <c r="B2277" s="12" t="s">
        <v>914</v>
      </c>
      <c r="C2277" s="12" t="s">
        <v>2153</v>
      </c>
      <c r="D2277" s="12">
        <v>2018</v>
      </c>
      <c r="E2277" s="850">
        <v>1007</v>
      </c>
      <c r="F2277" s="848">
        <v>0.12</v>
      </c>
      <c r="G2277" s="852" t="s">
        <v>915</v>
      </c>
    </row>
    <row r="2278" spans="2:7">
      <c r="B2278" s="12" t="s">
        <v>914</v>
      </c>
      <c r="C2278" s="12" t="s">
        <v>2153</v>
      </c>
      <c r="D2278" s="12">
        <v>2018</v>
      </c>
      <c r="E2278" s="850">
        <v>190</v>
      </c>
      <c r="F2278" s="848">
        <v>0.05</v>
      </c>
      <c r="G2278" s="852" t="s">
        <v>915</v>
      </c>
    </row>
    <row r="2279" spans="2:7">
      <c r="B2279" s="12" t="s">
        <v>914</v>
      </c>
      <c r="C2279" s="12" t="s">
        <v>2153</v>
      </c>
      <c r="D2279" s="12">
        <v>2018</v>
      </c>
      <c r="E2279" s="850">
        <v>4028</v>
      </c>
      <c r="F2279" s="848">
        <v>0.48</v>
      </c>
      <c r="G2279" s="852" t="s">
        <v>915</v>
      </c>
    </row>
    <row r="2280" spans="2:7">
      <c r="B2280" s="12" t="s">
        <v>914</v>
      </c>
      <c r="C2280" s="12" t="s">
        <v>2153</v>
      </c>
      <c r="D2280" s="12">
        <v>2018</v>
      </c>
      <c r="E2280" s="850">
        <v>133</v>
      </c>
      <c r="F2280" s="848">
        <v>0.05</v>
      </c>
      <c r="G2280" s="852" t="s">
        <v>915</v>
      </c>
    </row>
    <row r="2281" spans="2:7">
      <c r="B2281" s="12" t="s">
        <v>914</v>
      </c>
      <c r="C2281" s="12" t="s">
        <v>2153</v>
      </c>
      <c r="D2281" s="12">
        <v>2018</v>
      </c>
      <c r="E2281" s="850">
        <v>972</v>
      </c>
      <c r="F2281" s="848">
        <v>0.16</v>
      </c>
      <c r="G2281" s="852" t="s">
        <v>915</v>
      </c>
    </row>
    <row r="2282" spans="2:7">
      <c r="B2282" s="12" t="s">
        <v>914</v>
      </c>
      <c r="C2282" s="12" t="s">
        <v>2153</v>
      </c>
      <c r="D2282" s="12">
        <v>2018</v>
      </c>
      <c r="E2282" s="850">
        <v>4028</v>
      </c>
      <c r="F2282" s="848">
        <v>0.48</v>
      </c>
      <c r="G2282" s="852" t="s">
        <v>915</v>
      </c>
    </row>
    <row r="2283" spans="2:7">
      <c r="B2283" s="12" t="s">
        <v>914</v>
      </c>
      <c r="C2283" s="12" t="s">
        <v>2154</v>
      </c>
      <c r="D2283" s="12">
        <v>2018</v>
      </c>
      <c r="E2283" s="850">
        <v>289</v>
      </c>
      <c r="F2283" s="848">
        <v>0.05</v>
      </c>
      <c r="G2283" s="852" t="s">
        <v>915</v>
      </c>
    </row>
    <row r="2284" spans="2:7">
      <c r="B2284" s="12" t="s">
        <v>914</v>
      </c>
      <c r="C2284" s="12" t="s">
        <v>2154</v>
      </c>
      <c r="D2284" s="12">
        <v>2018</v>
      </c>
      <c r="E2284" s="850">
        <v>1007</v>
      </c>
      <c r="F2284" s="848">
        <v>0.12</v>
      </c>
      <c r="G2284" s="852" t="s">
        <v>915</v>
      </c>
    </row>
    <row r="2285" spans="2:7">
      <c r="B2285" s="12" t="s">
        <v>914</v>
      </c>
      <c r="C2285" s="12" t="s">
        <v>2154</v>
      </c>
      <c r="D2285" s="12">
        <v>2018</v>
      </c>
      <c r="E2285" s="850">
        <v>972</v>
      </c>
      <c r="F2285" s="848">
        <v>0.16</v>
      </c>
      <c r="G2285" s="852" t="s">
        <v>915</v>
      </c>
    </row>
    <row r="2286" spans="2:7">
      <c r="B2286" s="12" t="s">
        <v>914</v>
      </c>
      <c r="C2286" s="12" t="s">
        <v>2155</v>
      </c>
      <c r="D2286" s="12">
        <v>2018</v>
      </c>
      <c r="E2286" s="850">
        <v>190</v>
      </c>
      <c r="F2286" s="848">
        <v>0.05</v>
      </c>
      <c r="G2286" s="852" t="s">
        <v>915</v>
      </c>
    </row>
    <row r="2287" spans="2:7">
      <c r="B2287" s="12" t="s">
        <v>914</v>
      </c>
      <c r="C2287" s="12" t="s">
        <v>2155</v>
      </c>
      <c r="D2287" s="12">
        <v>2018</v>
      </c>
      <c r="E2287" s="850">
        <v>2014</v>
      </c>
      <c r="F2287" s="848">
        <v>0.24</v>
      </c>
      <c r="G2287" s="852" t="s">
        <v>915</v>
      </c>
    </row>
    <row r="2288" spans="2:7">
      <c r="B2288" s="12" t="s">
        <v>914</v>
      </c>
      <c r="C2288" s="12" t="s">
        <v>2155</v>
      </c>
      <c r="D2288" s="12">
        <v>2018</v>
      </c>
      <c r="E2288" s="850">
        <v>243</v>
      </c>
      <c r="F2288" s="848">
        <v>0.04</v>
      </c>
      <c r="G2288" s="852" t="s">
        <v>915</v>
      </c>
    </row>
    <row r="2289" spans="2:7">
      <c r="B2289" s="12" t="s">
        <v>914</v>
      </c>
      <c r="C2289" s="12" t="s">
        <v>2155</v>
      </c>
      <c r="D2289" s="12">
        <v>2018</v>
      </c>
      <c r="E2289" s="850">
        <v>289</v>
      </c>
      <c r="F2289" s="848">
        <v>0.05</v>
      </c>
      <c r="G2289" s="852" t="s">
        <v>915</v>
      </c>
    </row>
    <row r="2290" spans="2:7">
      <c r="B2290" s="12" t="s">
        <v>914</v>
      </c>
      <c r="C2290" s="12" t="s">
        <v>2155</v>
      </c>
      <c r="D2290" s="12">
        <v>2018</v>
      </c>
      <c r="E2290" s="850">
        <v>1007</v>
      </c>
      <c r="F2290" s="848">
        <v>0.12</v>
      </c>
      <c r="G2290" s="852" t="s">
        <v>915</v>
      </c>
    </row>
    <row r="2291" spans="2:7">
      <c r="B2291" s="12" t="s">
        <v>914</v>
      </c>
      <c r="C2291" s="12" t="s">
        <v>2155</v>
      </c>
      <c r="D2291" s="12">
        <v>2018</v>
      </c>
      <c r="E2291" s="850">
        <v>190</v>
      </c>
      <c r="F2291" s="848">
        <v>0.05</v>
      </c>
      <c r="G2291" s="852" t="s">
        <v>915</v>
      </c>
    </row>
    <row r="2292" spans="2:7">
      <c r="B2292" s="12" t="s">
        <v>914</v>
      </c>
      <c r="C2292" s="12" t="s">
        <v>2156</v>
      </c>
      <c r="D2292" s="12">
        <v>2018</v>
      </c>
      <c r="E2292" s="850">
        <v>486</v>
      </c>
      <c r="F2292" s="848">
        <v>0.08</v>
      </c>
      <c r="G2292" s="852" t="s">
        <v>915</v>
      </c>
    </row>
    <row r="2293" spans="2:7">
      <c r="B2293" s="12" t="s">
        <v>914</v>
      </c>
      <c r="C2293" s="12" t="s">
        <v>2156</v>
      </c>
      <c r="D2293" s="12">
        <v>2018</v>
      </c>
      <c r="E2293" s="850">
        <v>548</v>
      </c>
      <c r="F2293" s="848">
        <v>0.09</v>
      </c>
      <c r="G2293" s="852" t="s">
        <v>915</v>
      </c>
    </row>
    <row r="2294" spans="2:7">
      <c r="B2294" s="12" t="s">
        <v>914</v>
      </c>
      <c r="C2294" s="12" t="s">
        <v>2156</v>
      </c>
      <c r="D2294" s="12">
        <v>2018</v>
      </c>
      <c r="E2294" s="850">
        <v>480</v>
      </c>
      <c r="F2294" s="848">
        <v>0.08</v>
      </c>
      <c r="G2294" s="852" t="s">
        <v>915</v>
      </c>
    </row>
    <row r="2295" spans="2:7">
      <c r="B2295" s="12" t="s">
        <v>914</v>
      </c>
      <c r="C2295" s="12" t="s">
        <v>2156</v>
      </c>
      <c r="D2295" s="12">
        <v>2018</v>
      </c>
      <c r="E2295" s="850">
        <v>266</v>
      </c>
      <c r="F2295" s="848">
        <v>0.1</v>
      </c>
      <c r="G2295" s="852" t="s">
        <v>915</v>
      </c>
    </row>
    <row r="2296" spans="2:7">
      <c r="B2296" s="12" t="s">
        <v>914</v>
      </c>
      <c r="C2296" s="12" t="s">
        <v>2156</v>
      </c>
      <c r="D2296" s="12">
        <v>2018</v>
      </c>
      <c r="E2296" s="850">
        <v>2014</v>
      </c>
      <c r="F2296" s="848">
        <v>0.24</v>
      </c>
      <c r="G2296" s="852" t="s">
        <v>915</v>
      </c>
    </row>
    <row r="2297" spans="2:7">
      <c r="B2297" s="12" t="s">
        <v>914</v>
      </c>
      <c r="C2297" s="12" t="s">
        <v>2157</v>
      </c>
      <c r="D2297" s="12">
        <v>2018</v>
      </c>
      <c r="E2297" s="850">
        <v>480</v>
      </c>
      <c r="F2297" s="848">
        <v>0.08</v>
      </c>
      <c r="G2297" s="852" t="s">
        <v>915</v>
      </c>
    </row>
    <row r="2298" spans="2:7">
      <c r="B2298" s="12" t="s">
        <v>914</v>
      </c>
      <c r="C2298" s="12" t="s">
        <v>2157</v>
      </c>
      <c r="D2298" s="12">
        <v>2018</v>
      </c>
      <c r="E2298" s="850">
        <v>486</v>
      </c>
      <c r="F2298" s="848">
        <v>0.08</v>
      </c>
      <c r="G2298" s="852" t="s">
        <v>915</v>
      </c>
    </row>
    <row r="2299" spans="2:7">
      <c r="B2299" s="12" t="s">
        <v>914</v>
      </c>
      <c r="C2299" s="12" t="s">
        <v>2157</v>
      </c>
      <c r="D2299" s="12">
        <v>2018</v>
      </c>
      <c r="E2299" s="850">
        <v>6042</v>
      </c>
      <c r="F2299" s="848">
        <v>0.72</v>
      </c>
      <c r="G2299" s="852" t="s">
        <v>915</v>
      </c>
    </row>
    <row r="2300" spans="2:7">
      <c r="B2300" s="12" t="s">
        <v>914</v>
      </c>
      <c r="C2300" s="12" t="s">
        <v>2158</v>
      </c>
      <c r="D2300" s="12">
        <v>2018</v>
      </c>
      <c r="E2300" s="850">
        <v>548</v>
      </c>
      <c r="F2300" s="848">
        <v>0.09</v>
      </c>
      <c r="G2300" s="852" t="s">
        <v>915</v>
      </c>
    </row>
    <row r="2301" spans="2:7">
      <c r="B2301" s="12" t="s">
        <v>914</v>
      </c>
      <c r="C2301" s="12" t="s">
        <v>2158</v>
      </c>
      <c r="D2301" s="12">
        <v>2018</v>
      </c>
      <c r="E2301" s="850">
        <v>972</v>
      </c>
      <c r="F2301" s="848">
        <v>0.16</v>
      </c>
      <c r="G2301" s="852" t="s">
        <v>915</v>
      </c>
    </row>
    <row r="2302" spans="2:7">
      <c r="B2302" s="12" t="s">
        <v>914</v>
      </c>
      <c r="C2302" s="12" t="s">
        <v>2158</v>
      </c>
      <c r="D2302" s="12">
        <v>2018</v>
      </c>
      <c r="E2302" s="850">
        <v>4028</v>
      </c>
      <c r="F2302" s="848">
        <v>0.48</v>
      </c>
      <c r="G2302" s="852" t="s">
        <v>915</v>
      </c>
    </row>
    <row r="2303" spans="2:7">
      <c r="B2303" s="12" t="s">
        <v>914</v>
      </c>
      <c r="C2303" s="12" t="s">
        <v>2158</v>
      </c>
      <c r="D2303" s="12">
        <v>2018</v>
      </c>
      <c r="E2303" s="850">
        <v>480</v>
      </c>
      <c r="F2303" s="848">
        <v>0.08</v>
      </c>
      <c r="G2303" s="852" t="s">
        <v>915</v>
      </c>
    </row>
    <row r="2304" spans="2:7">
      <c r="B2304" s="12" t="s">
        <v>914</v>
      </c>
      <c r="C2304" s="12" t="s">
        <v>2159</v>
      </c>
      <c r="D2304" s="12">
        <v>2018</v>
      </c>
      <c r="E2304" s="850">
        <v>2014</v>
      </c>
      <c r="F2304" s="848">
        <v>0.24</v>
      </c>
      <c r="G2304" s="852" t="s">
        <v>915</v>
      </c>
    </row>
    <row r="2305" spans="2:7">
      <c r="B2305" s="12" t="s">
        <v>914</v>
      </c>
      <c r="C2305" s="12" t="s">
        <v>2159</v>
      </c>
      <c r="D2305" s="12">
        <v>2018</v>
      </c>
      <c r="E2305" s="850">
        <v>972</v>
      </c>
      <c r="F2305" s="848">
        <v>0.16</v>
      </c>
      <c r="G2305" s="852" t="s">
        <v>915</v>
      </c>
    </row>
    <row r="2306" spans="2:7">
      <c r="B2306" s="12" t="s">
        <v>914</v>
      </c>
      <c r="C2306" s="12" t="s">
        <v>2159</v>
      </c>
      <c r="D2306" s="12">
        <v>2018</v>
      </c>
      <c r="E2306" s="850">
        <v>399</v>
      </c>
      <c r="F2306" s="848">
        <v>0.15</v>
      </c>
      <c r="G2306" s="852" t="s">
        <v>915</v>
      </c>
    </row>
    <row r="2307" spans="2:7">
      <c r="B2307" s="12" t="s">
        <v>914</v>
      </c>
      <c r="C2307" s="12" t="s">
        <v>2159</v>
      </c>
      <c r="D2307" s="12">
        <v>2018</v>
      </c>
      <c r="E2307" s="850">
        <v>480</v>
      </c>
      <c r="F2307" s="848">
        <v>0.08</v>
      </c>
      <c r="G2307" s="852" t="s">
        <v>915</v>
      </c>
    </row>
    <row r="2308" spans="2:7">
      <c r="B2308" s="12" t="s">
        <v>914</v>
      </c>
      <c r="C2308" s="12" t="s">
        <v>2159</v>
      </c>
      <c r="D2308" s="12">
        <v>2018</v>
      </c>
      <c r="E2308" s="850">
        <v>1156</v>
      </c>
      <c r="F2308" s="848">
        <v>0.2</v>
      </c>
      <c r="G2308" s="852" t="s">
        <v>915</v>
      </c>
    </row>
    <row r="2309" spans="2:7">
      <c r="B2309" s="12" t="s">
        <v>914</v>
      </c>
      <c r="C2309" s="12" t="s">
        <v>2160</v>
      </c>
      <c r="D2309" s="12">
        <v>2018</v>
      </c>
      <c r="E2309" s="850">
        <v>4028</v>
      </c>
      <c r="F2309" s="848">
        <v>0.48</v>
      </c>
      <c r="G2309" s="852" t="s">
        <v>915</v>
      </c>
    </row>
    <row r="2310" spans="2:7">
      <c r="B2310" s="12" t="s">
        <v>914</v>
      </c>
      <c r="C2310" s="12" t="s">
        <v>2160</v>
      </c>
      <c r="D2310" s="12">
        <v>2018</v>
      </c>
      <c r="E2310" s="850">
        <v>380</v>
      </c>
      <c r="F2310" s="848">
        <v>0.1</v>
      </c>
      <c r="G2310" s="852" t="s">
        <v>915</v>
      </c>
    </row>
    <row r="2311" spans="2:7">
      <c r="B2311" s="12" t="s">
        <v>914</v>
      </c>
      <c r="C2311" s="12" t="s">
        <v>2160</v>
      </c>
      <c r="D2311" s="12">
        <v>2018</v>
      </c>
      <c r="E2311" s="850">
        <v>960</v>
      </c>
      <c r="F2311" s="848">
        <v>0.16</v>
      </c>
      <c r="G2311" s="852" t="s">
        <v>915</v>
      </c>
    </row>
    <row r="2312" spans="2:7">
      <c r="B2312" s="12" t="s">
        <v>914</v>
      </c>
      <c r="C2312" s="12" t="s">
        <v>2160</v>
      </c>
      <c r="D2312" s="12">
        <v>2018</v>
      </c>
      <c r="E2312" s="850">
        <v>5035</v>
      </c>
      <c r="F2312" s="848">
        <v>0.6</v>
      </c>
      <c r="G2312" s="852" t="s">
        <v>915</v>
      </c>
    </row>
    <row r="2313" spans="2:7">
      <c r="B2313" s="12" t="s">
        <v>914</v>
      </c>
      <c r="C2313" s="12" t="s">
        <v>2160</v>
      </c>
      <c r="D2313" s="12">
        <v>2018</v>
      </c>
      <c r="E2313" s="850">
        <v>548</v>
      </c>
      <c r="F2313" s="848">
        <v>0.09</v>
      </c>
      <c r="G2313" s="852" t="s">
        <v>915</v>
      </c>
    </row>
    <row r="2314" spans="2:7">
      <c r="B2314" s="12" t="s">
        <v>914</v>
      </c>
      <c r="C2314" s="12" t="s">
        <v>2161</v>
      </c>
      <c r="D2314" s="12">
        <v>2018</v>
      </c>
      <c r="E2314" s="850">
        <v>480</v>
      </c>
      <c r="F2314" s="848">
        <v>0.08</v>
      </c>
      <c r="G2314" s="852" t="s">
        <v>915</v>
      </c>
    </row>
    <row r="2315" spans="2:7">
      <c r="B2315" s="12" t="s">
        <v>914</v>
      </c>
      <c r="C2315" s="12" t="s">
        <v>2161</v>
      </c>
      <c r="D2315" s="12">
        <v>2018</v>
      </c>
      <c r="E2315" s="850">
        <v>1215</v>
      </c>
      <c r="F2315" s="848">
        <v>0.2</v>
      </c>
      <c r="G2315" s="852" t="s">
        <v>915</v>
      </c>
    </row>
    <row r="2316" spans="2:7">
      <c r="B2316" s="12" t="s">
        <v>914</v>
      </c>
      <c r="C2316" s="12" t="s">
        <v>2161</v>
      </c>
      <c r="D2316" s="12">
        <v>2018</v>
      </c>
      <c r="E2316" s="850">
        <v>380</v>
      </c>
      <c r="F2316" s="848">
        <v>0.1</v>
      </c>
      <c r="G2316" s="852" t="s">
        <v>915</v>
      </c>
    </row>
    <row r="2317" spans="2:7">
      <c r="B2317" s="12" t="s">
        <v>914</v>
      </c>
      <c r="C2317" s="12" t="s">
        <v>2161</v>
      </c>
      <c r="D2317" s="12">
        <v>2018</v>
      </c>
      <c r="E2317" s="850">
        <v>1007</v>
      </c>
      <c r="F2317" s="848">
        <v>0.12</v>
      </c>
      <c r="G2317" s="852" t="s">
        <v>915</v>
      </c>
    </row>
    <row r="2318" spans="2:7">
      <c r="B2318" s="12" t="s">
        <v>914</v>
      </c>
      <c r="C2318" s="12" t="s">
        <v>2162</v>
      </c>
      <c r="D2318" s="12">
        <v>2018</v>
      </c>
      <c r="E2318" s="850">
        <v>1007</v>
      </c>
      <c r="F2318" s="848">
        <v>0.12</v>
      </c>
      <c r="G2318" s="852" t="s">
        <v>915</v>
      </c>
    </row>
    <row r="2319" spans="2:7">
      <c r="B2319" s="12" t="s">
        <v>914</v>
      </c>
      <c r="C2319" s="12" t="s">
        <v>2162</v>
      </c>
      <c r="D2319" s="12">
        <v>2018</v>
      </c>
      <c r="E2319" s="850">
        <v>486</v>
      </c>
      <c r="F2319" s="848">
        <v>0.08</v>
      </c>
      <c r="G2319" s="852" t="s">
        <v>915</v>
      </c>
    </row>
    <row r="2320" spans="2:7">
      <c r="B2320" s="12" t="s">
        <v>914</v>
      </c>
      <c r="C2320" s="12" t="s">
        <v>2162</v>
      </c>
      <c r="D2320" s="12">
        <v>2018</v>
      </c>
      <c r="E2320" s="850">
        <v>266</v>
      </c>
      <c r="F2320" s="848">
        <v>0.1</v>
      </c>
      <c r="G2320" s="852" t="s">
        <v>915</v>
      </c>
    </row>
    <row r="2321" spans="2:7">
      <c r="B2321" s="12" t="s">
        <v>914</v>
      </c>
      <c r="C2321" s="12" t="s">
        <v>2162</v>
      </c>
      <c r="D2321" s="12">
        <v>2018</v>
      </c>
      <c r="E2321" s="850">
        <v>2014</v>
      </c>
      <c r="F2321" s="848">
        <v>0.24</v>
      </c>
      <c r="G2321" s="852" t="s">
        <v>915</v>
      </c>
    </row>
    <row r="2322" spans="2:7">
      <c r="B2322" s="12" t="s">
        <v>914</v>
      </c>
      <c r="C2322" s="12" t="s">
        <v>2163</v>
      </c>
      <c r="D2322" s="12">
        <v>2018</v>
      </c>
      <c r="E2322" s="850">
        <v>380</v>
      </c>
      <c r="F2322" s="848">
        <v>0.1</v>
      </c>
      <c r="G2322" s="852" t="s">
        <v>915</v>
      </c>
    </row>
    <row r="2323" spans="2:7">
      <c r="B2323" s="12" t="s">
        <v>914</v>
      </c>
      <c r="C2323" s="12" t="s">
        <v>2163</v>
      </c>
      <c r="D2323" s="12">
        <v>2018</v>
      </c>
      <c r="E2323" s="850">
        <v>1944</v>
      </c>
      <c r="F2323" s="848">
        <v>0.32</v>
      </c>
      <c r="G2323" s="852" t="s">
        <v>915</v>
      </c>
    </row>
    <row r="2324" spans="2:7">
      <c r="B2324" s="12" t="s">
        <v>914</v>
      </c>
      <c r="C2324" s="12" t="s">
        <v>2163</v>
      </c>
      <c r="D2324" s="12">
        <v>2018</v>
      </c>
      <c r="E2324" s="850">
        <v>1007</v>
      </c>
      <c r="F2324" s="848">
        <v>0.12</v>
      </c>
      <c r="G2324" s="852" t="s">
        <v>915</v>
      </c>
    </row>
    <row r="2325" spans="2:7">
      <c r="B2325" s="12" t="s">
        <v>914</v>
      </c>
      <c r="C2325" s="12" t="s">
        <v>2163</v>
      </c>
      <c r="D2325" s="12">
        <v>2018</v>
      </c>
      <c r="E2325" s="850">
        <v>2014</v>
      </c>
      <c r="F2325" s="848">
        <v>0.24</v>
      </c>
      <c r="G2325" s="852" t="s">
        <v>915</v>
      </c>
    </row>
    <row r="2326" spans="2:7">
      <c r="B2326" s="12" t="s">
        <v>914</v>
      </c>
      <c r="C2326" s="12" t="s">
        <v>2163</v>
      </c>
      <c r="D2326" s="12">
        <v>2018</v>
      </c>
      <c r="E2326" s="850">
        <v>380</v>
      </c>
      <c r="F2326" s="848">
        <v>0.1</v>
      </c>
      <c r="G2326" s="852" t="s">
        <v>915</v>
      </c>
    </row>
    <row r="2327" spans="2:7">
      <c r="B2327" s="12" t="s">
        <v>914</v>
      </c>
      <c r="C2327" s="12" t="s">
        <v>2164</v>
      </c>
      <c r="D2327" s="12">
        <v>2018</v>
      </c>
      <c r="E2327" s="850">
        <v>480</v>
      </c>
      <c r="F2327" s="848">
        <v>0.08</v>
      </c>
      <c r="G2327" s="852" t="s">
        <v>915</v>
      </c>
    </row>
    <row r="2328" spans="2:7">
      <c r="B2328" s="12" t="s">
        <v>914</v>
      </c>
      <c r="C2328" s="12" t="s">
        <v>2164</v>
      </c>
      <c r="D2328" s="12">
        <v>2018</v>
      </c>
      <c r="E2328" s="850">
        <v>243</v>
      </c>
      <c r="F2328" s="848">
        <v>0.04</v>
      </c>
      <c r="G2328" s="852" t="s">
        <v>915</v>
      </c>
    </row>
    <row r="2329" spans="2:7">
      <c r="B2329" s="12" t="s">
        <v>914</v>
      </c>
      <c r="C2329" s="12" t="s">
        <v>2164</v>
      </c>
      <c r="D2329" s="12">
        <v>2018</v>
      </c>
      <c r="E2329" s="850">
        <v>3021</v>
      </c>
      <c r="F2329" s="848">
        <v>0.36</v>
      </c>
      <c r="G2329" s="852" t="s">
        <v>915</v>
      </c>
    </row>
    <row r="2330" spans="2:7">
      <c r="B2330" s="12" t="s">
        <v>914</v>
      </c>
      <c r="C2330" s="12" t="s">
        <v>2165</v>
      </c>
      <c r="D2330" s="12">
        <v>2018</v>
      </c>
      <c r="E2330" s="850">
        <v>1007</v>
      </c>
      <c r="F2330" s="848">
        <v>0.12</v>
      </c>
      <c r="G2330" s="852" t="s">
        <v>915</v>
      </c>
    </row>
    <row r="2331" spans="2:7">
      <c r="B2331" s="12" t="s">
        <v>914</v>
      </c>
      <c r="C2331" s="12" t="s">
        <v>2165</v>
      </c>
      <c r="D2331" s="12">
        <v>2018</v>
      </c>
      <c r="E2331" s="850">
        <v>480</v>
      </c>
      <c r="F2331" s="848">
        <v>0.08</v>
      </c>
      <c r="G2331" s="852" t="s">
        <v>915</v>
      </c>
    </row>
    <row r="2332" spans="2:7">
      <c r="B2332" s="12" t="s">
        <v>914</v>
      </c>
      <c r="C2332" s="12" t="s">
        <v>2165</v>
      </c>
      <c r="D2332" s="12">
        <v>2018</v>
      </c>
      <c r="E2332" s="850">
        <v>1007</v>
      </c>
      <c r="F2332" s="848">
        <v>0.12</v>
      </c>
      <c r="G2332" s="852" t="s">
        <v>915</v>
      </c>
    </row>
    <row r="2333" spans="2:7">
      <c r="B2333" s="12" t="s">
        <v>914</v>
      </c>
      <c r="C2333" s="12" t="s">
        <v>2165</v>
      </c>
      <c r="D2333" s="12">
        <v>2018</v>
      </c>
      <c r="E2333" s="850">
        <v>570</v>
      </c>
      <c r="F2333" s="848">
        <v>0.15</v>
      </c>
      <c r="G2333" s="852" t="s">
        <v>915</v>
      </c>
    </row>
    <row r="2334" spans="2:7">
      <c r="B2334" s="12" t="s">
        <v>914</v>
      </c>
      <c r="C2334" s="12" t="s">
        <v>2165</v>
      </c>
      <c r="D2334" s="12">
        <v>2018</v>
      </c>
      <c r="E2334" s="850">
        <v>1215</v>
      </c>
      <c r="F2334" s="848">
        <v>0.2</v>
      </c>
      <c r="G2334" s="852" t="s">
        <v>915</v>
      </c>
    </row>
    <row r="2335" spans="2:7">
      <c r="B2335" s="12" t="s">
        <v>914</v>
      </c>
      <c r="C2335" s="12" t="s">
        <v>2166</v>
      </c>
      <c r="D2335" s="12">
        <v>2018</v>
      </c>
      <c r="E2335" s="850">
        <v>760</v>
      </c>
      <c r="F2335" s="848">
        <v>0.2</v>
      </c>
      <c r="G2335" s="852" t="s">
        <v>915</v>
      </c>
    </row>
    <row r="2336" spans="2:7">
      <c r="B2336" s="12" t="s">
        <v>914</v>
      </c>
      <c r="C2336" s="12" t="s">
        <v>2166</v>
      </c>
      <c r="D2336" s="12">
        <v>2018</v>
      </c>
      <c r="E2336" s="850">
        <v>729</v>
      </c>
      <c r="F2336" s="848">
        <v>0.12</v>
      </c>
      <c r="G2336" s="852" t="s">
        <v>915</v>
      </c>
    </row>
    <row r="2337" spans="2:7">
      <c r="B2337" s="12" t="s">
        <v>914</v>
      </c>
      <c r="C2337" s="12" t="s">
        <v>2166</v>
      </c>
      <c r="D2337" s="12">
        <v>2018</v>
      </c>
      <c r="E2337" s="850">
        <v>2014</v>
      </c>
      <c r="F2337" s="848">
        <v>0.24</v>
      </c>
      <c r="G2337" s="852" t="s">
        <v>915</v>
      </c>
    </row>
    <row r="2338" spans="2:7">
      <c r="B2338" s="12" t="s">
        <v>914</v>
      </c>
      <c r="C2338" s="12" t="s">
        <v>2166</v>
      </c>
      <c r="D2338" s="12">
        <v>2018</v>
      </c>
      <c r="E2338" s="850">
        <v>578</v>
      </c>
      <c r="F2338" s="848">
        <v>0.1</v>
      </c>
      <c r="G2338" s="852" t="s">
        <v>915</v>
      </c>
    </row>
    <row r="2339" spans="2:7">
      <c r="B2339" s="12" t="s">
        <v>914</v>
      </c>
      <c r="C2339" s="12" t="s">
        <v>2167</v>
      </c>
      <c r="D2339" s="12">
        <v>2018</v>
      </c>
      <c r="E2339" s="850">
        <v>950</v>
      </c>
      <c r="F2339" s="848">
        <v>0.25</v>
      </c>
      <c r="G2339" s="852" t="s">
        <v>915</v>
      </c>
    </row>
    <row r="2340" spans="2:7">
      <c r="B2340" s="12" t="s">
        <v>914</v>
      </c>
      <c r="C2340" s="12" t="s">
        <v>2167</v>
      </c>
      <c r="D2340" s="12">
        <v>2018</v>
      </c>
      <c r="E2340" s="850">
        <v>1156</v>
      </c>
      <c r="F2340" s="848">
        <v>0.2</v>
      </c>
      <c r="G2340" s="852" t="s">
        <v>915</v>
      </c>
    </row>
    <row r="2341" spans="2:7">
      <c r="B2341" s="12" t="s">
        <v>914</v>
      </c>
      <c r="C2341" s="12" t="s">
        <v>2167</v>
      </c>
      <c r="D2341" s="12">
        <v>2018</v>
      </c>
      <c r="E2341" s="850">
        <v>480</v>
      </c>
      <c r="F2341" s="848">
        <v>0.08</v>
      </c>
      <c r="G2341" s="852" t="s">
        <v>915</v>
      </c>
    </row>
    <row r="2342" spans="2:7">
      <c r="B2342" s="12" t="s">
        <v>914</v>
      </c>
      <c r="C2342" s="12" t="s">
        <v>2167</v>
      </c>
      <c r="D2342" s="12">
        <v>2018</v>
      </c>
      <c r="E2342" s="850">
        <v>6042</v>
      </c>
      <c r="F2342" s="848">
        <v>0.72</v>
      </c>
      <c r="G2342" s="852" t="s">
        <v>915</v>
      </c>
    </row>
    <row r="2343" spans="2:7">
      <c r="B2343" s="12" t="s">
        <v>914</v>
      </c>
      <c r="C2343" s="12" t="s">
        <v>2167</v>
      </c>
      <c r="D2343" s="12">
        <v>2018</v>
      </c>
      <c r="E2343" s="850">
        <v>266</v>
      </c>
      <c r="F2343" s="848">
        <v>0.1</v>
      </c>
      <c r="G2343" s="852" t="s">
        <v>915</v>
      </c>
    </row>
    <row r="2344" spans="2:7">
      <c r="B2344" s="12" t="s">
        <v>914</v>
      </c>
      <c r="C2344" s="12" t="s">
        <v>2167</v>
      </c>
      <c r="D2344" s="12">
        <v>2018</v>
      </c>
      <c r="E2344" s="850">
        <v>1215</v>
      </c>
      <c r="F2344" s="848">
        <v>0.2</v>
      </c>
      <c r="G2344" s="852" t="s">
        <v>915</v>
      </c>
    </row>
    <row r="2345" spans="2:7">
      <c r="B2345" s="12" t="s">
        <v>914</v>
      </c>
      <c r="C2345" s="12" t="s">
        <v>2168</v>
      </c>
      <c r="D2345" s="12">
        <v>2018</v>
      </c>
      <c r="E2345" s="850">
        <v>1944</v>
      </c>
      <c r="F2345" s="848">
        <v>0.32</v>
      </c>
      <c r="G2345" s="852" t="s">
        <v>915</v>
      </c>
    </row>
    <row r="2346" spans="2:7">
      <c r="B2346" s="12" t="s">
        <v>914</v>
      </c>
      <c r="C2346" s="12" t="s">
        <v>2168</v>
      </c>
      <c r="D2346" s="12">
        <v>2018</v>
      </c>
      <c r="E2346" s="850">
        <v>2014</v>
      </c>
      <c r="F2346" s="848">
        <v>0.24</v>
      </c>
      <c r="G2346" s="852" t="s">
        <v>915</v>
      </c>
    </row>
    <row r="2347" spans="2:7">
      <c r="B2347" s="12" t="s">
        <v>914</v>
      </c>
      <c r="C2347" s="12" t="s">
        <v>2168</v>
      </c>
      <c r="D2347" s="12">
        <v>2018</v>
      </c>
      <c r="E2347" s="850">
        <v>1520</v>
      </c>
      <c r="F2347" s="848">
        <v>0.4</v>
      </c>
      <c r="G2347" s="852" t="s">
        <v>915</v>
      </c>
    </row>
    <row r="2348" spans="2:7">
      <c r="B2348" s="12" t="s">
        <v>914</v>
      </c>
      <c r="C2348" s="12" t="s">
        <v>2169</v>
      </c>
      <c r="D2348" s="12">
        <v>2018</v>
      </c>
      <c r="E2348" s="850">
        <v>972</v>
      </c>
      <c r="F2348" s="848">
        <v>0.16</v>
      </c>
      <c r="G2348" s="852" t="s">
        <v>915</v>
      </c>
    </row>
    <row r="2349" spans="2:7">
      <c r="B2349" s="12" t="s">
        <v>914</v>
      </c>
      <c r="C2349" s="12" t="s">
        <v>2169</v>
      </c>
      <c r="D2349" s="12">
        <v>2018</v>
      </c>
      <c r="E2349" s="850">
        <v>480</v>
      </c>
      <c r="F2349" s="848">
        <v>0.08</v>
      </c>
      <c r="G2349" s="852" t="s">
        <v>915</v>
      </c>
    </row>
    <row r="2350" spans="2:7">
      <c r="B2350" s="12" t="s">
        <v>914</v>
      </c>
      <c r="C2350" s="12" t="s">
        <v>2169</v>
      </c>
      <c r="D2350" s="12">
        <v>2018</v>
      </c>
      <c r="E2350" s="850">
        <v>548</v>
      </c>
      <c r="F2350" s="848">
        <v>0.09</v>
      </c>
      <c r="G2350" s="852" t="s">
        <v>915</v>
      </c>
    </row>
    <row r="2351" spans="2:7">
      <c r="B2351" s="12" t="s">
        <v>914</v>
      </c>
      <c r="C2351" s="12" t="s">
        <v>2170</v>
      </c>
      <c r="D2351" s="12">
        <v>2018</v>
      </c>
      <c r="E2351" s="850">
        <v>480</v>
      </c>
      <c r="F2351" s="848">
        <v>0.08</v>
      </c>
      <c r="G2351" s="852" t="s">
        <v>915</v>
      </c>
    </row>
    <row r="2352" spans="2:7">
      <c r="B2352" s="12" t="s">
        <v>914</v>
      </c>
      <c r="C2352" s="12" t="s">
        <v>2170</v>
      </c>
      <c r="D2352" s="12">
        <v>2018</v>
      </c>
      <c r="E2352" s="850">
        <v>133</v>
      </c>
      <c r="F2352" s="848">
        <v>0.05</v>
      </c>
      <c r="G2352" s="852" t="s">
        <v>915</v>
      </c>
    </row>
    <row r="2353" spans="2:7">
      <c r="B2353" s="12" t="s">
        <v>914</v>
      </c>
      <c r="C2353" s="12" t="s">
        <v>2170</v>
      </c>
      <c r="D2353" s="12">
        <v>2018</v>
      </c>
      <c r="E2353" s="850">
        <v>2014</v>
      </c>
      <c r="F2353" s="848">
        <v>0.24</v>
      </c>
      <c r="G2353" s="852" t="s">
        <v>915</v>
      </c>
    </row>
    <row r="2354" spans="2:7">
      <c r="B2354" s="12" t="s">
        <v>914</v>
      </c>
      <c r="C2354" s="12" t="s">
        <v>2171</v>
      </c>
      <c r="D2354" s="12">
        <v>2018</v>
      </c>
      <c r="E2354" s="850">
        <v>3021</v>
      </c>
      <c r="F2354" s="848">
        <v>0.36</v>
      </c>
      <c r="G2354" s="852" t="s">
        <v>915</v>
      </c>
    </row>
    <row r="2355" spans="2:7">
      <c r="B2355" s="12" t="s">
        <v>914</v>
      </c>
      <c r="C2355" s="12" t="s">
        <v>2171</v>
      </c>
      <c r="D2355" s="12">
        <v>2018</v>
      </c>
      <c r="E2355" s="850">
        <v>266</v>
      </c>
      <c r="F2355" s="848">
        <v>0.1</v>
      </c>
      <c r="G2355" s="852" t="s">
        <v>915</v>
      </c>
    </row>
    <row r="2356" spans="2:7">
      <c r="B2356" s="12" t="s">
        <v>914</v>
      </c>
      <c r="C2356" s="12" t="s">
        <v>2171</v>
      </c>
      <c r="D2356" s="12">
        <v>2018</v>
      </c>
      <c r="E2356" s="850">
        <v>480</v>
      </c>
      <c r="F2356" s="848">
        <v>0.08</v>
      </c>
      <c r="G2356" s="852" t="s">
        <v>915</v>
      </c>
    </row>
    <row r="2357" spans="2:7">
      <c r="B2357" s="12" t="s">
        <v>914</v>
      </c>
      <c r="C2357" s="12" t="s">
        <v>2171</v>
      </c>
      <c r="D2357" s="12">
        <v>2018</v>
      </c>
      <c r="E2357" s="850">
        <v>1007</v>
      </c>
      <c r="F2357" s="848">
        <v>0.12</v>
      </c>
      <c r="G2357" s="852" t="s">
        <v>915</v>
      </c>
    </row>
    <row r="2358" spans="2:7">
      <c r="B2358" s="12" t="s">
        <v>914</v>
      </c>
      <c r="C2358" s="12" t="s">
        <v>2171</v>
      </c>
      <c r="D2358" s="12">
        <v>2018</v>
      </c>
      <c r="E2358" s="850">
        <v>486</v>
      </c>
      <c r="F2358" s="848">
        <v>0.08</v>
      </c>
      <c r="G2358" s="852" t="s">
        <v>915</v>
      </c>
    </row>
    <row r="2359" spans="2:7">
      <c r="B2359" s="12" t="s">
        <v>914</v>
      </c>
      <c r="C2359" s="12" t="s">
        <v>2172</v>
      </c>
      <c r="D2359" s="12">
        <v>2018</v>
      </c>
      <c r="E2359" s="850">
        <v>480</v>
      </c>
      <c r="F2359" s="848">
        <v>0.08</v>
      </c>
      <c r="G2359" s="852" t="s">
        <v>915</v>
      </c>
    </row>
    <row r="2360" spans="2:7">
      <c r="B2360" s="12" t="s">
        <v>914</v>
      </c>
      <c r="C2360" s="12" t="s">
        <v>2173</v>
      </c>
      <c r="D2360" s="12">
        <v>2018</v>
      </c>
      <c r="E2360" s="850">
        <v>1007</v>
      </c>
      <c r="F2360" s="848">
        <v>0.12</v>
      </c>
      <c r="G2360" s="852" t="s">
        <v>915</v>
      </c>
    </row>
    <row r="2361" spans="2:7">
      <c r="B2361" s="12" t="s">
        <v>914</v>
      </c>
      <c r="C2361" s="12" t="s">
        <v>2173</v>
      </c>
      <c r="D2361" s="12">
        <v>2018</v>
      </c>
      <c r="E2361" s="850">
        <v>480</v>
      </c>
      <c r="F2361" s="848">
        <v>0.08</v>
      </c>
      <c r="G2361" s="852" t="s">
        <v>915</v>
      </c>
    </row>
    <row r="2362" spans="2:7">
      <c r="B2362" s="12" t="s">
        <v>914</v>
      </c>
      <c r="C2362" s="12" t="s">
        <v>2173</v>
      </c>
      <c r="D2362" s="12">
        <v>2018</v>
      </c>
      <c r="E2362" s="850">
        <v>243</v>
      </c>
      <c r="F2362" s="848">
        <v>0.04</v>
      </c>
      <c r="G2362" s="852" t="s">
        <v>915</v>
      </c>
    </row>
    <row r="2363" spans="2:7">
      <c r="B2363" s="12" t="s">
        <v>914</v>
      </c>
      <c r="C2363" s="12" t="s">
        <v>2173</v>
      </c>
      <c r="D2363" s="12">
        <v>2018</v>
      </c>
      <c r="E2363" s="850">
        <v>380</v>
      </c>
      <c r="F2363" s="848">
        <v>0.1</v>
      </c>
      <c r="G2363" s="852" t="s">
        <v>915</v>
      </c>
    </row>
    <row r="2364" spans="2:7">
      <c r="B2364" s="12" t="s">
        <v>914</v>
      </c>
      <c r="C2364" s="12" t="s">
        <v>2174</v>
      </c>
      <c r="D2364" s="12">
        <v>2018</v>
      </c>
      <c r="E2364" s="850">
        <v>1458</v>
      </c>
      <c r="F2364" s="848">
        <v>0.24</v>
      </c>
      <c r="G2364" s="852" t="s">
        <v>915</v>
      </c>
    </row>
    <row r="2365" spans="2:7">
      <c r="B2365" s="12" t="s">
        <v>914</v>
      </c>
      <c r="C2365" s="12" t="s">
        <v>2174</v>
      </c>
      <c r="D2365" s="12">
        <v>2018</v>
      </c>
      <c r="E2365" s="850">
        <v>867</v>
      </c>
      <c r="F2365" s="848">
        <v>0.15</v>
      </c>
      <c r="G2365" s="852" t="s">
        <v>915</v>
      </c>
    </row>
    <row r="2366" spans="2:7">
      <c r="B2366" s="12" t="s">
        <v>914</v>
      </c>
      <c r="C2366" s="12" t="s">
        <v>2174</v>
      </c>
      <c r="D2366" s="12">
        <v>2018</v>
      </c>
      <c r="E2366" s="850">
        <v>532</v>
      </c>
      <c r="F2366" s="848">
        <v>0.2</v>
      </c>
      <c r="G2366" s="852" t="s">
        <v>915</v>
      </c>
    </row>
    <row r="2367" spans="2:7">
      <c r="B2367" s="12" t="s">
        <v>914</v>
      </c>
      <c r="C2367" s="12" t="s">
        <v>2174</v>
      </c>
      <c r="D2367" s="12">
        <v>2018</v>
      </c>
      <c r="E2367" s="850">
        <v>190</v>
      </c>
      <c r="F2367" s="848">
        <v>0.05</v>
      </c>
      <c r="G2367" s="852" t="s">
        <v>915</v>
      </c>
    </row>
    <row r="2368" spans="2:7">
      <c r="B2368" s="12" t="s">
        <v>914</v>
      </c>
      <c r="C2368" s="12" t="s">
        <v>2174</v>
      </c>
      <c r="D2368" s="12">
        <v>2018</v>
      </c>
      <c r="E2368" s="850">
        <v>4028</v>
      </c>
      <c r="F2368" s="848">
        <v>0.48</v>
      </c>
      <c r="G2368" s="852" t="s">
        <v>915</v>
      </c>
    </row>
    <row r="2369" spans="2:7">
      <c r="B2369" s="12" t="s">
        <v>914</v>
      </c>
      <c r="C2369" s="12" t="s">
        <v>2174</v>
      </c>
      <c r="D2369" s="12">
        <v>2018</v>
      </c>
      <c r="E2369" s="850">
        <v>480</v>
      </c>
      <c r="F2369" s="848">
        <v>0.08</v>
      </c>
      <c r="G2369" s="852" t="s">
        <v>915</v>
      </c>
    </row>
    <row r="2370" spans="2:7">
      <c r="B2370" s="12" t="s">
        <v>914</v>
      </c>
      <c r="C2370" s="12" t="s">
        <v>2175</v>
      </c>
      <c r="D2370" s="12">
        <v>2018</v>
      </c>
      <c r="E2370" s="850">
        <v>190</v>
      </c>
      <c r="F2370" s="848">
        <v>0.05</v>
      </c>
      <c r="G2370" s="852" t="s">
        <v>915</v>
      </c>
    </row>
    <row r="2371" spans="2:7">
      <c r="B2371" s="12" t="s">
        <v>914</v>
      </c>
      <c r="C2371" s="12" t="s">
        <v>2175</v>
      </c>
      <c r="D2371" s="12">
        <v>2018</v>
      </c>
      <c r="E2371" s="850">
        <v>2014</v>
      </c>
      <c r="F2371" s="848">
        <v>0.24</v>
      </c>
      <c r="G2371" s="852" t="s">
        <v>915</v>
      </c>
    </row>
    <row r="2372" spans="2:7">
      <c r="B2372" s="12" t="s">
        <v>914</v>
      </c>
      <c r="C2372" s="12" t="s">
        <v>2175</v>
      </c>
      <c r="D2372" s="12">
        <v>2018</v>
      </c>
      <c r="E2372" s="850">
        <v>190</v>
      </c>
      <c r="F2372" s="848">
        <v>0.05</v>
      </c>
      <c r="G2372" s="852" t="s">
        <v>915</v>
      </c>
    </row>
    <row r="2373" spans="2:7">
      <c r="B2373" s="12" t="s">
        <v>914</v>
      </c>
      <c r="C2373" s="12" t="s">
        <v>2175</v>
      </c>
      <c r="D2373" s="12">
        <v>2018</v>
      </c>
      <c r="E2373" s="850">
        <v>548</v>
      </c>
      <c r="F2373" s="848">
        <v>0.09</v>
      </c>
      <c r="G2373" s="852" t="s">
        <v>915</v>
      </c>
    </row>
    <row r="2374" spans="2:7">
      <c r="B2374" s="12" t="s">
        <v>914</v>
      </c>
      <c r="C2374" s="12" t="s">
        <v>2175</v>
      </c>
      <c r="D2374" s="12">
        <v>2018</v>
      </c>
      <c r="E2374" s="850">
        <v>480</v>
      </c>
      <c r="F2374" s="848">
        <v>0.08</v>
      </c>
      <c r="G2374" s="852" t="s">
        <v>915</v>
      </c>
    </row>
    <row r="2375" spans="2:7">
      <c r="B2375" s="12" t="s">
        <v>914</v>
      </c>
      <c r="C2375" s="12" t="s">
        <v>2176</v>
      </c>
      <c r="D2375" s="12">
        <v>2018</v>
      </c>
      <c r="E2375" s="850">
        <v>548</v>
      </c>
      <c r="F2375" s="848">
        <v>0.09</v>
      </c>
      <c r="G2375" s="852" t="s">
        <v>915</v>
      </c>
    </row>
    <row r="2376" spans="2:7">
      <c r="B2376" s="12" t="s">
        <v>914</v>
      </c>
      <c r="C2376" s="12" t="s">
        <v>2176</v>
      </c>
      <c r="D2376" s="12">
        <v>2018</v>
      </c>
      <c r="E2376" s="850">
        <v>480</v>
      </c>
      <c r="F2376" s="848">
        <v>0.08</v>
      </c>
      <c r="G2376" s="852" t="s">
        <v>915</v>
      </c>
    </row>
    <row r="2377" spans="2:7">
      <c r="B2377" s="12" t="s">
        <v>914</v>
      </c>
      <c r="C2377" s="12" t="s">
        <v>2176</v>
      </c>
      <c r="D2377" s="12">
        <v>2018</v>
      </c>
      <c r="E2377" s="850">
        <v>486</v>
      </c>
      <c r="F2377" s="848">
        <v>0.08</v>
      </c>
      <c r="G2377" s="852" t="s">
        <v>915</v>
      </c>
    </row>
    <row r="2378" spans="2:7">
      <c r="B2378" s="12" t="s">
        <v>914</v>
      </c>
      <c r="C2378" s="12" t="s">
        <v>2176</v>
      </c>
      <c r="D2378" s="12">
        <v>2018</v>
      </c>
      <c r="E2378" s="850">
        <v>4028</v>
      </c>
      <c r="F2378" s="848">
        <v>0.48</v>
      </c>
      <c r="G2378" s="852" t="s">
        <v>915</v>
      </c>
    </row>
    <row r="2379" spans="2:7">
      <c r="B2379" s="12" t="s">
        <v>914</v>
      </c>
      <c r="C2379" s="12" t="s">
        <v>2177</v>
      </c>
      <c r="D2379" s="12">
        <v>2018</v>
      </c>
      <c r="E2379" s="850">
        <v>2014</v>
      </c>
      <c r="F2379" s="848">
        <v>0.24</v>
      </c>
      <c r="G2379" s="852" t="s">
        <v>915</v>
      </c>
    </row>
    <row r="2380" spans="2:7">
      <c r="B2380" s="12" t="s">
        <v>914</v>
      </c>
      <c r="C2380" s="12" t="s">
        <v>2177</v>
      </c>
      <c r="D2380" s="12">
        <v>2018</v>
      </c>
      <c r="E2380" s="850">
        <v>2014</v>
      </c>
      <c r="F2380" s="848">
        <v>0.24</v>
      </c>
      <c r="G2380" s="852" t="s">
        <v>915</v>
      </c>
    </row>
    <row r="2381" spans="2:7">
      <c r="B2381" s="12" t="s">
        <v>914</v>
      </c>
      <c r="C2381" s="12" t="s">
        <v>2177</v>
      </c>
      <c r="D2381" s="12">
        <v>2018</v>
      </c>
      <c r="E2381" s="850">
        <v>480</v>
      </c>
      <c r="F2381" s="848">
        <v>0.08</v>
      </c>
      <c r="G2381" s="852" t="s">
        <v>915</v>
      </c>
    </row>
    <row r="2382" spans="2:7">
      <c r="B2382" s="12" t="s">
        <v>914</v>
      </c>
      <c r="C2382" s="12" t="s">
        <v>2177</v>
      </c>
      <c r="D2382" s="12">
        <v>2018</v>
      </c>
      <c r="E2382" s="850">
        <v>760</v>
      </c>
      <c r="F2382" s="848">
        <v>0.2</v>
      </c>
      <c r="G2382" s="852" t="s">
        <v>915</v>
      </c>
    </row>
    <row r="2383" spans="2:7">
      <c r="B2383" s="12" t="s">
        <v>914</v>
      </c>
      <c r="C2383" s="12" t="s">
        <v>2178</v>
      </c>
      <c r="D2383" s="12">
        <v>2018</v>
      </c>
      <c r="E2383" s="850">
        <v>133</v>
      </c>
      <c r="F2383" s="848">
        <v>0.05</v>
      </c>
      <c r="G2383" s="852" t="s">
        <v>915</v>
      </c>
    </row>
    <row r="2384" spans="2:7">
      <c r="B2384" s="12" t="s">
        <v>914</v>
      </c>
      <c r="C2384" s="12" t="s">
        <v>2178</v>
      </c>
      <c r="D2384" s="12">
        <v>2018</v>
      </c>
      <c r="E2384" s="850">
        <v>480</v>
      </c>
      <c r="F2384" s="848">
        <v>0.08</v>
      </c>
      <c r="G2384" s="852" t="s">
        <v>915</v>
      </c>
    </row>
    <row r="2385" spans="2:7">
      <c r="B2385" s="12" t="s">
        <v>914</v>
      </c>
      <c r="C2385" s="12" t="s">
        <v>2178</v>
      </c>
      <c r="D2385" s="12">
        <v>2018</v>
      </c>
      <c r="E2385" s="850">
        <v>1007</v>
      </c>
      <c r="F2385" s="848">
        <v>0.12</v>
      </c>
      <c r="G2385" s="852" t="s">
        <v>915</v>
      </c>
    </row>
    <row r="2386" spans="2:7">
      <c r="B2386" s="12" t="s">
        <v>914</v>
      </c>
      <c r="C2386" s="12" t="s">
        <v>2178</v>
      </c>
      <c r="D2386" s="12">
        <v>2018</v>
      </c>
      <c r="E2386" s="850">
        <v>1215</v>
      </c>
      <c r="F2386" s="848">
        <v>0.2</v>
      </c>
      <c r="G2386" s="852" t="s">
        <v>915</v>
      </c>
    </row>
    <row r="2387" spans="2:7">
      <c r="B2387" s="12" t="s">
        <v>914</v>
      </c>
      <c r="C2387" s="12" t="s">
        <v>2179</v>
      </c>
      <c r="D2387" s="12">
        <v>2018</v>
      </c>
      <c r="E2387" s="850">
        <v>570</v>
      </c>
      <c r="F2387" s="848">
        <v>0.15</v>
      </c>
      <c r="G2387" s="852" t="s">
        <v>915</v>
      </c>
    </row>
    <row r="2388" spans="2:7">
      <c r="B2388" s="12" t="s">
        <v>914</v>
      </c>
      <c r="C2388" s="12" t="s">
        <v>2179</v>
      </c>
      <c r="D2388" s="12">
        <v>2018</v>
      </c>
      <c r="E2388" s="850">
        <v>1215</v>
      </c>
      <c r="F2388" s="848">
        <v>0.2</v>
      </c>
      <c r="G2388" s="852" t="s">
        <v>915</v>
      </c>
    </row>
    <row r="2389" spans="2:7">
      <c r="B2389" s="12" t="s">
        <v>914</v>
      </c>
      <c r="C2389" s="12" t="s">
        <v>2179</v>
      </c>
      <c r="D2389" s="12">
        <v>2018</v>
      </c>
      <c r="E2389" s="850">
        <v>2014</v>
      </c>
      <c r="F2389" s="848">
        <v>0.24</v>
      </c>
      <c r="G2389" s="852" t="s">
        <v>915</v>
      </c>
    </row>
    <row r="2390" spans="2:7">
      <c r="B2390" s="12" t="s">
        <v>914</v>
      </c>
      <c r="C2390" s="12" t="s">
        <v>2180</v>
      </c>
      <c r="D2390" s="12">
        <v>2018</v>
      </c>
      <c r="E2390" s="850">
        <v>972</v>
      </c>
      <c r="F2390" s="848">
        <v>0.16</v>
      </c>
      <c r="G2390" s="852" t="s">
        <v>915</v>
      </c>
    </row>
    <row r="2391" spans="2:7">
      <c r="B2391" s="12" t="s">
        <v>914</v>
      </c>
      <c r="C2391" s="12" t="s">
        <v>2180</v>
      </c>
      <c r="D2391" s="12">
        <v>2018</v>
      </c>
      <c r="E2391" s="850">
        <v>480</v>
      </c>
      <c r="F2391" s="848">
        <v>0.08</v>
      </c>
      <c r="G2391" s="852" t="s">
        <v>915</v>
      </c>
    </row>
    <row r="2392" spans="2:7">
      <c r="B2392" s="12" t="s">
        <v>914</v>
      </c>
      <c r="C2392" s="12" t="s">
        <v>2181</v>
      </c>
      <c r="D2392" s="12">
        <v>2018</v>
      </c>
      <c r="E2392" s="850">
        <v>729</v>
      </c>
      <c r="F2392" s="848">
        <v>0.12</v>
      </c>
      <c r="G2392" s="852" t="s">
        <v>915</v>
      </c>
    </row>
    <row r="2393" spans="2:7">
      <c r="B2393" s="12" t="s">
        <v>914</v>
      </c>
      <c r="C2393" s="12" t="s">
        <v>2181</v>
      </c>
      <c r="D2393" s="12">
        <v>2018</v>
      </c>
      <c r="E2393" s="850">
        <v>480</v>
      </c>
      <c r="F2393" s="848">
        <v>0.08</v>
      </c>
      <c r="G2393" s="852" t="s">
        <v>915</v>
      </c>
    </row>
    <row r="2394" spans="2:7">
      <c r="B2394" s="12" t="s">
        <v>914</v>
      </c>
      <c r="C2394" s="12" t="s">
        <v>2181</v>
      </c>
      <c r="D2394" s="12">
        <v>2018</v>
      </c>
      <c r="E2394" s="850">
        <v>133</v>
      </c>
      <c r="F2394" s="848">
        <v>0.05</v>
      </c>
      <c r="G2394" s="852" t="s">
        <v>915</v>
      </c>
    </row>
    <row r="2395" spans="2:7">
      <c r="B2395" s="12" t="s">
        <v>914</v>
      </c>
      <c r="C2395" s="12" t="s">
        <v>2182</v>
      </c>
      <c r="D2395" s="12">
        <v>2018</v>
      </c>
      <c r="E2395" s="850">
        <v>548</v>
      </c>
      <c r="F2395" s="848">
        <v>0.09</v>
      </c>
      <c r="G2395" s="852" t="s">
        <v>915</v>
      </c>
    </row>
    <row r="2396" spans="2:7">
      <c r="B2396" s="12" t="s">
        <v>914</v>
      </c>
      <c r="C2396" s="12" t="s">
        <v>2182</v>
      </c>
      <c r="D2396" s="12">
        <v>2018</v>
      </c>
      <c r="E2396" s="850">
        <v>6042</v>
      </c>
      <c r="F2396" s="848">
        <v>0.72</v>
      </c>
      <c r="G2396" s="852" t="s">
        <v>915</v>
      </c>
    </row>
    <row r="2397" spans="2:7">
      <c r="B2397" s="12" t="s">
        <v>914</v>
      </c>
      <c r="C2397" s="12" t="s">
        <v>2182</v>
      </c>
      <c r="D2397" s="12">
        <v>2018</v>
      </c>
      <c r="E2397" s="850">
        <v>486</v>
      </c>
      <c r="F2397" s="848">
        <v>0.08</v>
      </c>
      <c r="G2397" s="852" t="s">
        <v>915</v>
      </c>
    </row>
    <row r="2398" spans="2:7">
      <c r="B2398" s="12" t="s">
        <v>914</v>
      </c>
      <c r="C2398" s="12" t="s">
        <v>2182</v>
      </c>
      <c r="D2398" s="12">
        <v>2018</v>
      </c>
      <c r="E2398" s="850">
        <v>133</v>
      </c>
      <c r="F2398" s="848">
        <v>0.05</v>
      </c>
      <c r="G2398" s="852" t="s">
        <v>915</v>
      </c>
    </row>
    <row r="2399" spans="2:7">
      <c r="B2399" s="12" t="s">
        <v>914</v>
      </c>
      <c r="C2399" s="12" t="s">
        <v>2182</v>
      </c>
      <c r="D2399" s="12">
        <v>2018</v>
      </c>
      <c r="E2399" s="850">
        <v>480</v>
      </c>
      <c r="F2399" s="848">
        <v>0.08</v>
      </c>
      <c r="G2399" s="852" t="s">
        <v>915</v>
      </c>
    </row>
    <row r="2400" spans="2:7">
      <c r="B2400" s="12" t="s">
        <v>914</v>
      </c>
      <c r="C2400" s="12" t="s">
        <v>2182</v>
      </c>
      <c r="D2400" s="12">
        <v>2018</v>
      </c>
      <c r="E2400" s="850">
        <v>1007</v>
      </c>
      <c r="F2400" s="848">
        <v>0.12</v>
      </c>
      <c r="G2400" s="852" t="s">
        <v>915</v>
      </c>
    </row>
    <row r="2401" spans="2:7">
      <c r="B2401" s="12" t="s">
        <v>914</v>
      </c>
      <c r="C2401" s="12" t="s">
        <v>2182</v>
      </c>
      <c r="D2401" s="12">
        <v>2018</v>
      </c>
      <c r="E2401" s="850">
        <v>760</v>
      </c>
      <c r="F2401" s="848">
        <v>0.2</v>
      </c>
      <c r="G2401" s="852" t="s">
        <v>915</v>
      </c>
    </row>
    <row r="2402" spans="2:7">
      <c r="B2402" s="12" t="s">
        <v>914</v>
      </c>
      <c r="C2402" s="12" t="s">
        <v>2183</v>
      </c>
      <c r="D2402" s="12">
        <v>2018</v>
      </c>
      <c r="E2402" s="850">
        <v>133</v>
      </c>
      <c r="F2402" s="848">
        <v>0.05</v>
      </c>
      <c r="G2402" s="852" t="s">
        <v>915</v>
      </c>
    </row>
    <row r="2403" spans="2:7">
      <c r="B2403" s="12" t="s">
        <v>914</v>
      </c>
      <c r="C2403" s="12" t="s">
        <v>2183</v>
      </c>
      <c r="D2403" s="12">
        <v>2018</v>
      </c>
      <c r="E2403" s="850">
        <v>190</v>
      </c>
      <c r="F2403" s="848">
        <v>0.05</v>
      </c>
      <c r="G2403" s="852" t="s">
        <v>915</v>
      </c>
    </row>
    <row r="2404" spans="2:7">
      <c r="B2404" s="12" t="s">
        <v>914</v>
      </c>
      <c r="C2404" s="12" t="s">
        <v>2183</v>
      </c>
      <c r="D2404" s="12">
        <v>2018</v>
      </c>
      <c r="E2404" s="850">
        <v>1007</v>
      </c>
      <c r="F2404" s="848">
        <v>0.12</v>
      </c>
      <c r="G2404" s="852" t="s">
        <v>915</v>
      </c>
    </row>
    <row r="2405" spans="2:7">
      <c r="B2405" s="12" t="s">
        <v>914</v>
      </c>
      <c r="C2405" s="12" t="s">
        <v>2183</v>
      </c>
      <c r="D2405" s="12">
        <v>2018</v>
      </c>
      <c r="E2405" s="850">
        <v>486</v>
      </c>
      <c r="F2405" s="848">
        <v>0.08</v>
      </c>
      <c r="G2405" s="852" t="s">
        <v>915</v>
      </c>
    </row>
    <row r="2406" spans="2:7">
      <c r="B2406" s="12" t="s">
        <v>914</v>
      </c>
      <c r="C2406" s="12" t="s">
        <v>2183</v>
      </c>
      <c r="D2406" s="12">
        <v>2018</v>
      </c>
      <c r="E2406" s="850">
        <v>3021</v>
      </c>
      <c r="F2406" s="848">
        <v>0.36</v>
      </c>
      <c r="G2406" s="852" t="s">
        <v>915</v>
      </c>
    </row>
    <row r="2407" spans="2:7">
      <c r="B2407" s="12" t="s">
        <v>914</v>
      </c>
      <c r="C2407" s="12" t="s">
        <v>2183</v>
      </c>
      <c r="D2407" s="12">
        <v>2018</v>
      </c>
      <c r="E2407" s="850">
        <v>190</v>
      </c>
      <c r="F2407" s="848">
        <v>0.05</v>
      </c>
      <c r="G2407" s="852" t="s">
        <v>915</v>
      </c>
    </row>
    <row r="2408" spans="2:7">
      <c r="B2408" s="12" t="s">
        <v>914</v>
      </c>
      <c r="C2408" s="12" t="s">
        <v>2184</v>
      </c>
      <c r="D2408" s="12">
        <v>2018</v>
      </c>
      <c r="E2408" s="850">
        <v>2090</v>
      </c>
      <c r="F2408" s="848">
        <v>0.55000000000000004</v>
      </c>
      <c r="G2408" s="852" t="s">
        <v>915</v>
      </c>
    </row>
    <row r="2409" spans="2:7">
      <c r="B2409" s="12" t="s">
        <v>914</v>
      </c>
      <c r="C2409" s="12" t="s">
        <v>2184</v>
      </c>
      <c r="D2409" s="12">
        <v>2018</v>
      </c>
      <c r="E2409" s="850">
        <v>480</v>
      </c>
      <c r="F2409" s="848">
        <v>0.08</v>
      </c>
      <c r="G2409" s="852" t="s">
        <v>915</v>
      </c>
    </row>
    <row r="2410" spans="2:7">
      <c r="B2410" s="12" t="s">
        <v>914</v>
      </c>
      <c r="C2410" s="12" t="s">
        <v>2184</v>
      </c>
      <c r="D2410" s="12">
        <v>2018</v>
      </c>
      <c r="E2410" s="850">
        <v>1380</v>
      </c>
      <c r="F2410" s="848">
        <v>0</v>
      </c>
      <c r="G2410" s="852" t="s">
        <v>915</v>
      </c>
    </row>
    <row r="2411" spans="2:7">
      <c r="B2411" s="12" t="s">
        <v>914</v>
      </c>
      <c r="C2411" s="12" t="s">
        <v>2184</v>
      </c>
      <c r="D2411" s="12">
        <v>2018</v>
      </c>
      <c r="E2411" s="850">
        <v>3021</v>
      </c>
      <c r="F2411" s="848">
        <v>0.36</v>
      </c>
      <c r="G2411" s="852" t="s">
        <v>915</v>
      </c>
    </row>
    <row r="2412" spans="2:7">
      <c r="B2412" s="12" t="s">
        <v>914</v>
      </c>
      <c r="C2412" s="12" t="s">
        <v>2184</v>
      </c>
      <c r="D2412" s="12">
        <v>2018</v>
      </c>
      <c r="E2412" s="850">
        <v>1007</v>
      </c>
      <c r="F2412" s="848">
        <v>0.12</v>
      </c>
      <c r="G2412" s="852" t="s">
        <v>915</v>
      </c>
    </row>
    <row r="2413" spans="2:7">
      <c r="B2413" s="12" t="s">
        <v>914</v>
      </c>
      <c r="C2413" s="12" t="s">
        <v>2185</v>
      </c>
      <c r="D2413" s="12">
        <v>2018</v>
      </c>
      <c r="E2413" s="850">
        <v>3021</v>
      </c>
      <c r="F2413" s="848">
        <v>0.36</v>
      </c>
      <c r="G2413" s="852" t="s">
        <v>915</v>
      </c>
    </row>
    <row r="2414" spans="2:7">
      <c r="B2414" s="12" t="s">
        <v>914</v>
      </c>
      <c r="C2414" s="12" t="s">
        <v>2185</v>
      </c>
      <c r="D2414" s="12">
        <v>2018</v>
      </c>
      <c r="E2414" s="850">
        <v>548</v>
      </c>
      <c r="F2414" s="848">
        <v>0.09</v>
      </c>
      <c r="G2414" s="852" t="s">
        <v>915</v>
      </c>
    </row>
    <row r="2415" spans="2:7">
      <c r="B2415" s="12" t="s">
        <v>914</v>
      </c>
      <c r="C2415" s="12" t="s">
        <v>2185</v>
      </c>
      <c r="D2415" s="12">
        <v>2018</v>
      </c>
      <c r="E2415" s="850">
        <v>480</v>
      </c>
      <c r="F2415" s="848">
        <v>0.08</v>
      </c>
      <c r="G2415" s="852" t="s">
        <v>915</v>
      </c>
    </row>
    <row r="2416" spans="2:7">
      <c r="B2416" s="12" t="s">
        <v>914</v>
      </c>
      <c r="C2416" s="12" t="s">
        <v>2185</v>
      </c>
      <c r="D2416" s="12">
        <v>2018</v>
      </c>
      <c r="E2416" s="850">
        <v>729</v>
      </c>
      <c r="F2416" s="848">
        <v>0.12</v>
      </c>
      <c r="G2416" s="852" t="s">
        <v>915</v>
      </c>
    </row>
    <row r="2417" spans="2:7">
      <c r="B2417" s="12" t="s">
        <v>914</v>
      </c>
      <c r="C2417" s="12" t="s">
        <v>2185</v>
      </c>
      <c r="D2417" s="12">
        <v>2018</v>
      </c>
      <c r="E2417" s="850">
        <v>289</v>
      </c>
      <c r="F2417" s="848">
        <v>0.05</v>
      </c>
      <c r="G2417" s="852" t="s">
        <v>915</v>
      </c>
    </row>
    <row r="2418" spans="2:7">
      <c r="B2418" s="12" t="s">
        <v>914</v>
      </c>
      <c r="C2418" s="12" t="s">
        <v>2186</v>
      </c>
      <c r="D2418" s="12">
        <v>2018</v>
      </c>
      <c r="E2418" s="850">
        <v>380</v>
      </c>
      <c r="F2418" s="848">
        <v>0.1</v>
      </c>
      <c r="G2418" s="852" t="s">
        <v>915</v>
      </c>
    </row>
    <row r="2419" spans="2:7">
      <c r="B2419" s="12" t="s">
        <v>914</v>
      </c>
      <c r="C2419" s="12" t="s">
        <v>2186</v>
      </c>
      <c r="D2419" s="12">
        <v>2018</v>
      </c>
      <c r="E2419" s="850">
        <v>4028</v>
      </c>
      <c r="F2419" s="848">
        <v>0.48</v>
      </c>
      <c r="G2419" s="852" t="s">
        <v>915</v>
      </c>
    </row>
    <row r="2420" spans="2:7">
      <c r="B2420" s="12" t="s">
        <v>914</v>
      </c>
      <c r="C2420" s="12" t="s">
        <v>2186</v>
      </c>
      <c r="D2420" s="12">
        <v>2018</v>
      </c>
      <c r="E2420" s="850">
        <v>729</v>
      </c>
      <c r="F2420" s="848">
        <v>0.12</v>
      </c>
      <c r="G2420" s="852" t="s">
        <v>915</v>
      </c>
    </row>
    <row r="2421" spans="2:7">
      <c r="B2421" s="12" t="s">
        <v>914</v>
      </c>
      <c r="C2421" s="12" t="s">
        <v>2186</v>
      </c>
      <c r="D2421" s="12">
        <v>2018</v>
      </c>
      <c r="E2421" s="850">
        <v>1900</v>
      </c>
      <c r="F2421" s="848">
        <v>0.5</v>
      </c>
      <c r="G2421" s="852" t="s">
        <v>915</v>
      </c>
    </row>
    <row r="2422" spans="2:7">
      <c r="B2422" s="12" t="s">
        <v>914</v>
      </c>
      <c r="C2422" s="12" t="s">
        <v>2186</v>
      </c>
      <c r="D2422" s="12">
        <v>2018</v>
      </c>
      <c r="E2422" s="850">
        <v>480</v>
      </c>
      <c r="F2422" s="848">
        <v>0.08</v>
      </c>
      <c r="G2422" s="852" t="s">
        <v>915</v>
      </c>
    </row>
    <row r="2423" spans="2:7">
      <c r="B2423" s="12" t="s">
        <v>914</v>
      </c>
      <c r="C2423" s="12" t="s">
        <v>2186</v>
      </c>
      <c r="D2423" s="12">
        <v>2018</v>
      </c>
      <c r="E2423" s="850">
        <v>133</v>
      </c>
      <c r="F2423" s="848">
        <v>0.05</v>
      </c>
      <c r="G2423" s="852" t="s">
        <v>915</v>
      </c>
    </row>
    <row r="2424" spans="2:7">
      <c r="B2424" s="12" t="s">
        <v>914</v>
      </c>
      <c r="C2424" s="12" t="s">
        <v>2187</v>
      </c>
      <c r="D2424" s="12">
        <v>2018</v>
      </c>
      <c r="E2424" s="850">
        <v>243</v>
      </c>
      <c r="F2424" s="848">
        <v>0.04</v>
      </c>
      <c r="G2424" s="852" t="s">
        <v>915</v>
      </c>
    </row>
    <row r="2425" spans="2:7">
      <c r="B2425" s="12" t="s">
        <v>914</v>
      </c>
      <c r="C2425" s="12" t="s">
        <v>2187</v>
      </c>
      <c r="D2425" s="12">
        <v>2018</v>
      </c>
      <c r="E2425" s="850">
        <v>480</v>
      </c>
      <c r="F2425" s="848">
        <v>0.08</v>
      </c>
      <c r="G2425" s="852" t="s">
        <v>915</v>
      </c>
    </row>
    <row r="2426" spans="2:7">
      <c r="B2426" s="12" t="s">
        <v>914</v>
      </c>
      <c r="C2426" s="12" t="s">
        <v>2187</v>
      </c>
      <c r="D2426" s="12">
        <v>2018</v>
      </c>
      <c r="E2426" s="850">
        <v>1007</v>
      </c>
      <c r="F2426" s="848">
        <v>0.12</v>
      </c>
      <c r="G2426" s="852" t="s">
        <v>915</v>
      </c>
    </row>
    <row r="2427" spans="2:7">
      <c r="B2427" s="12" t="s">
        <v>914</v>
      </c>
      <c r="C2427" s="12" t="s">
        <v>2187</v>
      </c>
      <c r="D2427" s="12">
        <v>2018</v>
      </c>
      <c r="E2427" s="850">
        <v>133</v>
      </c>
      <c r="F2427" s="848">
        <v>0.05</v>
      </c>
      <c r="G2427" s="852" t="s">
        <v>915</v>
      </c>
    </row>
    <row r="2428" spans="2:7">
      <c r="B2428" s="12" t="s">
        <v>914</v>
      </c>
      <c r="C2428" s="12" t="s">
        <v>2187</v>
      </c>
      <c r="D2428" s="12">
        <v>2018</v>
      </c>
      <c r="E2428" s="850">
        <v>1007</v>
      </c>
      <c r="F2428" s="848">
        <v>0.12</v>
      </c>
      <c r="G2428" s="852" t="s">
        <v>915</v>
      </c>
    </row>
    <row r="2429" spans="2:7">
      <c r="B2429" s="12" t="s">
        <v>914</v>
      </c>
      <c r="C2429" s="12" t="s">
        <v>2187</v>
      </c>
      <c r="D2429" s="12">
        <v>2018</v>
      </c>
      <c r="E2429" s="850">
        <v>289</v>
      </c>
      <c r="F2429" s="848">
        <v>0.05</v>
      </c>
      <c r="G2429" s="852" t="s">
        <v>915</v>
      </c>
    </row>
    <row r="2430" spans="2:7">
      <c r="B2430" s="12" t="s">
        <v>914</v>
      </c>
      <c r="C2430" s="12" t="s">
        <v>2188</v>
      </c>
      <c r="D2430" s="12">
        <v>2018</v>
      </c>
      <c r="E2430" s="850">
        <v>729</v>
      </c>
      <c r="F2430" s="848">
        <v>0.12</v>
      </c>
      <c r="G2430" s="852" t="s">
        <v>915</v>
      </c>
    </row>
    <row r="2431" spans="2:7">
      <c r="B2431" s="12" t="s">
        <v>914</v>
      </c>
      <c r="C2431" s="12" t="s">
        <v>2188</v>
      </c>
      <c r="D2431" s="12">
        <v>2018</v>
      </c>
      <c r="E2431" s="850">
        <v>1096</v>
      </c>
      <c r="F2431" s="848">
        <v>0.18</v>
      </c>
      <c r="G2431" s="852" t="s">
        <v>915</v>
      </c>
    </row>
    <row r="2432" spans="2:7">
      <c r="B2432" s="12" t="s">
        <v>914</v>
      </c>
      <c r="C2432" s="12" t="s">
        <v>2188</v>
      </c>
      <c r="D2432" s="12">
        <v>2018</v>
      </c>
      <c r="E2432" s="850">
        <v>480</v>
      </c>
      <c r="F2432" s="848">
        <v>0.08</v>
      </c>
      <c r="G2432" s="852" t="s">
        <v>915</v>
      </c>
    </row>
    <row r="2433" spans="2:7">
      <c r="B2433" s="12" t="s">
        <v>914</v>
      </c>
      <c r="C2433" s="12" t="s">
        <v>2189</v>
      </c>
      <c r="D2433" s="12">
        <v>2018</v>
      </c>
      <c r="E2433" s="850">
        <v>1734</v>
      </c>
      <c r="F2433" s="848">
        <v>0.3</v>
      </c>
      <c r="G2433" s="852" t="s">
        <v>915</v>
      </c>
    </row>
    <row r="2434" spans="2:7">
      <c r="B2434" s="12" t="s">
        <v>914</v>
      </c>
      <c r="C2434" s="12" t="s">
        <v>2189</v>
      </c>
      <c r="D2434" s="12">
        <v>2018</v>
      </c>
      <c r="E2434" s="850">
        <v>3021</v>
      </c>
      <c r="F2434" s="848">
        <v>0.36</v>
      </c>
      <c r="G2434" s="852" t="s">
        <v>915</v>
      </c>
    </row>
    <row r="2435" spans="2:7">
      <c r="B2435" s="12" t="s">
        <v>914</v>
      </c>
      <c r="C2435" s="12" t="s">
        <v>2190</v>
      </c>
      <c r="D2435" s="12">
        <v>2018</v>
      </c>
      <c r="E2435" s="850">
        <v>960</v>
      </c>
      <c r="F2435" s="848">
        <v>0.16</v>
      </c>
      <c r="G2435" s="852" t="s">
        <v>915</v>
      </c>
    </row>
    <row r="2436" spans="2:7">
      <c r="B2436" s="12" t="s">
        <v>914</v>
      </c>
      <c r="C2436" s="12" t="s">
        <v>2190</v>
      </c>
      <c r="D2436" s="12">
        <v>2018</v>
      </c>
      <c r="E2436" s="850">
        <v>190</v>
      </c>
      <c r="F2436" s="848">
        <v>0.05</v>
      </c>
      <c r="G2436" s="852" t="s">
        <v>915</v>
      </c>
    </row>
    <row r="2437" spans="2:7">
      <c r="B2437" s="12" t="s">
        <v>914</v>
      </c>
      <c r="C2437" s="12" t="s">
        <v>2190</v>
      </c>
      <c r="D2437" s="12">
        <v>2018</v>
      </c>
      <c r="E2437" s="850">
        <v>4028</v>
      </c>
      <c r="F2437" s="848">
        <v>0.48</v>
      </c>
      <c r="G2437" s="852" t="s">
        <v>915</v>
      </c>
    </row>
    <row r="2438" spans="2:7">
      <c r="B2438" s="12" t="s">
        <v>914</v>
      </c>
      <c r="C2438" s="12" t="s">
        <v>2190</v>
      </c>
      <c r="D2438" s="12">
        <v>2018</v>
      </c>
      <c r="E2438" s="850">
        <v>1007</v>
      </c>
      <c r="F2438" s="848">
        <v>0.12</v>
      </c>
      <c r="G2438" s="852" t="s">
        <v>915</v>
      </c>
    </row>
    <row r="2439" spans="2:7">
      <c r="B2439" s="12" t="s">
        <v>914</v>
      </c>
      <c r="C2439" s="12" t="s">
        <v>2190</v>
      </c>
      <c r="D2439" s="12">
        <v>2018</v>
      </c>
      <c r="E2439" s="850">
        <v>798</v>
      </c>
      <c r="F2439" s="848">
        <v>0.3</v>
      </c>
      <c r="G2439" s="852" t="s">
        <v>915</v>
      </c>
    </row>
    <row r="2440" spans="2:7">
      <c r="B2440" s="12" t="s">
        <v>914</v>
      </c>
      <c r="C2440" s="12" t="s">
        <v>2191</v>
      </c>
      <c r="D2440" s="12">
        <v>2018</v>
      </c>
      <c r="E2440" s="850">
        <v>243</v>
      </c>
      <c r="F2440" s="848">
        <v>0.04</v>
      </c>
      <c r="G2440" s="852" t="s">
        <v>915</v>
      </c>
    </row>
    <row r="2441" spans="2:7">
      <c r="B2441" s="12" t="s">
        <v>914</v>
      </c>
      <c r="C2441" s="12" t="s">
        <v>2191</v>
      </c>
      <c r="D2441" s="12">
        <v>2018</v>
      </c>
      <c r="E2441" s="850">
        <v>3021</v>
      </c>
      <c r="F2441" s="848">
        <v>0.36</v>
      </c>
      <c r="G2441" s="852" t="s">
        <v>915</v>
      </c>
    </row>
    <row r="2442" spans="2:7">
      <c r="B2442" s="12" t="s">
        <v>914</v>
      </c>
      <c r="C2442" s="12" t="s">
        <v>2192</v>
      </c>
      <c r="D2442" s="12">
        <v>2018</v>
      </c>
      <c r="E2442" s="850">
        <v>548</v>
      </c>
      <c r="F2442" s="848">
        <v>0.09</v>
      </c>
      <c r="G2442" s="852" t="s">
        <v>915</v>
      </c>
    </row>
    <row r="2443" spans="2:7">
      <c r="B2443" s="12" t="s">
        <v>914</v>
      </c>
      <c r="C2443" s="12" t="s">
        <v>2192</v>
      </c>
      <c r="D2443" s="12">
        <v>2018</v>
      </c>
      <c r="E2443" s="850">
        <v>266</v>
      </c>
      <c r="F2443" s="848">
        <v>0.1</v>
      </c>
      <c r="G2443" s="852" t="s">
        <v>915</v>
      </c>
    </row>
    <row r="2444" spans="2:7">
      <c r="B2444" s="12" t="s">
        <v>914</v>
      </c>
      <c r="C2444" s="12" t="s">
        <v>2192</v>
      </c>
      <c r="D2444" s="12">
        <v>2018</v>
      </c>
      <c r="E2444" s="850">
        <v>1520</v>
      </c>
      <c r="F2444" s="848">
        <v>0.4</v>
      </c>
      <c r="G2444" s="852" t="s">
        <v>915</v>
      </c>
    </row>
    <row r="2445" spans="2:7">
      <c r="B2445" s="12" t="s">
        <v>914</v>
      </c>
      <c r="C2445" s="12" t="s">
        <v>2192</v>
      </c>
      <c r="D2445" s="12">
        <v>2018</v>
      </c>
      <c r="E2445" s="850">
        <v>960</v>
      </c>
      <c r="F2445" s="848">
        <v>0.16</v>
      </c>
      <c r="G2445" s="852" t="s">
        <v>915</v>
      </c>
    </row>
    <row r="2446" spans="2:7">
      <c r="B2446" s="12" t="s">
        <v>914</v>
      </c>
      <c r="C2446" s="12" t="s">
        <v>2192</v>
      </c>
      <c r="D2446" s="12">
        <v>2018</v>
      </c>
      <c r="E2446" s="850">
        <v>486</v>
      </c>
      <c r="F2446" s="848">
        <v>0.08</v>
      </c>
      <c r="G2446" s="852" t="s">
        <v>915</v>
      </c>
    </row>
    <row r="2447" spans="2:7">
      <c r="B2447" s="12" t="s">
        <v>914</v>
      </c>
      <c r="C2447" s="12" t="s">
        <v>2193</v>
      </c>
      <c r="D2447" s="12">
        <v>2018</v>
      </c>
      <c r="E2447" s="850">
        <v>133</v>
      </c>
      <c r="F2447" s="848">
        <v>0.05</v>
      </c>
      <c r="G2447" s="852" t="s">
        <v>915</v>
      </c>
    </row>
    <row r="2448" spans="2:7">
      <c r="B2448" s="12" t="s">
        <v>914</v>
      </c>
      <c r="C2448" s="12" t="s">
        <v>2193</v>
      </c>
      <c r="D2448" s="12">
        <v>2018</v>
      </c>
      <c r="E2448" s="850">
        <v>480</v>
      </c>
      <c r="F2448" s="848">
        <v>0.08</v>
      </c>
      <c r="G2448" s="852" t="s">
        <v>915</v>
      </c>
    </row>
    <row r="2449" spans="2:7">
      <c r="B2449" s="12" t="s">
        <v>914</v>
      </c>
      <c r="C2449" s="12" t="s">
        <v>2193</v>
      </c>
      <c r="D2449" s="12">
        <v>2018</v>
      </c>
      <c r="E2449" s="850">
        <v>486</v>
      </c>
      <c r="F2449" s="848">
        <v>0.08</v>
      </c>
      <c r="G2449" s="852" t="s">
        <v>915</v>
      </c>
    </row>
    <row r="2450" spans="2:7">
      <c r="B2450" s="12" t="s">
        <v>13</v>
      </c>
      <c r="C2450" s="12" t="s">
        <v>1785</v>
      </c>
      <c r="D2450" s="12">
        <v>2018</v>
      </c>
      <c r="E2450" s="850">
        <v>1461823</v>
      </c>
      <c r="F2450" s="848">
        <v>0</v>
      </c>
      <c r="G2450" s="852" t="s">
        <v>916</v>
      </c>
    </row>
    <row r="2451" spans="2:7">
      <c r="B2451" s="12" t="s">
        <v>22</v>
      </c>
      <c r="C2451" s="12">
        <v>180561</v>
      </c>
      <c r="D2451" s="12">
        <v>2018</v>
      </c>
      <c r="E2451" s="850">
        <v>8187</v>
      </c>
      <c r="F2451" s="848">
        <v>2.23</v>
      </c>
      <c r="G2451" s="852" t="s">
        <v>916</v>
      </c>
    </row>
    <row r="2452" spans="2:7">
      <c r="B2452" s="12" t="s">
        <v>22</v>
      </c>
      <c r="C2452" s="12">
        <v>187713</v>
      </c>
      <c r="D2452" s="12">
        <v>2018</v>
      </c>
      <c r="E2452" s="850">
        <v>1698.07</v>
      </c>
      <c r="F2452" s="848">
        <v>2.7212670000000001</v>
      </c>
      <c r="G2452" s="852" t="s">
        <v>915</v>
      </c>
    </row>
    <row r="2453" spans="2:7">
      <c r="B2453" s="12" t="s">
        <v>22</v>
      </c>
      <c r="C2453" s="12">
        <v>187328</v>
      </c>
      <c r="D2453" s="12">
        <v>2018</v>
      </c>
      <c r="E2453" s="850">
        <v>11919</v>
      </c>
      <c r="F2453" s="848">
        <v>3</v>
      </c>
      <c r="G2453" s="852" t="s">
        <v>916</v>
      </c>
    </row>
    <row r="2454" spans="2:7">
      <c r="B2454" s="12" t="s">
        <v>22</v>
      </c>
      <c r="C2454" s="12">
        <v>188270</v>
      </c>
      <c r="D2454" s="12">
        <v>2018</v>
      </c>
      <c r="E2454" s="850">
        <v>4349</v>
      </c>
      <c r="F2454" s="848">
        <v>0.91200000000000003</v>
      </c>
      <c r="G2454" s="852" t="s">
        <v>915</v>
      </c>
    </row>
    <row r="2455" spans="2:7">
      <c r="B2455" s="12" t="s">
        <v>22</v>
      </c>
      <c r="C2455" s="12">
        <v>185050</v>
      </c>
      <c r="D2455" s="12">
        <v>2018</v>
      </c>
      <c r="E2455" s="850">
        <v>15834</v>
      </c>
      <c r="F2455" s="848">
        <v>0</v>
      </c>
      <c r="G2455" s="852" t="s">
        <v>917</v>
      </c>
    </row>
    <row r="2456" spans="2:7">
      <c r="B2456" s="12" t="s">
        <v>22</v>
      </c>
      <c r="C2456" s="12">
        <v>185050</v>
      </c>
      <c r="D2456" s="12">
        <v>2018</v>
      </c>
      <c r="E2456" s="850">
        <v>116508</v>
      </c>
      <c r="F2456" s="848">
        <v>0</v>
      </c>
      <c r="G2456" s="852" t="s">
        <v>917</v>
      </c>
    </row>
    <row r="2457" spans="2:7">
      <c r="B2457" s="12" t="s">
        <v>22</v>
      </c>
      <c r="C2457" s="12">
        <v>186664</v>
      </c>
      <c r="D2457" s="12">
        <v>2018</v>
      </c>
      <c r="E2457" s="850">
        <v>78965</v>
      </c>
      <c r="F2457" s="848">
        <v>9.8000000000000007</v>
      </c>
      <c r="G2457" s="852" t="s">
        <v>917</v>
      </c>
    </row>
    <row r="2458" spans="2:7">
      <c r="B2458" s="12" t="s">
        <v>22</v>
      </c>
      <c r="C2458" s="12">
        <v>182968</v>
      </c>
      <c r="D2458" s="12">
        <v>2018</v>
      </c>
      <c r="E2458" s="850">
        <v>7165</v>
      </c>
      <c r="F2458" s="848">
        <v>2.6</v>
      </c>
      <c r="G2458" s="852" t="s">
        <v>915</v>
      </c>
    </row>
    <row r="2459" spans="2:7">
      <c r="B2459" s="12" t="s">
        <v>22</v>
      </c>
      <c r="C2459" s="12">
        <v>188434</v>
      </c>
      <c r="D2459" s="12">
        <v>2018</v>
      </c>
      <c r="E2459" s="850">
        <v>3276</v>
      </c>
      <c r="F2459" s="848">
        <v>0</v>
      </c>
      <c r="G2459" s="852" t="s">
        <v>915</v>
      </c>
    </row>
    <row r="2460" spans="2:7">
      <c r="B2460" s="12" t="s">
        <v>22</v>
      </c>
      <c r="C2460" s="12">
        <v>188433</v>
      </c>
      <c r="D2460" s="12">
        <v>2018</v>
      </c>
      <c r="E2460" s="850">
        <v>3276</v>
      </c>
      <c r="F2460" s="848">
        <v>0</v>
      </c>
      <c r="G2460" s="852" t="s">
        <v>915</v>
      </c>
    </row>
    <row r="2461" spans="2:7">
      <c r="B2461" s="12" t="s">
        <v>22</v>
      </c>
      <c r="C2461" s="12">
        <v>188433</v>
      </c>
      <c r="D2461" s="12">
        <v>2018</v>
      </c>
      <c r="E2461" s="850">
        <v>8400</v>
      </c>
      <c r="F2461" s="848">
        <v>0</v>
      </c>
      <c r="G2461" s="852" t="s">
        <v>915</v>
      </c>
    </row>
    <row r="2462" spans="2:7">
      <c r="B2462" s="12" t="s">
        <v>22</v>
      </c>
      <c r="C2462" s="12">
        <v>144752</v>
      </c>
      <c r="D2462" s="12">
        <v>2018</v>
      </c>
      <c r="E2462" s="850">
        <v>91284</v>
      </c>
      <c r="F2462" s="848">
        <v>0</v>
      </c>
      <c r="G2462" s="852" t="s">
        <v>917</v>
      </c>
    </row>
    <row r="2463" spans="2:7">
      <c r="B2463" s="12" t="s">
        <v>22</v>
      </c>
      <c r="C2463" s="12">
        <v>182084</v>
      </c>
      <c r="D2463" s="12">
        <v>2018</v>
      </c>
      <c r="E2463" s="850">
        <v>22706</v>
      </c>
      <c r="F2463" s="848">
        <v>2.6</v>
      </c>
      <c r="G2463" s="852" t="s">
        <v>916</v>
      </c>
    </row>
    <row r="2464" spans="2:7">
      <c r="B2464" s="12" t="s">
        <v>22</v>
      </c>
      <c r="C2464" s="12">
        <v>189386</v>
      </c>
      <c r="D2464" s="12">
        <v>2018</v>
      </c>
      <c r="E2464" s="850">
        <v>29877</v>
      </c>
      <c r="F2464" s="848">
        <v>8.3000000000000007</v>
      </c>
      <c r="G2464" s="852" t="s">
        <v>916</v>
      </c>
    </row>
    <row r="2465" spans="2:7">
      <c r="B2465" s="12" t="s">
        <v>22</v>
      </c>
      <c r="C2465" s="12">
        <v>188442</v>
      </c>
      <c r="D2465" s="12">
        <v>2018</v>
      </c>
      <c r="E2465" s="850">
        <v>2350.6080000000002</v>
      </c>
      <c r="F2465" s="848">
        <v>0.624</v>
      </c>
      <c r="G2465" s="852" t="s">
        <v>917</v>
      </c>
    </row>
    <row r="2466" spans="2:7">
      <c r="B2466" s="12" t="s">
        <v>22</v>
      </c>
      <c r="C2466" s="12">
        <v>188442</v>
      </c>
      <c r="D2466" s="12">
        <v>2018</v>
      </c>
      <c r="E2466" s="850">
        <v>8588</v>
      </c>
      <c r="F2466" s="848">
        <v>2.4</v>
      </c>
      <c r="G2466" s="852" t="s">
        <v>917</v>
      </c>
    </row>
    <row r="2467" spans="2:7">
      <c r="B2467" s="12" t="s">
        <v>22</v>
      </c>
      <c r="C2467" s="12">
        <v>190835</v>
      </c>
      <c r="D2467" s="12">
        <v>2018</v>
      </c>
      <c r="E2467" s="850">
        <v>50855.58</v>
      </c>
      <c r="F2467" s="848">
        <v>0</v>
      </c>
      <c r="G2467" s="852" t="s">
        <v>917</v>
      </c>
    </row>
    <row r="2468" spans="2:7">
      <c r="B2468" s="12" t="s">
        <v>22</v>
      </c>
      <c r="C2468" s="12">
        <v>190835</v>
      </c>
      <c r="D2468" s="12">
        <v>2018</v>
      </c>
      <c r="E2468" s="850">
        <v>320.60000000000002</v>
      </c>
      <c r="F2468" s="848">
        <v>8.2000000000000003E-2</v>
      </c>
      <c r="G2468" s="852" t="s">
        <v>917</v>
      </c>
    </row>
    <row r="2469" spans="2:7">
      <c r="B2469" s="12" t="s">
        <v>22</v>
      </c>
      <c r="C2469" s="12">
        <v>190835</v>
      </c>
      <c r="D2469" s="12">
        <v>2018</v>
      </c>
      <c r="E2469" s="850">
        <v>1247.7303999999999</v>
      </c>
      <c r="F2469" s="848">
        <v>0.27160000000000001</v>
      </c>
      <c r="G2469" s="852" t="s">
        <v>917</v>
      </c>
    </row>
    <row r="2470" spans="2:7">
      <c r="B2470" s="12" t="s">
        <v>22</v>
      </c>
      <c r="C2470" s="12">
        <v>190835</v>
      </c>
      <c r="D2470" s="12">
        <v>2018</v>
      </c>
      <c r="E2470" s="850">
        <v>122162</v>
      </c>
      <c r="F2470" s="848">
        <v>14.3</v>
      </c>
      <c r="G2470" s="852" t="s">
        <v>917</v>
      </c>
    </row>
    <row r="2471" spans="2:7">
      <c r="B2471" s="12" t="s">
        <v>22</v>
      </c>
      <c r="C2471" s="12">
        <v>185583</v>
      </c>
      <c r="D2471" s="12">
        <v>2018</v>
      </c>
      <c r="E2471" s="850">
        <v>56669</v>
      </c>
      <c r="F2471" s="848">
        <v>0</v>
      </c>
      <c r="G2471" s="852" t="s">
        <v>917</v>
      </c>
    </row>
    <row r="2472" spans="2:7">
      <c r="B2472" s="12" t="s">
        <v>22</v>
      </c>
      <c r="C2472" s="12">
        <v>185583</v>
      </c>
      <c r="D2472" s="12">
        <v>2018</v>
      </c>
      <c r="E2472" s="850">
        <v>228432</v>
      </c>
      <c r="F2472" s="848">
        <v>26.7</v>
      </c>
      <c r="G2472" s="852" t="s">
        <v>917</v>
      </c>
    </row>
    <row r="2473" spans="2:7">
      <c r="B2473" s="12" t="s">
        <v>22</v>
      </c>
      <c r="C2473" s="12">
        <v>187797</v>
      </c>
      <c r="D2473" s="12">
        <v>2018</v>
      </c>
      <c r="E2473" s="850">
        <v>43485</v>
      </c>
      <c r="F2473" s="848">
        <v>5</v>
      </c>
      <c r="G2473" s="852" t="s">
        <v>916</v>
      </c>
    </row>
    <row r="2474" spans="2:7">
      <c r="B2474" s="12" t="s">
        <v>22</v>
      </c>
      <c r="C2474" s="12">
        <v>187973</v>
      </c>
      <c r="D2474" s="12">
        <v>2018</v>
      </c>
      <c r="E2474" s="850">
        <v>78563</v>
      </c>
      <c r="F2474" s="848">
        <v>9</v>
      </c>
      <c r="G2474" s="852" t="s">
        <v>916</v>
      </c>
    </row>
    <row r="2475" spans="2:7">
      <c r="B2475" s="12" t="s">
        <v>22</v>
      </c>
      <c r="C2475" s="12">
        <v>189367</v>
      </c>
      <c r="D2475" s="12">
        <v>2018</v>
      </c>
      <c r="E2475" s="850">
        <v>67728</v>
      </c>
      <c r="F2475" s="848">
        <v>7.7</v>
      </c>
      <c r="G2475" s="852" t="s">
        <v>916</v>
      </c>
    </row>
    <row r="2476" spans="2:7">
      <c r="B2476" s="12" t="s">
        <v>22</v>
      </c>
      <c r="C2476" s="12">
        <v>190297</v>
      </c>
      <c r="D2476" s="12">
        <v>2018</v>
      </c>
      <c r="E2476" s="850">
        <v>83764</v>
      </c>
      <c r="F2476" s="848">
        <v>9.6</v>
      </c>
      <c r="G2476" s="852" t="s">
        <v>916</v>
      </c>
    </row>
    <row r="2477" spans="2:7">
      <c r="B2477" s="12" t="s">
        <v>22</v>
      </c>
      <c r="C2477" s="12">
        <v>190977</v>
      </c>
      <c r="D2477" s="12">
        <v>2018</v>
      </c>
      <c r="E2477" s="850">
        <v>49153</v>
      </c>
      <c r="F2477" s="848">
        <v>5.6</v>
      </c>
      <c r="G2477" s="852" t="s">
        <v>916</v>
      </c>
    </row>
    <row r="2478" spans="2:7">
      <c r="B2478" s="12" t="s">
        <v>22</v>
      </c>
      <c r="C2478" s="12">
        <v>191763</v>
      </c>
      <c r="D2478" s="12">
        <v>2018</v>
      </c>
      <c r="E2478" s="850">
        <v>47707</v>
      </c>
      <c r="F2478" s="848">
        <v>5.5</v>
      </c>
      <c r="G2478" s="852" t="s">
        <v>916</v>
      </c>
    </row>
    <row r="2479" spans="2:7">
      <c r="B2479" s="12" t="s">
        <v>22</v>
      </c>
      <c r="C2479" s="12">
        <v>191771</v>
      </c>
      <c r="D2479" s="12">
        <v>2018</v>
      </c>
      <c r="E2479" s="850">
        <v>10957</v>
      </c>
      <c r="F2479" s="848">
        <v>2.1</v>
      </c>
      <c r="G2479" s="852" t="s">
        <v>916</v>
      </c>
    </row>
    <row r="2480" spans="2:7">
      <c r="B2480" s="12" t="s">
        <v>22</v>
      </c>
      <c r="C2480" s="12">
        <v>191956</v>
      </c>
      <c r="D2480" s="12">
        <v>2018</v>
      </c>
      <c r="E2480" s="850">
        <v>80860</v>
      </c>
      <c r="F2480" s="848">
        <v>11.034000000000001</v>
      </c>
      <c r="G2480" s="852" t="s">
        <v>916</v>
      </c>
    </row>
    <row r="2481" spans="2:7">
      <c r="B2481" s="12" t="s">
        <v>22</v>
      </c>
      <c r="C2481" s="12">
        <v>188374</v>
      </c>
      <c r="D2481" s="12">
        <v>2018</v>
      </c>
      <c r="E2481" s="850">
        <v>27451</v>
      </c>
      <c r="F2481" s="848">
        <v>0</v>
      </c>
      <c r="G2481" s="852" t="s">
        <v>917</v>
      </c>
    </row>
    <row r="2482" spans="2:7">
      <c r="B2482" s="12" t="s">
        <v>22</v>
      </c>
      <c r="C2482" s="12">
        <v>185499</v>
      </c>
      <c r="D2482" s="12">
        <v>2018</v>
      </c>
      <c r="E2482" s="850">
        <v>31080</v>
      </c>
      <c r="F2482" s="848">
        <v>0</v>
      </c>
      <c r="G2482" s="852" t="s">
        <v>917</v>
      </c>
    </row>
    <row r="2483" spans="2:7">
      <c r="B2483" s="12" t="s">
        <v>22</v>
      </c>
      <c r="C2483" s="12">
        <v>185499</v>
      </c>
      <c r="D2483" s="12">
        <v>2018</v>
      </c>
      <c r="E2483" s="850">
        <v>110376</v>
      </c>
      <c r="F2483" s="848">
        <v>0</v>
      </c>
      <c r="G2483" s="852" t="s">
        <v>917</v>
      </c>
    </row>
    <row r="2484" spans="2:7">
      <c r="B2484" s="12" t="s">
        <v>22</v>
      </c>
      <c r="C2484" s="12">
        <v>190307</v>
      </c>
      <c r="D2484" s="12">
        <v>2018</v>
      </c>
      <c r="E2484" s="850">
        <v>286.66559999999998</v>
      </c>
      <c r="F2484" s="848">
        <v>6.2399999999999997E-2</v>
      </c>
      <c r="G2484" s="852" t="s">
        <v>915</v>
      </c>
    </row>
    <row r="2485" spans="2:7">
      <c r="B2485" s="12" t="s">
        <v>22</v>
      </c>
      <c r="C2485" s="12">
        <v>190307</v>
      </c>
      <c r="D2485" s="12">
        <v>2018</v>
      </c>
      <c r="E2485" s="850">
        <v>955.55200000000002</v>
      </c>
      <c r="F2485" s="848">
        <v>0.20799999999999999</v>
      </c>
      <c r="G2485" s="852" t="s">
        <v>915</v>
      </c>
    </row>
    <row r="2486" spans="2:7">
      <c r="B2486" s="12" t="s">
        <v>22</v>
      </c>
      <c r="C2486" s="12">
        <v>192739</v>
      </c>
      <c r="D2486" s="12">
        <v>2018</v>
      </c>
      <c r="E2486" s="850">
        <v>3296.6543999999999</v>
      </c>
      <c r="F2486" s="848">
        <v>0.71760000000000002</v>
      </c>
      <c r="G2486" s="852" t="s">
        <v>915</v>
      </c>
    </row>
    <row r="2487" spans="2:7">
      <c r="B2487" s="12" t="s">
        <v>22</v>
      </c>
      <c r="C2487" s="12">
        <v>194175</v>
      </c>
      <c r="D2487" s="12">
        <v>2018</v>
      </c>
      <c r="E2487" s="850">
        <v>32.06</v>
      </c>
      <c r="F2487" s="848">
        <v>8.2000000000000007E-3</v>
      </c>
      <c r="G2487" s="852" t="s">
        <v>915</v>
      </c>
    </row>
    <row r="2488" spans="2:7">
      <c r="B2488" s="12" t="s">
        <v>22</v>
      </c>
      <c r="C2488" s="12">
        <v>194175</v>
      </c>
      <c r="D2488" s="12">
        <v>2018</v>
      </c>
      <c r="E2488" s="850">
        <v>91.88</v>
      </c>
      <c r="F2488" s="848">
        <v>0.02</v>
      </c>
      <c r="G2488" s="852" t="s">
        <v>915</v>
      </c>
    </row>
    <row r="2489" spans="2:7">
      <c r="B2489" s="12" t="s">
        <v>22</v>
      </c>
      <c r="C2489" s="12">
        <v>194175</v>
      </c>
      <c r="D2489" s="12">
        <v>2018</v>
      </c>
      <c r="E2489" s="850">
        <v>2848.28</v>
      </c>
      <c r="F2489" s="848">
        <v>0.62</v>
      </c>
      <c r="G2489" s="852" t="s">
        <v>915</v>
      </c>
    </row>
    <row r="2490" spans="2:7">
      <c r="B2490" s="12" t="s">
        <v>22</v>
      </c>
      <c r="C2490" s="12">
        <v>177321</v>
      </c>
      <c r="D2490" s="12">
        <v>2018</v>
      </c>
      <c r="E2490" s="850">
        <v>32.617400000000004</v>
      </c>
      <c r="F2490" s="848">
        <v>7.1000000000000004E-3</v>
      </c>
      <c r="G2490" s="852" t="s">
        <v>917</v>
      </c>
    </row>
    <row r="2491" spans="2:7">
      <c r="B2491" s="12" t="s">
        <v>22</v>
      </c>
      <c r="C2491" s="12">
        <v>177321</v>
      </c>
      <c r="D2491" s="12">
        <v>2018</v>
      </c>
      <c r="E2491" s="850">
        <v>882.048</v>
      </c>
      <c r="F2491" s="848">
        <v>0.192</v>
      </c>
      <c r="G2491" s="852" t="s">
        <v>917</v>
      </c>
    </row>
    <row r="2492" spans="2:7">
      <c r="B2492" s="12" t="s">
        <v>22</v>
      </c>
      <c r="C2492" s="12">
        <v>177321</v>
      </c>
      <c r="D2492" s="12">
        <v>2018</v>
      </c>
      <c r="E2492" s="850">
        <v>12220.04</v>
      </c>
      <c r="F2492" s="848">
        <v>2.66</v>
      </c>
      <c r="G2492" s="852" t="s">
        <v>917</v>
      </c>
    </row>
    <row r="2493" spans="2:7">
      <c r="B2493" s="12" t="s">
        <v>22</v>
      </c>
      <c r="C2493" s="12">
        <v>177321</v>
      </c>
      <c r="D2493" s="12">
        <v>2018</v>
      </c>
      <c r="E2493" s="850">
        <v>10155</v>
      </c>
      <c r="F2493" s="848">
        <v>1.2</v>
      </c>
      <c r="G2493" s="852" t="s">
        <v>917</v>
      </c>
    </row>
    <row r="2494" spans="2:7">
      <c r="B2494" s="12" t="s">
        <v>22</v>
      </c>
      <c r="C2494" s="12">
        <v>177321</v>
      </c>
      <c r="D2494" s="12">
        <v>2018</v>
      </c>
      <c r="E2494" s="850">
        <v>62179</v>
      </c>
      <c r="F2494" s="848">
        <v>27.8</v>
      </c>
      <c r="G2494" s="852" t="s">
        <v>917</v>
      </c>
    </row>
    <row r="2495" spans="2:7">
      <c r="B2495" s="12" t="s">
        <v>22</v>
      </c>
      <c r="C2495" s="12">
        <v>177367</v>
      </c>
      <c r="D2495" s="12">
        <v>2018</v>
      </c>
      <c r="E2495" s="850">
        <v>2239.056</v>
      </c>
      <c r="F2495" s="848">
        <v>0.25559999999999999</v>
      </c>
      <c r="G2495" s="852" t="s">
        <v>917</v>
      </c>
    </row>
    <row r="2496" spans="2:7">
      <c r="B2496" s="12" t="s">
        <v>22</v>
      </c>
      <c r="C2496" s="12">
        <v>177367</v>
      </c>
      <c r="D2496" s="12">
        <v>2018</v>
      </c>
      <c r="E2496" s="850">
        <v>111348</v>
      </c>
      <c r="F2496" s="848">
        <v>12.7</v>
      </c>
      <c r="G2496" s="852" t="s">
        <v>917</v>
      </c>
    </row>
    <row r="2497" spans="2:7">
      <c r="B2497" s="12" t="s">
        <v>22</v>
      </c>
      <c r="C2497" s="12">
        <v>189811</v>
      </c>
      <c r="D2497" s="12">
        <v>2018</v>
      </c>
      <c r="E2497" s="850">
        <v>0</v>
      </c>
      <c r="F2497" s="848">
        <v>0</v>
      </c>
      <c r="G2497" s="852" t="s">
        <v>917</v>
      </c>
    </row>
    <row r="2498" spans="2:7">
      <c r="B2498" s="12" t="s">
        <v>22</v>
      </c>
      <c r="C2498" s="12">
        <v>189811</v>
      </c>
      <c r="D2498" s="12">
        <v>2018</v>
      </c>
      <c r="E2498" s="850">
        <v>224.42</v>
      </c>
      <c r="F2498" s="848">
        <v>5.74E-2</v>
      </c>
      <c r="G2498" s="852" t="s">
        <v>917</v>
      </c>
    </row>
    <row r="2499" spans="2:7">
      <c r="B2499" s="12" t="s">
        <v>22</v>
      </c>
      <c r="C2499" s="12">
        <v>189811</v>
      </c>
      <c r="D2499" s="12">
        <v>2018</v>
      </c>
      <c r="E2499" s="850">
        <v>752.49720000000002</v>
      </c>
      <c r="F2499" s="848">
        <v>0.1638</v>
      </c>
      <c r="G2499" s="852" t="s">
        <v>917</v>
      </c>
    </row>
    <row r="2500" spans="2:7">
      <c r="B2500" s="12" t="s">
        <v>22</v>
      </c>
      <c r="C2500" s="12">
        <v>189811</v>
      </c>
      <c r="D2500" s="12">
        <v>2018</v>
      </c>
      <c r="E2500" s="850">
        <v>1592.36</v>
      </c>
      <c r="F2500" s="848">
        <v>0.26240000000000002</v>
      </c>
      <c r="G2500" s="852" t="s">
        <v>917</v>
      </c>
    </row>
    <row r="2501" spans="2:7">
      <c r="B2501" s="12" t="s">
        <v>22</v>
      </c>
      <c r="C2501" s="12">
        <v>189811</v>
      </c>
      <c r="D2501" s="12">
        <v>2018</v>
      </c>
      <c r="E2501" s="850">
        <v>2006.6592000000001</v>
      </c>
      <c r="F2501" s="848">
        <v>0.43680000000000002</v>
      </c>
      <c r="G2501" s="852" t="s">
        <v>917</v>
      </c>
    </row>
    <row r="2502" spans="2:7">
      <c r="B2502" s="12" t="s">
        <v>22</v>
      </c>
      <c r="C2502" s="12">
        <v>188284</v>
      </c>
      <c r="D2502" s="12">
        <v>2018</v>
      </c>
      <c r="E2502" s="850">
        <v>31338</v>
      </c>
      <c r="F2502" s="848">
        <v>8.8000000000000007</v>
      </c>
      <c r="G2502" s="852" t="s">
        <v>917</v>
      </c>
    </row>
    <row r="2503" spans="2:7">
      <c r="B2503" s="12" t="s">
        <v>22</v>
      </c>
      <c r="C2503" s="12">
        <v>184939</v>
      </c>
      <c r="D2503" s="12">
        <v>2018</v>
      </c>
      <c r="E2503" s="850">
        <v>14241.4</v>
      </c>
      <c r="F2503" s="848">
        <v>3.1</v>
      </c>
      <c r="G2503" s="852" t="s">
        <v>915</v>
      </c>
    </row>
    <row r="2504" spans="2:7">
      <c r="B2504" s="12" t="s">
        <v>22</v>
      </c>
      <c r="C2504" s="12">
        <v>155198</v>
      </c>
      <c r="D2504" s="12">
        <v>2018</v>
      </c>
      <c r="E2504" s="850">
        <v>1980</v>
      </c>
      <c r="F2504" s="848">
        <v>0.75</v>
      </c>
      <c r="G2504" s="852" t="s">
        <v>916</v>
      </c>
    </row>
    <row r="2505" spans="2:7">
      <c r="B2505" s="12" t="s">
        <v>22</v>
      </c>
      <c r="C2505" s="12">
        <v>155198</v>
      </c>
      <c r="D2505" s="12">
        <v>2018</v>
      </c>
      <c r="E2505" s="850">
        <v>10624</v>
      </c>
      <c r="F2505" s="848">
        <v>3.84</v>
      </c>
      <c r="G2505" s="852" t="s">
        <v>916</v>
      </c>
    </row>
    <row r="2506" spans="2:7">
      <c r="B2506" s="12" t="s">
        <v>22</v>
      </c>
      <c r="C2506" s="12">
        <v>188307</v>
      </c>
      <c r="D2506" s="12">
        <v>2018</v>
      </c>
      <c r="E2506" s="850">
        <v>1424.14</v>
      </c>
      <c r="F2506" s="848">
        <v>0.31</v>
      </c>
      <c r="G2506" s="852" t="s">
        <v>915</v>
      </c>
    </row>
    <row r="2507" spans="2:7">
      <c r="B2507" s="12" t="s">
        <v>22</v>
      </c>
      <c r="C2507" s="12">
        <v>188307</v>
      </c>
      <c r="D2507" s="12">
        <v>2018</v>
      </c>
      <c r="E2507" s="850">
        <v>16041.3292</v>
      </c>
      <c r="F2507" s="848">
        <v>3.4918</v>
      </c>
      <c r="G2507" s="852" t="s">
        <v>915</v>
      </c>
    </row>
    <row r="2508" spans="2:7">
      <c r="B2508" s="12" t="s">
        <v>22</v>
      </c>
      <c r="C2508" s="12">
        <v>188307</v>
      </c>
      <c r="D2508" s="12">
        <v>2018</v>
      </c>
      <c r="E2508" s="850">
        <v>104745</v>
      </c>
      <c r="F2508" s="848">
        <v>34.6</v>
      </c>
      <c r="G2508" s="852" t="s">
        <v>915</v>
      </c>
    </row>
    <row r="2509" spans="2:7">
      <c r="B2509" s="12" t="s">
        <v>22</v>
      </c>
      <c r="C2509" s="12">
        <v>188307</v>
      </c>
      <c r="D2509" s="12">
        <v>2018</v>
      </c>
      <c r="E2509" s="850">
        <v>8400</v>
      </c>
      <c r="F2509" s="848">
        <v>0</v>
      </c>
      <c r="G2509" s="852" t="s">
        <v>915</v>
      </c>
    </row>
    <row r="2510" spans="2:7">
      <c r="B2510" s="12" t="s">
        <v>22</v>
      </c>
      <c r="C2510" s="12">
        <v>188307</v>
      </c>
      <c r="D2510" s="12">
        <v>2018</v>
      </c>
      <c r="E2510" s="850">
        <v>8526</v>
      </c>
      <c r="F2510" s="848">
        <v>0</v>
      </c>
      <c r="G2510" s="852" t="s">
        <v>915</v>
      </c>
    </row>
    <row r="2511" spans="2:7">
      <c r="B2511" s="12" t="s">
        <v>22</v>
      </c>
      <c r="C2511" s="12">
        <v>190589</v>
      </c>
      <c r="D2511" s="12">
        <v>2018</v>
      </c>
      <c r="E2511" s="850">
        <v>8757</v>
      </c>
      <c r="F2511" s="848">
        <v>0</v>
      </c>
      <c r="G2511" s="852" t="s">
        <v>917</v>
      </c>
    </row>
    <row r="2512" spans="2:7">
      <c r="B2512" s="12" t="s">
        <v>22</v>
      </c>
      <c r="C2512" s="12">
        <v>190589</v>
      </c>
      <c r="D2512" s="12">
        <v>2018</v>
      </c>
      <c r="E2512" s="850">
        <v>21840</v>
      </c>
      <c r="F2512" s="848">
        <v>0</v>
      </c>
      <c r="G2512" s="852" t="s">
        <v>917</v>
      </c>
    </row>
    <row r="2513" spans="2:7">
      <c r="B2513" s="12" t="s">
        <v>22</v>
      </c>
      <c r="C2513" s="12">
        <v>193733</v>
      </c>
      <c r="D2513" s="12">
        <v>2018</v>
      </c>
      <c r="E2513" s="850">
        <v>9188</v>
      </c>
      <c r="F2513" s="848">
        <v>2</v>
      </c>
      <c r="G2513" s="852" t="s">
        <v>915</v>
      </c>
    </row>
    <row r="2514" spans="2:7">
      <c r="B2514" s="12" t="s">
        <v>22</v>
      </c>
      <c r="C2514" s="12">
        <v>193843</v>
      </c>
      <c r="D2514" s="12">
        <v>2018</v>
      </c>
      <c r="E2514" s="850">
        <v>13912</v>
      </c>
      <c r="F2514" s="848">
        <v>4.5999999999999996</v>
      </c>
      <c r="G2514" s="852" t="s">
        <v>915</v>
      </c>
    </row>
    <row r="2515" spans="2:7">
      <c r="B2515" s="12" t="s">
        <v>22</v>
      </c>
      <c r="C2515" s="12">
        <v>189813</v>
      </c>
      <c r="D2515" s="12">
        <v>2018</v>
      </c>
      <c r="E2515" s="850">
        <v>0</v>
      </c>
      <c r="F2515" s="848">
        <v>0</v>
      </c>
      <c r="G2515" s="852" t="s">
        <v>917</v>
      </c>
    </row>
    <row r="2516" spans="2:7">
      <c r="B2516" s="12" t="s">
        <v>22</v>
      </c>
      <c r="C2516" s="12">
        <v>189813</v>
      </c>
      <c r="D2516" s="12">
        <v>2018</v>
      </c>
      <c r="E2516" s="850">
        <v>224.42</v>
      </c>
      <c r="F2516" s="848">
        <v>5.74E-2</v>
      </c>
      <c r="G2516" s="852" t="s">
        <v>917</v>
      </c>
    </row>
    <row r="2517" spans="2:7">
      <c r="B2517" s="12" t="s">
        <v>22</v>
      </c>
      <c r="C2517" s="12">
        <v>189813</v>
      </c>
      <c r="D2517" s="12">
        <v>2018</v>
      </c>
      <c r="E2517" s="850">
        <v>1074.9960000000001</v>
      </c>
      <c r="F2517" s="848">
        <v>0.23400000000000001</v>
      </c>
      <c r="G2517" s="852" t="s">
        <v>917</v>
      </c>
    </row>
    <row r="2518" spans="2:7">
      <c r="B2518" s="12" t="s">
        <v>22</v>
      </c>
      <c r="C2518" s="12">
        <v>189813</v>
      </c>
      <c r="D2518" s="12">
        <v>2018</v>
      </c>
      <c r="E2518" s="850">
        <v>1990.45</v>
      </c>
      <c r="F2518" s="848">
        <v>0.32800000000000001</v>
      </c>
      <c r="G2518" s="852" t="s">
        <v>917</v>
      </c>
    </row>
    <row r="2519" spans="2:7">
      <c r="B2519" s="12" t="s">
        <v>22</v>
      </c>
      <c r="C2519" s="12">
        <v>189813</v>
      </c>
      <c r="D2519" s="12">
        <v>2018</v>
      </c>
      <c r="E2519" s="850">
        <v>3153.3216000000002</v>
      </c>
      <c r="F2519" s="848">
        <v>0.68640000000000001</v>
      </c>
      <c r="G2519" s="852" t="s">
        <v>917</v>
      </c>
    </row>
    <row r="2520" spans="2:7">
      <c r="B2520" s="12" t="s">
        <v>22</v>
      </c>
      <c r="C2520" s="12">
        <v>189940</v>
      </c>
      <c r="D2520" s="12">
        <v>2018</v>
      </c>
      <c r="E2520" s="850">
        <v>96.18</v>
      </c>
      <c r="F2520" s="848">
        <v>2.46E-2</v>
      </c>
      <c r="G2520" s="852" t="s">
        <v>917</v>
      </c>
    </row>
    <row r="2521" spans="2:7">
      <c r="B2521" s="12" t="s">
        <v>22</v>
      </c>
      <c r="C2521" s="12">
        <v>189940</v>
      </c>
      <c r="D2521" s="12">
        <v>2018</v>
      </c>
      <c r="E2521" s="850">
        <v>1393.3150000000001</v>
      </c>
      <c r="F2521" s="848">
        <v>0.2296</v>
      </c>
      <c r="G2521" s="852" t="s">
        <v>917</v>
      </c>
    </row>
    <row r="2522" spans="2:7">
      <c r="B2522" s="12" t="s">
        <v>22</v>
      </c>
      <c r="C2522" s="12">
        <v>189940</v>
      </c>
      <c r="D2522" s="12">
        <v>2018</v>
      </c>
      <c r="E2522" s="850">
        <v>1612.4939999999999</v>
      </c>
      <c r="F2522" s="848">
        <v>0.35099999999999998</v>
      </c>
      <c r="G2522" s="852" t="s">
        <v>917</v>
      </c>
    </row>
    <row r="2523" spans="2:7">
      <c r="B2523" s="12" t="s">
        <v>22</v>
      </c>
      <c r="C2523" s="12">
        <v>189940</v>
      </c>
      <c r="D2523" s="12">
        <v>2018</v>
      </c>
      <c r="E2523" s="850">
        <v>2006.6592000000001</v>
      </c>
      <c r="F2523" s="848">
        <v>0.43680000000000002</v>
      </c>
      <c r="G2523" s="852" t="s">
        <v>917</v>
      </c>
    </row>
    <row r="2524" spans="2:7">
      <c r="B2524" s="12" t="s">
        <v>22</v>
      </c>
      <c r="C2524" s="12">
        <v>189940</v>
      </c>
      <c r="D2524" s="12">
        <v>2018</v>
      </c>
      <c r="E2524" s="850">
        <v>2919</v>
      </c>
      <c r="F2524" s="848">
        <v>0</v>
      </c>
      <c r="G2524" s="852" t="s">
        <v>917</v>
      </c>
    </row>
    <row r="2525" spans="2:7">
      <c r="B2525" s="12" t="s">
        <v>22</v>
      </c>
      <c r="C2525" s="12">
        <v>192365</v>
      </c>
      <c r="D2525" s="12">
        <v>2018</v>
      </c>
      <c r="E2525" s="850">
        <v>24704.44</v>
      </c>
      <c r="F2525" s="848">
        <v>0</v>
      </c>
      <c r="G2525" s="852" t="s">
        <v>917</v>
      </c>
    </row>
    <row r="2526" spans="2:7">
      <c r="B2526" s="12" t="s">
        <v>22</v>
      </c>
      <c r="C2526" s="12">
        <v>187879</v>
      </c>
      <c r="D2526" s="12">
        <v>2018</v>
      </c>
      <c r="E2526" s="850">
        <v>2076</v>
      </c>
      <c r="F2526" s="848">
        <v>0.7</v>
      </c>
      <c r="G2526" s="852" t="s">
        <v>915</v>
      </c>
    </row>
    <row r="2527" spans="2:7">
      <c r="B2527" s="12" t="s">
        <v>22</v>
      </c>
      <c r="C2527" s="12">
        <v>187879</v>
      </c>
      <c r="D2527" s="12">
        <v>2018</v>
      </c>
      <c r="E2527" s="850">
        <v>107.4996</v>
      </c>
      <c r="F2527" s="848">
        <v>2.3400000000000001E-2</v>
      </c>
      <c r="G2527" s="852" t="s">
        <v>915</v>
      </c>
    </row>
    <row r="2528" spans="2:7">
      <c r="B2528" s="12" t="s">
        <v>22</v>
      </c>
      <c r="C2528" s="12">
        <v>187879</v>
      </c>
      <c r="D2528" s="12">
        <v>2018</v>
      </c>
      <c r="E2528" s="850">
        <v>256.48</v>
      </c>
      <c r="F2528" s="848">
        <v>6.5600000000000006E-2</v>
      </c>
      <c r="G2528" s="852" t="s">
        <v>915</v>
      </c>
    </row>
    <row r="2529" spans="2:7">
      <c r="B2529" s="12" t="s">
        <v>22</v>
      </c>
      <c r="C2529" s="12">
        <v>187879</v>
      </c>
      <c r="D2529" s="12">
        <v>2018</v>
      </c>
      <c r="E2529" s="850">
        <v>7396.34</v>
      </c>
      <c r="F2529" s="848">
        <v>1.61</v>
      </c>
      <c r="G2529" s="852" t="s">
        <v>915</v>
      </c>
    </row>
    <row r="2530" spans="2:7">
      <c r="B2530" s="12" t="s">
        <v>22</v>
      </c>
      <c r="C2530" s="12">
        <v>188556</v>
      </c>
      <c r="D2530" s="12">
        <v>2018</v>
      </c>
      <c r="E2530" s="850">
        <v>56134</v>
      </c>
      <c r="F2530" s="848">
        <v>17.2</v>
      </c>
      <c r="G2530" s="852" t="s">
        <v>917</v>
      </c>
    </row>
    <row r="2531" spans="2:7">
      <c r="B2531" s="12" t="s">
        <v>22</v>
      </c>
      <c r="C2531" s="12">
        <v>182209</v>
      </c>
      <c r="D2531" s="12">
        <v>2018</v>
      </c>
      <c r="E2531" s="850">
        <v>10367</v>
      </c>
      <c r="F2531" s="848">
        <v>1.415</v>
      </c>
      <c r="G2531" s="852" t="s">
        <v>916</v>
      </c>
    </row>
    <row r="2532" spans="2:7">
      <c r="B2532" s="12" t="s">
        <v>22</v>
      </c>
      <c r="C2532" s="12">
        <v>190465</v>
      </c>
      <c r="D2532" s="12">
        <v>2018</v>
      </c>
      <c r="E2532" s="850">
        <v>139286</v>
      </c>
      <c r="F2532" s="848">
        <v>15.9</v>
      </c>
      <c r="G2532" s="852" t="s">
        <v>916</v>
      </c>
    </row>
    <row r="2533" spans="2:7">
      <c r="B2533" s="12" t="s">
        <v>22</v>
      </c>
      <c r="C2533" s="12">
        <v>195725</v>
      </c>
      <c r="D2533" s="12">
        <v>2018</v>
      </c>
      <c r="E2533" s="850">
        <v>8786</v>
      </c>
      <c r="F2533" s="848">
        <v>1</v>
      </c>
      <c r="G2533" s="852" t="s">
        <v>916</v>
      </c>
    </row>
    <row r="2534" spans="2:7">
      <c r="B2534" s="12" t="s">
        <v>22</v>
      </c>
      <c r="C2534" s="12">
        <v>193810</v>
      </c>
      <c r="D2534" s="12">
        <v>2018</v>
      </c>
      <c r="E2534" s="850">
        <v>7797</v>
      </c>
      <c r="F2534" s="848">
        <v>2.8</v>
      </c>
      <c r="G2534" s="852" t="s">
        <v>915</v>
      </c>
    </row>
    <row r="2535" spans="2:7">
      <c r="B2535" s="12" t="s">
        <v>22</v>
      </c>
      <c r="C2535" s="12">
        <v>184263</v>
      </c>
      <c r="D2535" s="12">
        <v>2018</v>
      </c>
      <c r="E2535" s="850">
        <v>194183</v>
      </c>
      <c r="F2535" s="848">
        <v>1</v>
      </c>
      <c r="G2535" s="852" t="s">
        <v>917</v>
      </c>
    </row>
    <row r="2536" spans="2:7">
      <c r="B2536" s="12" t="s">
        <v>22</v>
      </c>
      <c r="C2536" s="12">
        <v>195047</v>
      </c>
      <c r="D2536" s="12">
        <v>2018</v>
      </c>
      <c r="E2536" s="850">
        <v>43094</v>
      </c>
      <c r="F2536" s="848">
        <v>8.1</v>
      </c>
      <c r="G2536" s="852" t="s">
        <v>915</v>
      </c>
    </row>
    <row r="2537" spans="2:7">
      <c r="B2537" s="12" t="s">
        <v>22</v>
      </c>
      <c r="C2537" s="12">
        <v>192433</v>
      </c>
      <c r="D2537" s="12">
        <v>2018</v>
      </c>
      <c r="E2537" s="850">
        <v>25384</v>
      </c>
      <c r="F2537" s="848">
        <v>6.1</v>
      </c>
      <c r="G2537" s="852" t="s">
        <v>915</v>
      </c>
    </row>
    <row r="2538" spans="2:7">
      <c r="B2538" s="12" t="s">
        <v>22</v>
      </c>
      <c r="C2538" s="12">
        <v>191014</v>
      </c>
      <c r="D2538" s="12">
        <v>2018</v>
      </c>
      <c r="E2538" s="850">
        <v>3047</v>
      </c>
      <c r="F2538" s="848">
        <v>5</v>
      </c>
      <c r="G2538" s="852" t="s">
        <v>915</v>
      </c>
    </row>
    <row r="2539" spans="2:7">
      <c r="B2539" s="12" t="s">
        <v>22</v>
      </c>
      <c r="C2539" s="12">
        <v>194039</v>
      </c>
      <c r="D2539" s="12">
        <v>2018</v>
      </c>
      <c r="E2539" s="850">
        <v>308</v>
      </c>
      <c r="F2539" s="848">
        <v>0.1</v>
      </c>
      <c r="G2539" s="852" t="s">
        <v>917</v>
      </c>
    </row>
    <row r="2540" spans="2:7">
      <c r="B2540" s="12" t="s">
        <v>22</v>
      </c>
      <c r="C2540" s="12">
        <v>194039</v>
      </c>
      <c r="D2540" s="12">
        <v>2018</v>
      </c>
      <c r="E2540" s="850">
        <v>14545.8</v>
      </c>
      <c r="F2540" s="848">
        <v>3.6848999999999998</v>
      </c>
      <c r="G2540" s="852" t="s">
        <v>917</v>
      </c>
    </row>
    <row r="2541" spans="2:7">
      <c r="B2541" s="12" t="s">
        <v>22</v>
      </c>
      <c r="C2541" s="12">
        <v>194898</v>
      </c>
      <c r="D2541" s="12">
        <v>2018</v>
      </c>
      <c r="E2541" s="850">
        <v>38976</v>
      </c>
      <c r="F2541" s="848">
        <v>0</v>
      </c>
      <c r="G2541" s="852" t="s">
        <v>917</v>
      </c>
    </row>
    <row r="2542" spans="2:7">
      <c r="B2542" s="12" t="s">
        <v>22</v>
      </c>
      <c r="C2542" s="12">
        <v>196746</v>
      </c>
      <c r="D2542" s="12">
        <v>2018</v>
      </c>
      <c r="E2542" s="850">
        <v>26930</v>
      </c>
      <c r="F2542" s="848">
        <v>3.3279999999999998</v>
      </c>
      <c r="G2542" s="852" t="s">
        <v>915</v>
      </c>
    </row>
    <row r="2543" spans="2:7">
      <c r="B2543" s="12" t="s">
        <v>22</v>
      </c>
      <c r="C2543" s="12">
        <v>189819</v>
      </c>
      <c r="D2543" s="12">
        <v>2018</v>
      </c>
      <c r="E2543" s="850">
        <v>264981.92</v>
      </c>
      <c r="F2543" s="848">
        <v>57.68</v>
      </c>
      <c r="G2543" s="852" t="s">
        <v>917</v>
      </c>
    </row>
    <row r="2544" spans="2:7">
      <c r="B2544" s="12" t="s">
        <v>22</v>
      </c>
      <c r="C2544" s="12">
        <v>194999</v>
      </c>
      <c r="D2544" s="12">
        <v>2018</v>
      </c>
      <c r="E2544" s="850">
        <v>1167.5999999999999</v>
      </c>
      <c r="F2544" s="848">
        <v>0</v>
      </c>
      <c r="G2544" s="852" t="s">
        <v>915</v>
      </c>
    </row>
    <row r="2545" spans="2:7">
      <c r="B2545" s="12" t="s">
        <v>22</v>
      </c>
      <c r="C2545" s="12">
        <v>194999</v>
      </c>
      <c r="D2545" s="12">
        <v>2018</v>
      </c>
      <c r="E2545" s="850">
        <v>178.24719999999999</v>
      </c>
      <c r="F2545" s="848">
        <v>3.8800000000000001E-2</v>
      </c>
      <c r="G2545" s="852" t="s">
        <v>915</v>
      </c>
    </row>
    <row r="2546" spans="2:7">
      <c r="B2546" s="12" t="s">
        <v>22</v>
      </c>
      <c r="C2546" s="12">
        <v>194999</v>
      </c>
      <c r="D2546" s="12">
        <v>2018</v>
      </c>
      <c r="E2546" s="850">
        <v>716.66399999999999</v>
      </c>
      <c r="F2546" s="848">
        <v>0.156</v>
      </c>
      <c r="G2546" s="852" t="s">
        <v>915</v>
      </c>
    </row>
    <row r="2547" spans="2:7">
      <c r="B2547" s="12" t="s">
        <v>22</v>
      </c>
      <c r="C2547" s="12">
        <v>194999</v>
      </c>
      <c r="D2547" s="12">
        <v>2018</v>
      </c>
      <c r="E2547" s="850">
        <v>1289.9952000000001</v>
      </c>
      <c r="F2547" s="848">
        <v>0.28079999999999999</v>
      </c>
      <c r="G2547" s="852" t="s">
        <v>915</v>
      </c>
    </row>
    <row r="2548" spans="2:7">
      <c r="B2548" s="12" t="s">
        <v>22</v>
      </c>
      <c r="C2548" s="12">
        <v>194999</v>
      </c>
      <c r="D2548" s="12">
        <v>2018</v>
      </c>
      <c r="E2548" s="850">
        <v>2183.5282000000002</v>
      </c>
      <c r="F2548" s="848">
        <v>0.4753</v>
      </c>
      <c r="G2548" s="852" t="s">
        <v>915</v>
      </c>
    </row>
    <row r="2549" spans="2:7">
      <c r="B2549" s="12" t="s">
        <v>22</v>
      </c>
      <c r="C2549" s="12">
        <v>194999</v>
      </c>
      <c r="D2549" s="12">
        <v>2018</v>
      </c>
      <c r="E2549" s="850">
        <v>3439.9872</v>
      </c>
      <c r="F2549" s="848">
        <v>0.74880000000000002</v>
      </c>
      <c r="G2549" s="852" t="s">
        <v>915</v>
      </c>
    </row>
    <row r="2550" spans="2:7">
      <c r="B2550" s="12" t="s">
        <v>22</v>
      </c>
      <c r="C2550" s="12">
        <v>194999</v>
      </c>
      <c r="D2550" s="12">
        <v>2018</v>
      </c>
      <c r="E2550" s="850">
        <v>48955</v>
      </c>
      <c r="F2550" s="848">
        <v>14.6</v>
      </c>
      <c r="G2550" s="852" t="s">
        <v>915</v>
      </c>
    </row>
    <row r="2551" spans="2:7">
      <c r="B2551" s="12" t="s">
        <v>22</v>
      </c>
      <c r="C2551" s="12">
        <v>183038</v>
      </c>
      <c r="D2551" s="12">
        <v>2018</v>
      </c>
      <c r="E2551" s="850">
        <v>512999</v>
      </c>
      <c r="F2551" s="848">
        <v>133.6</v>
      </c>
      <c r="G2551" s="852" t="s">
        <v>920</v>
      </c>
    </row>
    <row r="2552" spans="2:7">
      <c r="B2552" s="12" t="s">
        <v>22</v>
      </c>
      <c r="C2552" s="12">
        <v>191102</v>
      </c>
      <c r="D2552" s="12">
        <v>2018</v>
      </c>
      <c r="E2552" s="850">
        <v>247447</v>
      </c>
      <c r="F2552" s="848">
        <v>64.44</v>
      </c>
      <c r="G2552" s="852" t="s">
        <v>920</v>
      </c>
    </row>
    <row r="2553" spans="2:7">
      <c r="B2553" s="12" t="s">
        <v>22</v>
      </c>
      <c r="C2553" s="12">
        <v>193823</v>
      </c>
      <c r="D2553" s="12">
        <v>2018</v>
      </c>
      <c r="E2553" s="850">
        <v>2006.6592000000001</v>
      </c>
      <c r="F2553" s="848">
        <v>0.43680000000000002</v>
      </c>
      <c r="G2553" s="852" t="s">
        <v>915</v>
      </c>
    </row>
    <row r="2554" spans="2:7">
      <c r="B2554" s="12" t="s">
        <v>22</v>
      </c>
      <c r="C2554" s="12">
        <v>135509</v>
      </c>
      <c r="D2554" s="12">
        <v>2018</v>
      </c>
      <c r="E2554" s="850">
        <v>542</v>
      </c>
      <c r="F2554" s="848">
        <v>0</v>
      </c>
      <c r="G2554" s="852" t="s">
        <v>917</v>
      </c>
    </row>
    <row r="2555" spans="2:7">
      <c r="B2555" s="12" t="s">
        <v>22</v>
      </c>
      <c r="C2555" s="12">
        <v>197904</v>
      </c>
      <c r="D2555" s="12">
        <v>2018</v>
      </c>
      <c r="E2555" s="850">
        <v>95702</v>
      </c>
      <c r="F2555" s="848">
        <v>11.97</v>
      </c>
      <c r="G2555" s="852" t="s">
        <v>917</v>
      </c>
    </row>
    <row r="2556" spans="2:7">
      <c r="B2556" s="12" t="s">
        <v>22</v>
      </c>
      <c r="C2556" s="12">
        <v>189362</v>
      </c>
      <c r="D2556" s="12">
        <v>2018</v>
      </c>
      <c r="E2556" s="850">
        <v>3234.192</v>
      </c>
      <c r="F2556" s="848">
        <v>0.36919999999999997</v>
      </c>
      <c r="G2556" s="852" t="s">
        <v>917</v>
      </c>
    </row>
    <row r="2557" spans="2:7">
      <c r="B2557" s="12" t="s">
        <v>22</v>
      </c>
      <c r="C2557" s="12">
        <v>189362</v>
      </c>
      <c r="D2557" s="12">
        <v>2018</v>
      </c>
      <c r="E2557" s="850">
        <v>2436.6576</v>
      </c>
      <c r="F2557" s="848">
        <v>0.53039999999999998</v>
      </c>
      <c r="G2557" s="852" t="s">
        <v>917</v>
      </c>
    </row>
    <row r="2558" spans="2:7">
      <c r="B2558" s="12" t="s">
        <v>22</v>
      </c>
      <c r="C2558" s="12">
        <v>189362</v>
      </c>
      <c r="D2558" s="12">
        <v>2018</v>
      </c>
      <c r="E2558" s="850">
        <v>8636.7199999999993</v>
      </c>
      <c r="F2558" s="848">
        <v>1.88</v>
      </c>
      <c r="G2558" s="852" t="s">
        <v>917</v>
      </c>
    </row>
    <row r="2559" spans="2:7">
      <c r="B2559" s="12" t="s">
        <v>22</v>
      </c>
      <c r="C2559" s="12">
        <v>189362</v>
      </c>
      <c r="D2559" s="12">
        <v>2018</v>
      </c>
      <c r="E2559" s="850">
        <v>14416.890799999999</v>
      </c>
      <c r="F2559" s="848">
        <v>3.1381999999999999</v>
      </c>
      <c r="G2559" s="852" t="s">
        <v>917</v>
      </c>
    </row>
    <row r="2560" spans="2:7">
      <c r="B2560" s="12" t="s">
        <v>22</v>
      </c>
      <c r="C2560" s="12">
        <v>189362</v>
      </c>
      <c r="D2560" s="12">
        <v>2018</v>
      </c>
      <c r="E2560" s="850">
        <v>539038</v>
      </c>
      <c r="F2560" s="848">
        <v>61.6</v>
      </c>
      <c r="G2560" s="852" t="s">
        <v>917</v>
      </c>
    </row>
    <row r="2561" spans="2:7">
      <c r="B2561" s="12" t="s">
        <v>22</v>
      </c>
      <c r="C2561" s="12">
        <v>191408</v>
      </c>
      <c r="D2561" s="12">
        <v>2018</v>
      </c>
      <c r="E2561" s="850">
        <v>5838</v>
      </c>
      <c r="F2561" s="848">
        <v>0</v>
      </c>
      <c r="G2561" s="852" t="s">
        <v>915</v>
      </c>
    </row>
    <row r="2562" spans="2:7">
      <c r="B2562" s="12" t="s">
        <v>22</v>
      </c>
      <c r="C2562" s="12">
        <v>191408</v>
      </c>
      <c r="D2562" s="12">
        <v>2018</v>
      </c>
      <c r="E2562" s="850">
        <v>10962</v>
      </c>
      <c r="F2562" s="848">
        <v>0</v>
      </c>
      <c r="G2562" s="852" t="s">
        <v>915</v>
      </c>
    </row>
    <row r="2563" spans="2:7">
      <c r="B2563" s="12" t="s">
        <v>22</v>
      </c>
      <c r="C2563" s="12">
        <v>195035</v>
      </c>
      <c r="D2563" s="12">
        <v>2018</v>
      </c>
      <c r="E2563" s="850">
        <v>10766</v>
      </c>
      <c r="F2563" s="848">
        <v>1.2</v>
      </c>
      <c r="G2563" s="852" t="s">
        <v>917</v>
      </c>
    </row>
    <row r="2564" spans="2:7">
      <c r="B2564" s="12" t="s">
        <v>22</v>
      </c>
      <c r="C2564" s="12">
        <v>188688</v>
      </c>
      <c r="D2564" s="12">
        <v>2018</v>
      </c>
      <c r="E2564" s="850">
        <v>664079</v>
      </c>
      <c r="F2564" s="848">
        <v>72.918000000000006</v>
      </c>
      <c r="G2564" s="852" t="s">
        <v>916</v>
      </c>
    </row>
    <row r="2565" spans="2:7">
      <c r="B2565" s="12" t="s">
        <v>22</v>
      </c>
      <c r="C2565" s="12">
        <v>187647</v>
      </c>
      <c r="D2565" s="12">
        <v>2018</v>
      </c>
      <c r="E2565" s="850">
        <v>12180</v>
      </c>
      <c r="F2565" s="848">
        <v>0</v>
      </c>
      <c r="G2565" s="852" t="s">
        <v>915</v>
      </c>
    </row>
    <row r="2566" spans="2:7">
      <c r="B2566" s="12" t="s">
        <v>22</v>
      </c>
      <c r="C2566" s="12">
        <v>187647</v>
      </c>
      <c r="D2566" s="12">
        <v>2018</v>
      </c>
      <c r="E2566" s="850">
        <v>30660</v>
      </c>
      <c r="F2566" s="848">
        <v>0</v>
      </c>
      <c r="G2566" s="852" t="s">
        <v>915</v>
      </c>
    </row>
    <row r="2567" spans="2:7">
      <c r="B2567" s="12" t="s">
        <v>22</v>
      </c>
      <c r="C2567" s="12">
        <v>187647</v>
      </c>
      <c r="D2567" s="12">
        <v>2018</v>
      </c>
      <c r="E2567" s="850">
        <v>10749</v>
      </c>
      <c r="F2567" s="848">
        <v>0</v>
      </c>
      <c r="G2567" s="852" t="s">
        <v>915</v>
      </c>
    </row>
    <row r="2568" spans="2:7">
      <c r="B2568" s="12" t="s">
        <v>22</v>
      </c>
      <c r="C2568" s="12">
        <v>187647</v>
      </c>
      <c r="D2568" s="12">
        <v>2018</v>
      </c>
      <c r="E2568" s="850">
        <v>86598</v>
      </c>
      <c r="F2568" s="848">
        <v>20.3</v>
      </c>
      <c r="G2568" s="852" t="s">
        <v>915</v>
      </c>
    </row>
    <row r="2569" spans="2:7">
      <c r="B2569" s="12" t="s">
        <v>22</v>
      </c>
      <c r="C2569" s="12">
        <v>197989</v>
      </c>
      <c r="D2569" s="12">
        <v>2018</v>
      </c>
      <c r="E2569" s="850">
        <v>229700</v>
      </c>
      <c r="F2569" s="848">
        <v>50</v>
      </c>
      <c r="G2569" s="852" t="s">
        <v>917</v>
      </c>
    </row>
    <row r="2570" spans="2:7">
      <c r="B2570" s="12" t="s">
        <v>22</v>
      </c>
      <c r="C2570" s="12">
        <v>180061</v>
      </c>
      <c r="D2570" s="12">
        <v>2018</v>
      </c>
      <c r="E2570" s="850">
        <v>107836</v>
      </c>
      <c r="F2570" s="848">
        <v>25.5</v>
      </c>
      <c r="G2570" s="852" t="s">
        <v>917</v>
      </c>
    </row>
    <row r="2571" spans="2:7">
      <c r="B2571" s="12" t="s">
        <v>22</v>
      </c>
      <c r="C2571" s="12">
        <v>180810</v>
      </c>
      <c r="D2571" s="12">
        <v>2018</v>
      </c>
      <c r="E2571" s="850">
        <v>45732</v>
      </c>
      <c r="F2571" s="848">
        <v>5</v>
      </c>
      <c r="G2571" s="852" t="s">
        <v>920</v>
      </c>
    </row>
    <row r="2572" spans="2:7">
      <c r="B2572" s="12" t="s">
        <v>22</v>
      </c>
      <c r="C2572" s="12">
        <v>187453</v>
      </c>
      <c r="D2572" s="12">
        <v>2018</v>
      </c>
      <c r="E2572" s="850">
        <v>28097</v>
      </c>
      <c r="F2572" s="848">
        <v>6.2</v>
      </c>
      <c r="G2572" s="852" t="s">
        <v>917</v>
      </c>
    </row>
    <row r="2573" spans="2:7">
      <c r="B2573" s="12" t="s">
        <v>22</v>
      </c>
      <c r="C2573" s="12">
        <v>197410</v>
      </c>
      <c r="D2573" s="12">
        <v>2018</v>
      </c>
      <c r="E2573" s="850">
        <v>13398</v>
      </c>
      <c r="F2573" s="848">
        <v>0</v>
      </c>
      <c r="G2573" s="852" t="s">
        <v>915</v>
      </c>
    </row>
    <row r="2574" spans="2:7">
      <c r="B2574" s="12" t="s">
        <v>22</v>
      </c>
      <c r="C2574" s="12">
        <v>188254</v>
      </c>
      <c r="D2574" s="12">
        <v>2018</v>
      </c>
      <c r="E2574" s="850">
        <v>4061.096</v>
      </c>
      <c r="F2574" s="848">
        <v>0.88400000000000001</v>
      </c>
      <c r="G2574" s="852" t="s">
        <v>915</v>
      </c>
    </row>
    <row r="2575" spans="2:7">
      <c r="B2575" s="12" t="s">
        <v>22</v>
      </c>
      <c r="C2575" s="12">
        <v>188254</v>
      </c>
      <c r="D2575" s="12">
        <v>2018</v>
      </c>
      <c r="E2575" s="850">
        <v>840</v>
      </c>
      <c r="F2575" s="848">
        <v>0</v>
      </c>
      <c r="G2575" s="852" t="s">
        <v>915</v>
      </c>
    </row>
    <row r="2576" spans="2:7">
      <c r="B2576" s="12" t="s">
        <v>22</v>
      </c>
      <c r="C2576" s="12">
        <v>188400</v>
      </c>
      <c r="D2576" s="12">
        <v>2018</v>
      </c>
      <c r="E2576" s="850">
        <v>238.88800000000001</v>
      </c>
      <c r="F2576" s="848">
        <v>5.1999999999999998E-2</v>
      </c>
      <c r="G2576" s="852" t="s">
        <v>917</v>
      </c>
    </row>
    <row r="2577" spans="2:7">
      <c r="B2577" s="12" t="s">
        <v>22</v>
      </c>
      <c r="C2577" s="12">
        <v>188400</v>
      </c>
      <c r="D2577" s="12">
        <v>2018</v>
      </c>
      <c r="E2577" s="850">
        <v>2723.3231999999998</v>
      </c>
      <c r="F2577" s="848">
        <v>0.59279999999999999</v>
      </c>
      <c r="G2577" s="852" t="s">
        <v>917</v>
      </c>
    </row>
    <row r="2578" spans="2:7">
      <c r="B2578" s="12" t="s">
        <v>22</v>
      </c>
      <c r="C2578" s="12">
        <v>192840</v>
      </c>
      <c r="D2578" s="12">
        <v>2018</v>
      </c>
      <c r="E2578" s="850">
        <v>9981.14</v>
      </c>
      <c r="F2578" s="848">
        <v>0</v>
      </c>
      <c r="G2578" s="852" t="s">
        <v>917</v>
      </c>
    </row>
    <row r="2579" spans="2:7">
      <c r="B2579" s="12" t="s">
        <v>22</v>
      </c>
      <c r="C2579" s="12">
        <v>192840</v>
      </c>
      <c r="D2579" s="12">
        <v>2018</v>
      </c>
      <c r="E2579" s="850">
        <v>3784</v>
      </c>
      <c r="F2579" s="848">
        <v>0.4</v>
      </c>
      <c r="G2579" s="852" t="s">
        <v>917</v>
      </c>
    </row>
    <row r="2580" spans="2:7">
      <c r="B2580" s="12" t="s">
        <v>22</v>
      </c>
      <c r="C2580" s="12">
        <v>192840</v>
      </c>
      <c r="D2580" s="12">
        <v>2018</v>
      </c>
      <c r="E2580" s="850">
        <v>168.96</v>
      </c>
      <c r="F2580" s="848">
        <v>4.3200000000000002E-2</v>
      </c>
      <c r="G2580" s="852" t="s">
        <v>917</v>
      </c>
    </row>
    <row r="2581" spans="2:7">
      <c r="B2581" s="12" t="s">
        <v>22</v>
      </c>
      <c r="C2581" s="12">
        <v>192840</v>
      </c>
      <c r="D2581" s="12">
        <v>2018</v>
      </c>
      <c r="E2581" s="850">
        <v>1148.5</v>
      </c>
      <c r="F2581" s="848">
        <v>0.25</v>
      </c>
      <c r="G2581" s="852" t="s">
        <v>917</v>
      </c>
    </row>
    <row r="2582" spans="2:7">
      <c r="B2582" s="12" t="s">
        <v>22</v>
      </c>
      <c r="C2582" s="12">
        <v>192840</v>
      </c>
      <c r="D2582" s="12">
        <v>2018</v>
      </c>
      <c r="E2582" s="850">
        <v>1916.1574000000001</v>
      </c>
      <c r="F2582" s="848">
        <v>0.41710000000000003</v>
      </c>
      <c r="G2582" s="852" t="s">
        <v>917</v>
      </c>
    </row>
    <row r="2583" spans="2:7">
      <c r="B2583" s="12" t="s">
        <v>22</v>
      </c>
      <c r="C2583" s="12">
        <v>195264</v>
      </c>
      <c r="D2583" s="12">
        <v>2018</v>
      </c>
      <c r="E2583" s="850">
        <v>0</v>
      </c>
      <c r="F2583" s="848">
        <v>0</v>
      </c>
      <c r="G2583" s="852" t="s">
        <v>915</v>
      </c>
    </row>
    <row r="2584" spans="2:7">
      <c r="B2584" s="12" t="s">
        <v>22</v>
      </c>
      <c r="C2584" s="12">
        <v>195264</v>
      </c>
      <c r="D2584" s="12">
        <v>2018</v>
      </c>
      <c r="E2584" s="850">
        <v>0</v>
      </c>
      <c r="F2584" s="848">
        <v>0</v>
      </c>
      <c r="G2584" s="852" t="s">
        <v>915</v>
      </c>
    </row>
    <row r="2585" spans="2:7">
      <c r="B2585" s="12" t="s">
        <v>22</v>
      </c>
      <c r="C2585" s="12">
        <v>195264</v>
      </c>
      <c r="D2585" s="12">
        <v>2018</v>
      </c>
      <c r="E2585" s="850">
        <v>0</v>
      </c>
      <c r="F2585" s="848">
        <v>0</v>
      </c>
      <c r="G2585" s="852" t="s">
        <v>915</v>
      </c>
    </row>
    <row r="2586" spans="2:7">
      <c r="B2586" s="12" t="s">
        <v>22</v>
      </c>
      <c r="C2586" s="12">
        <v>195264</v>
      </c>
      <c r="D2586" s="12">
        <v>2018</v>
      </c>
      <c r="E2586" s="850">
        <v>0</v>
      </c>
      <c r="F2586" s="848">
        <v>0</v>
      </c>
      <c r="G2586" s="852" t="s">
        <v>915</v>
      </c>
    </row>
    <row r="2587" spans="2:7">
      <c r="B2587" s="12" t="s">
        <v>22</v>
      </c>
      <c r="C2587" s="12">
        <v>195264</v>
      </c>
      <c r="D2587" s="12">
        <v>2018</v>
      </c>
      <c r="E2587" s="850">
        <v>0</v>
      </c>
      <c r="F2587" s="848">
        <v>0</v>
      </c>
      <c r="G2587" s="852" t="s">
        <v>915</v>
      </c>
    </row>
    <row r="2588" spans="2:7">
      <c r="B2588" s="12" t="s">
        <v>22</v>
      </c>
      <c r="C2588" s="12">
        <v>195264</v>
      </c>
      <c r="D2588" s="12">
        <v>2018</v>
      </c>
      <c r="E2588" s="850">
        <v>429.9984</v>
      </c>
      <c r="F2588" s="848">
        <v>9.3600000000000003E-2</v>
      </c>
      <c r="G2588" s="852" t="s">
        <v>915</v>
      </c>
    </row>
    <row r="2589" spans="2:7">
      <c r="B2589" s="12" t="s">
        <v>22</v>
      </c>
      <c r="C2589" s="12">
        <v>195264</v>
      </c>
      <c r="D2589" s="12">
        <v>2018</v>
      </c>
      <c r="E2589" s="850">
        <v>1791.66</v>
      </c>
      <c r="F2589" s="848">
        <v>0.39</v>
      </c>
      <c r="G2589" s="852" t="s">
        <v>915</v>
      </c>
    </row>
    <row r="2590" spans="2:7">
      <c r="B2590" s="12" t="s">
        <v>22</v>
      </c>
      <c r="C2590" s="12">
        <v>195264</v>
      </c>
      <c r="D2590" s="12">
        <v>2018</v>
      </c>
      <c r="E2590" s="850">
        <v>2293.3247999999999</v>
      </c>
      <c r="F2590" s="848">
        <v>0.49919999999999998</v>
      </c>
      <c r="G2590" s="852" t="s">
        <v>915</v>
      </c>
    </row>
    <row r="2591" spans="2:7">
      <c r="B2591" s="12" t="s">
        <v>22</v>
      </c>
      <c r="C2591" s="12">
        <v>193813</v>
      </c>
      <c r="D2591" s="12">
        <v>2018</v>
      </c>
      <c r="E2591" s="850">
        <v>9746.6304</v>
      </c>
      <c r="F2591" s="848">
        <v>2.1215999999999999</v>
      </c>
      <c r="G2591" s="852" t="s">
        <v>917</v>
      </c>
    </row>
    <row r="2592" spans="2:7">
      <c r="B2592" s="12" t="s">
        <v>22</v>
      </c>
      <c r="C2592" s="12">
        <v>194440</v>
      </c>
      <c r="D2592" s="12">
        <v>2018</v>
      </c>
      <c r="E2592" s="850">
        <v>0</v>
      </c>
      <c r="F2592" s="848">
        <v>0</v>
      </c>
      <c r="G2592" s="852" t="s">
        <v>917</v>
      </c>
    </row>
    <row r="2593" spans="2:7">
      <c r="B2593" s="12" t="s">
        <v>22</v>
      </c>
      <c r="C2593" s="12">
        <v>194440</v>
      </c>
      <c r="D2593" s="12">
        <v>2018</v>
      </c>
      <c r="E2593" s="850">
        <v>130377.72</v>
      </c>
      <c r="F2593" s="848">
        <v>28.38</v>
      </c>
      <c r="G2593" s="852" t="s">
        <v>917</v>
      </c>
    </row>
    <row r="2594" spans="2:7">
      <c r="B2594" s="12" t="s">
        <v>22</v>
      </c>
      <c r="C2594" s="12">
        <v>180084</v>
      </c>
      <c r="D2594" s="12">
        <v>2018</v>
      </c>
      <c r="E2594" s="850">
        <v>29013</v>
      </c>
      <c r="F2594" s="848">
        <v>6.9</v>
      </c>
      <c r="G2594" s="852" t="s">
        <v>917</v>
      </c>
    </row>
    <row r="2595" spans="2:7">
      <c r="B2595" s="12" t="s">
        <v>22</v>
      </c>
      <c r="C2595" s="12">
        <v>180084</v>
      </c>
      <c r="D2595" s="12">
        <v>2018</v>
      </c>
      <c r="E2595" s="850">
        <v>78970</v>
      </c>
      <c r="F2595" s="848">
        <v>18.7</v>
      </c>
      <c r="G2595" s="852" t="s">
        <v>917</v>
      </c>
    </row>
    <row r="2596" spans="2:7">
      <c r="B2596" s="12" t="s">
        <v>22</v>
      </c>
      <c r="C2596" s="12">
        <v>199687</v>
      </c>
      <c r="D2596" s="12">
        <v>2018</v>
      </c>
      <c r="E2596" s="850">
        <v>7028</v>
      </c>
      <c r="F2596" s="848">
        <v>7.0359999999999996</v>
      </c>
      <c r="G2596" s="852" t="s">
        <v>915</v>
      </c>
    </row>
    <row r="2597" spans="2:7">
      <c r="B2597" s="12" t="s">
        <v>22</v>
      </c>
      <c r="C2597" s="12">
        <v>186769</v>
      </c>
      <c r="D2597" s="12">
        <v>2018</v>
      </c>
      <c r="E2597" s="850">
        <v>322.49880000000002</v>
      </c>
      <c r="F2597" s="848">
        <v>7.0199999999999999E-2</v>
      </c>
      <c r="G2597" s="852" t="s">
        <v>915</v>
      </c>
    </row>
    <row r="2598" spans="2:7">
      <c r="B2598" s="12" t="s">
        <v>22</v>
      </c>
      <c r="C2598" s="12">
        <v>186769</v>
      </c>
      <c r="D2598" s="12">
        <v>2018</v>
      </c>
      <c r="E2598" s="850">
        <v>1576.6608000000001</v>
      </c>
      <c r="F2598" s="848">
        <v>0.34320000000000001</v>
      </c>
      <c r="G2598" s="852" t="s">
        <v>915</v>
      </c>
    </row>
    <row r="2599" spans="2:7">
      <c r="B2599" s="12" t="s">
        <v>22</v>
      </c>
      <c r="C2599" s="12">
        <v>186769</v>
      </c>
      <c r="D2599" s="12">
        <v>2018</v>
      </c>
      <c r="E2599" s="850">
        <v>912</v>
      </c>
      <c r="F2599" s="848">
        <v>0.1</v>
      </c>
      <c r="G2599" s="852" t="s">
        <v>915</v>
      </c>
    </row>
    <row r="2600" spans="2:7">
      <c r="B2600" s="12" t="s">
        <v>22</v>
      </c>
      <c r="C2600" s="12">
        <v>186769</v>
      </c>
      <c r="D2600" s="12">
        <v>2018</v>
      </c>
      <c r="E2600" s="850">
        <v>5233</v>
      </c>
      <c r="F2600" s="848">
        <v>1.9</v>
      </c>
      <c r="G2600" s="852" t="s">
        <v>915</v>
      </c>
    </row>
    <row r="2601" spans="2:7">
      <c r="B2601" s="12" t="s">
        <v>22</v>
      </c>
      <c r="C2601" s="12">
        <v>193256</v>
      </c>
      <c r="D2601" s="12">
        <v>2018</v>
      </c>
      <c r="E2601" s="850">
        <v>85381</v>
      </c>
      <c r="F2601" s="848">
        <v>9.6999999999999993</v>
      </c>
      <c r="G2601" s="852" t="s">
        <v>917</v>
      </c>
    </row>
    <row r="2602" spans="2:7">
      <c r="B2602" s="12" t="s">
        <v>22</v>
      </c>
      <c r="C2602" s="12">
        <v>198136</v>
      </c>
      <c r="D2602" s="12">
        <v>2018</v>
      </c>
      <c r="E2602" s="850">
        <v>170.69</v>
      </c>
      <c r="F2602" s="848">
        <v>3.4500000000000003E-2</v>
      </c>
      <c r="G2602" s="852" t="s">
        <v>917</v>
      </c>
    </row>
    <row r="2603" spans="2:7">
      <c r="B2603" s="12" t="s">
        <v>22</v>
      </c>
      <c r="C2603" s="12">
        <v>198136</v>
      </c>
      <c r="D2603" s="12">
        <v>2018</v>
      </c>
      <c r="E2603" s="850">
        <v>9075.76</v>
      </c>
      <c r="F2603" s="848">
        <v>0</v>
      </c>
      <c r="G2603" s="852" t="s">
        <v>917</v>
      </c>
    </row>
    <row r="2604" spans="2:7">
      <c r="B2604" s="12" t="s">
        <v>22</v>
      </c>
      <c r="C2604" s="12">
        <v>195147</v>
      </c>
      <c r="D2604" s="12">
        <v>2018</v>
      </c>
      <c r="E2604" s="850">
        <v>1695.1859999999999</v>
      </c>
      <c r="F2604" s="848">
        <v>0</v>
      </c>
      <c r="G2604" s="852" t="s">
        <v>917</v>
      </c>
    </row>
    <row r="2605" spans="2:7">
      <c r="B2605" s="12" t="s">
        <v>22</v>
      </c>
      <c r="C2605" s="12">
        <v>195147</v>
      </c>
      <c r="D2605" s="12">
        <v>2018</v>
      </c>
      <c r="E2605" s="850">
        <v>10039</v>
      </c>
      <c r="F2605" s="848">
        <v>0</v>
      </c>
      <c r="G2605" s="852" t="s">
        <v>917</v>
      </c>
    </row>
    <row r="2606" spans="2:7">
      <c r="B2606" s="12" t="s">
        <v>22</v>
      </c>
      <c r="C2606" s="12">
        <v>195147</v>
      </c>
      <c r="D2606" s="12">
        <v>2018</v>
      </c>
      <c r="E2606" s="850">
        <v>10210</v>
      </c>
      <c r="F2606" s="848">
        <v>2.9</v>
      </c>
      <c r="G2606" s="852" t="s">
        <v>917</v>
      </c>
    </row>
    <row r="2607" spans="2:7">
      <c r="B2607" s="12" t="s">
        <v>22</v>
      </c>
      <c r="C2607" s="12">
        <v>195013</v>
      </c>
      <c r="D2607" s="12">
        <v>2018</v>
      </c>
      <c r="E2607" s="850">
        <v>32938</v>
      </c>
      <c r="F2607" s="848">
        <v>3.8</v>
      </c>
      <c r="G2607" s="852" t="s">
        <v>916</v>
      </c>
    </row>
    <row r="2608" spans="2:7">
      <c r="B2608" s="12" t="s">
        <v>22</v>
      </c>
      <c r="C2608" s="12">
        <v>197662</v>
      </c>
      <c r="D2608" s="12">
        <v>2018</v>
      </c>
      <c r="E2608" s="850">
        <v>82782</v>
      </c>
      <c r="F2608" s="848">
        <v>9.4</v>
      </c>
      <c r="G2608" s="852" t="s">
        <v>916</v>
      </c>
    </row>
    <row r="2609" spans="2:7">
      <c r="B2609" s="12" t="s">
        <v>22</v>
      </c>
      <c r="C2609" s="12">
        <v>198805</v>
      </c>
      <c r="D2609" s="12">
        <v>2018</v>
      </c>
      <c r="E2609" s="850">
        <v>59034</v>
      </c>
      <c r="F2609" s="848">
        <v>6.7</v>
      </c>
      <c r="G2609" s="852" t="s">
        <v>916</v>
      </c>
    </row>
    <row r="2610" spans="2:7">
      <c r="B2610" s="12" t="s">
        <v>22</v>
      </c>
      <c r="C2610" s="12">
        <v>198920</v>
      </c>
      <c r="D2610" s="12">
        <v>2018</v>
      </c>
      <c r="E2610" s="850">
        <v>26856</v>
      </c>
      <c r="F2610" s="848">
        <v>6.7140000000000004</v>
      </c>
      <c r="G2610" s="852" t="s">
        <v>916</v>
      </c>
    </row>
    <row r="2611" spans="2:7">
      <c r="B2611" s="12" t="s">
        <v>22</v>
      </c>
      <c r="C2611" s="12">
        <v>200348</v>
      </c>
      <c r="D2611" s="12">
        <v>2018</v>
      </c>
      <c r="E2611" s="850">
        <v>69876</v>
      </c>
      <c r="F2611" s="848">
        <v>8</v>
      </c>
      <c r="G2611" s="852" t="s">
        <v>916</v>
      </c>
    </row>
    <row r="2612" spans="2:7">
      <c r="B2612" s="12" t="s">
        <v>22</v>
      </c>
      <c r="C2612" s="12">
        <v>159066</v>
      </c>
      <c r="D2612" s="12">
        <v>2018</v>
      </c>
      <c r="E2612" s="850">
        <v>72220</v>
      </c>
      <c r="F2612" s="848">
        <v>12.3</v>
      </c>
      <c r="G2612" s="852" t="s">
        <v>917</v>
      </c>
    </row>
    <row r="2613" spans="2:7">
      <c r="B2613" s="12" t="s">
        <v>22</v>
      </c>
      <c r="C2613" s="12">
        <v>159088</v>
      </c>
      <c r="D2613" s="12">
        <v>2018</v>
      </c>
      <c r="E2613" s="850">
        <v>464983</v>
      </c>
      <c r="F2613" s="848">
        <v>79</v>
      </c>
      <c r="G2613" s="852" t="s">
        <v>917</v>
      </c>
    </row>
    <row r="2614" spans="2:7">
      <c r="B2614" s="12" t="s">
        <v>22</v>
      </c>
      <c r="C2614" s="12">
        <v>197953</v>
      </c>
      <c r="D2614" s="12">
        <v>2018</v>
      </c>
      <c r="E2614" s="850">
        <v>0</v>
      </c>
      <c r="F2614" s="848">
        <v>0</v>
      </c>
      <c r="G2614" s="852" t="s">
        <v>917</v>
      </c>
    </row>
    <row r="2615" spans="2:7">
      <c r="B2615" s="12" t="s">
        <v>22</v>
      </c>
      <c r="C2615" s="12">
        <v>197953</v>
      </c>
      <c r="D2615" s="12">
        <v>2018</v>
      </c>
      <c r="E2615" s="850">
        <v>273</v>
      </c>
      <c r="F2615" s="848">
        <v>0</v>
      </c>
      <c r="G2615" s="852" t="s">
        <v>917</v>
      </c>
    </row>
    <row r="2616" spans="2:7">
      <c r="B2616" s="12" t="s">
        <v>22</v>
      </c>
      <c r="C2616" s="12">
        <v>197953</v>
      </c>
      <c r="D2616" s="12">
        <v>2018</v>
      </c>
      <c r="E2616" s="850">
        <v>2335.1999999999998</v>
      </c>
      <c r="F2616" s="848">
        <v>0</v>
      </c>
      <c r="G2616" s="852" t="s">
        <v>917</v>
      </c>
    </row>
    <row r="2617" spans="2:7">
      <c r="B2617" s="12" t="s">
        <v>22</v>
      </c>
      <c r="C2617" s="12">
        <v>197953</v>
      </c>
      <c r="D2617" s="12">
        <v>2018</v>
      </c>
      <c r="E2617" s="850">
        <v>7177</v>
      </c>
      <c r="F2617" s="848">
        <v>0</v>
      </c>
      <c r="G2617" s="852" t="s">
        <v>917</v>
      </c>
    </row>
    <row r="2618" spans="2:7">
      <c r="B2618" s="12" t="s">
        <v>22</v>
      </c>
      <c r="C2618" s="12">
        <v>197953</v>
      </c>
      <c r="D2618" s="12">
        <v>2018</v>
      </c>
      <c r="E2618" s="850">
        <v>24625</v>
      </c>
      <c r="F2618" s="848">
        <v>2.8</v>
      </c>
      <c r="G2618" s="852" t="s">
        <v>917</v>
      </c>
    </row>
    <row r="2619" spans="2:7">
      <c r="B2619" s="12" t="s">
        <v>22</v>
      </c>
      <c r="C2619" s="12">
        <v>193034</v>
      </c>
      <c r="D2619" s="12">
        <v>2018</v>
      </c>
      <c r="E2619" s="850">
        <v>214.9992</v>
      </c>
      <c r="F2619" s="848">
        <v>4.6800000000000001E-2</v>
      </c>
      <c r="G2619" s="852" t="s">
        <v>918</v>
      </c>
    </row>
    <row r="2620" spans="2:7">
      <c r="B2620" s="12" t="s">
        <v>22</v>
      </c>
      <c r="C2620" s="12">
        <v>193034</v>
      </c>
      <c r="D2620" s="12">
        <v>2018</v>
      </c>
      <c r="E2620" s="850">
        <v>8733.2630000000008</v>
      </c>
      <c r="F2620" s="848">
        <v>2.2330000000000001</v>
      </c>
      <c r="G2620" s="852" t="s">
        <v>918</v>
      </c>
    </row>
    <row r="2621" spans="2:7">
      <c r="B2621" s="12" t="s">
        <v>22</v>
      </c>
      <c r="C2621" s="12">
        <v>186297</v>
      </c>
      <c r="D2621" s="12">
        <v>2018</v>
      </c>
      <c r="E2621" s="850">
        <v>784663</v>
      </c>
      <c r="F2621" s="848">
        <v>91.1</v>
      </c>
      <c r="G2621" s="852" t="s">
        <v>917</v>
      </c>
    </row>
    <row r="2622" spans="2:7">
      <c r="B2622" s="12" t="s">
        <v>22</v>
      </c>
      <c r="C2622" s="12">
        <v>188478</v>
      </c>
      <c r="D2622" s="12">
        <v>2018</v>
      </c>
      <c r="E2622" s="850">
        <v>284672</v>
      </c>
      <c r="F2622" s="848">
        <v>33.299999999999997</v>
      </c>
      <c r="G2622" s="852" t="s">
        <v>917</v>
      </c>
    </row>
    <row r="2623" spans="2:7">
      <c r="B2623" s="12" t="s">
        <v>22</v>
      </c>
      <c r="C2623" s="12">
        <v>197107</v>
      </c>
      <c r="D2623" s="12">
        <v>2018</v>
      </c>
      <c r="E2623" s="850">
        <v>22387.280999999999</v>
      </c>
      <c r="F2623" s="848">
        <v>5.9429999999999996</v>
      </c>
      <c r="G2623" s="852" t="s">
        <v>917</v>
      </c>
    </row>
    <row r="2624" spans="2:7">
      <c r="B2624" s="12" t="s">
        <v>22</v>
      </c>
      <c r="C2624" s="12">
        <v>201546</v>
      </c>
      <c r="D2624" s="12">
        <v>2018</v>
      </c>
      <c r="E2624" s="850">
        <v>176457.3</v>
      </c>
      <c r="F2624" s="848">
        <v>25.315999999999999</v>
      </c>
      <c r="G2624" s="852" t="s">
        <v>917</v>
      </c>
    </row>
    <row r="2625" spans="2:7">
      <c r="B2625" s="12" t="s">
        <v>22</v>
      </c>
      <c r="C2625" s="12">
        <v>183651</v>
      </c>
      <c r="D2625" s="12">
        <v>2018</v>
      </c>
      <c r="E2625" s="850">
        <v>3731.76</v>
      </c>
      <c r="F2625" s="848">
        <v>0.42599999999999999</v>
      </c>
      <c r="G2625" s="852" t="s">
        <v>915</v>
      </c>
    </row>
    <row r="2626" spans="2:7">
      <c r="B2626" s="12" t="s">
        <v>22</v>
      </c>
      <c r="C2626" s="12">
        <v>183651</v>
      </c>
      <c r="D2626" s="12">
        <v>2018</v>
      </c>
      <c r="E2626" s="850">
        <v>3583.32</v>
      </c>
      <c r="F2626" s="848">
        <v>0.78</v>
      </c>
      <c r="G2626" s="852" t="s">
        <v>915</v>
      </c>
    </row>
    <row r="2627" spans="2:7">
      <c r="B2627" s="12" t="s">
        <v>22</v>
      </c>
      <c r="C2627" s="12">
        <v>193159</v>
      </c>
      <c r="D2627" s="12">
        <v>2018</v>
      </c>
      <c r="E2627" s="850">
        <v>61320</v>
      </c>
      <c r="F2627" s="848">
        <v>0</v>
      </c>
      <c r="G2627" s="852" t="s">
        <v>915</v>
      </c>
    </row>
    <row r="2628" spans="2:7">
      <c r="B2628" s="12" t="s">
        <v>22</v>
      </c>
      <c r="C2628" s="12">
        <v>201072</v>
      </c>
      <c r="D2628" s="12">
        <v>2018</v>
      </c>
      <c r="E2628" s="850">
        <v>435664</v>
      </c>
      <c r="F2628" s="848">
        <v>0</v>
      </c>
      <c r="G2628" s="852" t="s">
        <v>917</v>
      </c>
    </row>
    <row r="2629" spans="2:7">
      <c r="B2629" s="12" t="s">
        <v>22</v>
      </c>
      <c r="C2629" s="12">
        <v>201072</v>
      </c>
      <c r="D2629" s="12">
        <v>2018</v>
      </c>
      <c r="E2629" s="850">
        <v>492240</v>
      </c>
      <c r="F2629" s="848">
        <v>0</v>
      </c>
      <c r="G2629" s="852" t="s">
        <v>917</v>
      </c>
    </row>
    <row r="2630" spans="2:7">
      <c r="B2630" s="12" t="s">
        <v>22</v>
      </c>
      <c r="C2630" s="12">
        <v>200239</v>
      </c>
      <c r="D2630" s="12">
        <v>2018</v>
      </c>
      <c r="E2630" s="850">
        <v>4788</v>
      </c>
      <c r="F2630" s="848">
        <v>0</v>
      </c>
      <c r="G2630" s="852" t="s">
        <v>915</v>
      </c>
    </row>
    <row r="2631" spans="2:7">
      <c r="B2631" s="12" t="s">
        <v>22</v>
      </c>
      <c r="C2631" s="12">
        <v>197874</v>
      </c>
      <c r="D2631" s="12">
        <v>2018</v>
      </c>
      <c r="E2631" s="850">
        <v>449.43</v>
      </c>
      <c r="F2631" s="848">
        <v>0.123</v>
      </c>
      <c r="G2631" s="852" t="s">
        <v>915</v>
      </c>
    </row>
    <row r="2632" spans="2:7">
      <c r="B2632" s="12" t="s">
        <v>22</v>
      </c>
      <c r="C2632" s="12">
        <v>197874</v>
      </c>
      <c r="D2632" s="12">
        <v>2018</v>
      </c>
      <c r="E2632" s="850">
        <v>1130.124</v>
      </c>
      <c r="F2632" s="848">
        <v>0</v>
      </c>
      <c r="G2632" s="852" t="s">
        <v>915</v>
      </c>
    </row>
    <row r="2633" spans="2:7">
      <c r="B2633" s="12" t="s">
        <v>22</v>
      </c>
      <c r="C2633" s="12">
        <v>197874</v>
      </c>
      <c r="D2633" s="12">
        <v>2018</v>
      </c>
      <c r="E2633" s="850">
        <v>537.49800000000005</v>
      </c>
      <c r="F2633" s="848">
        <v>0.11700000000000001</v>
      </c>
      <c r="G2633" s="852" t="s">
        <v>915</v>
      </c>
    </row>
    <row r="2634" spans="2:7">
      <c r="B2634" s="12" t="s">
        <v>22</v>
      </c>
      <c r="C2634" s="12">
        <v>197874</v>
      </c>
      <c r="D2634" s="12">
        <v>2018</v>
      </c>
      <c r="E2634" s="850">
        <v>4873.3152</v>
      </c>
      <c r="F2634" s="848">
        <v>1.0608</v>
      </c>
      <c r="G2634" s="852" t="s">
        <v>915</v>
      </c>
    </row>
    <row r="2635" spans="2:7">
      <c r="B2635" s="12" t="s">
        <v>22</v>
      </c>
      <c r="C2635" s="12">
        <v>199971</v>
      </c>
      <c r="D2635" s="12">
        <v>2018</v>
      </c>
      <c r="E2635" s="850">
        <v>12282.27</v>
      </c>
      <c r="F2635" s="848">
        <v>1.4020859999999999</v>
      </c>
      <c r="G2635" s="852" t="s">
        <v>916</v>
      </c>
    </row>
    <row r="2636" spans="2:7">
      <c r="B2636" s="12" t="s">
        <v>22</v>
      </c>
      <c r="C2636" s="12">
        <v>200956</v>
      </c>
      <c r="D2636" s="12">
        <v>2018</v>
      </c>
      <c r="E2636" s="850">
        <v>102808</v>
      </c>
      <c r="F2636" s="848">
        <v>11.7</v>
      </c>
      <c r="G2636" s="852" t="s">
        <v>916</v>
      </c>
    </row>
    <row r="2637" spans="2:7">
      <c r="B2637" s="12" t="s">
        <v>22</v>
      </c>
      <c r="C2637" s="12">
        <v>201081</v>
      </c>
      <c r="D2637" s="12">
        <v>2018</v>
      </c>
      <c r="E2637" s="850">
        <v>50633</v>
      </c>
      <c r="F2637" s="848">
        <v>5.8</v>
      </c>
      <c r="G2637" s="852" t="s">
        <v>916</v>
      </c>
    </row>
    <row r="2638" spans="2:7">
      <c r="B2638" s="12" t="s">
        <v>22</v>
      </c>
      <c r="C2638" s="12">
        <v>191950</v>
      </c>
      <c r="D2638" s="12">
        <v>2018</v>
      </c>
      <c r="E2638" s="850">
        <v>17056.975999999999</v>
      </c>
      <c r="F2638" s="848">
        <v>4.5279999999999996</v>
      </c>
      <c r="G2638" s="852" t="s">
        <v>917</v>
      </c>
    </row>
    <row r="2639" spans="2:7">
      <c r="B2639" s="12" t="s">
        <v>22</v>
      </c>
      <c r="C2639" s="12">
        <v>197488</v>
      </c>
      <c r="D2639" s="12">
        <v>2018</v>
      </c>
      <c r="E2639" s="850">
        <v>4891</v>
      </c>
      <c r="F2639" s="848">
        <v>0</v>
      </c>
      <c r="G2639" s="852" t="s">
        <v>915</v>
      </c>
    </row>
    <row r="2640" spans="2:7">
      <c r="B2640" s="12" t="s">
        <v>22</v>
      </c>
      <c r="C2640" s="12">
        <v>197488</v>
      </c>
      <c r="D2640" s="12">
        <v>2018</v>
      </c>
      <c r="E2640" s="850">
        <v>1299</v>
      </c>
      <c r="F2640" s="848">
        <v>0.1</v>
      </c>
      <c r="G2640" s="852" t="s">
        <v>915</v>
      </c>
    </row>
    <row r="2641" spans="2:7">
      <c r="B2641" s="12" t="s">
        <v>22</v>
      </c>
      <c r="C2641" s="12">
        <v>197488</v>
      </c>
      <c r="D2641" s="12">
        <v>2018</v>
      </c>
      <c r="E2641" s="850">
        <v>1102.56</v>
      </c>
      <c r="F2641" s="848">
        <v>0.24</v>
      </c>
      <c r="G2641" s="852" t="s">
        <v>915</v>
      </c>
    </row>
    <row r="2642" spans="2:7">
      <c r="B2642" s="12" t="s">
        <v>22</v>
      </c>
      <c r="C2642" s="12">
        <v>197488</v>
      </c>
      <c r="D2642" s="12">
        <v>2018</v>
      </c>
      <c r="E2642" s="850">
        <v>6406.2179999999998</v>
      </c>
      <c r="F2642" s="848">
        <v>1.6379999999999999</v>
      </c>
      <c r="G2642" s="852" t="s">
        <v>915</v>
      </c>
    </row>
    <row r="2643" spans="2:7">
      <c r="B2643" s="12" t="s">
        <v>22</v>
      </c>
      <c r="C2643" s="12">
        <v>197488</v>
      </c>
      <c r="D2643" s="12">
        <v>2018</v>
      </c>
      <c r="E2643" s="850">
        <v>819</v>
      </c>
      <c r="F2643" s="848">
        <v>0</v>
      </c>
      <c r="G2643" s="852" t="s">
        <v>915</v>
      </c>
    </row>
    <row r="2644" spans="2:7">
      <c r="B2644" s="12" t="s">
        <v>22</v>
      </c>
      <c r="C2644" s="12">
        <v>196178</v>
      </c>
      <c r="D2644" s="12">
        <v>2018</v>
      </c>
      <c r="E2644" s="850">
        <v>0</v>
      </c>
      <c r="F2644" s="848">
        <v>0</v>
      </c>
      <c r="G2644" s="852" t="s">
        <v>917</v>
      </c>
    </row>
    <row r="2645" spans="2:7">
      <c r="B2645" s="12" t="s">
        <v>22</v>
      </c>
      <c r="C2645" s="12">
        <v>196178</v>
      </c>
      <c r="D2645" s="12">
        <v>2018</v>
      </c>
      <c r="E2645" s="850">
        <v>0</v>
      </c>
      <c r="F2645" s="848">
        <v>0</v>
      </c>
      <c r="G2645" s="852" t="s">
        <v>917</v>
      </c>
    </row>
    <row r="2646" spans="2:7">
      <c r="B2646" s="12" t="s">
        <v>22</v>
      </c>
      <c r="C2646" s="12">
        <v>196178</v>
      </c>
      <c r="D2646" s="12">
        <v>2018</v>
      </c>
      <c r="E2646" s="850">
        <v>0</v>
      </c>
      <c r="F2646" s="848">
        <v>0</v>
      </c>
      <c r="G2646" s="852" t="s">
        <v>917</v>
      </c>
    </row>
    <row r="2647" spans="2:7">
      <c r="B2647" s="12" t="s">
        <v>22</v>
      </c>
      <c r="C2647" s="12">
        <v>196178</v>
      </c>
      <c r="D2647" s="12">
        <v>2018</v>
      </c>
      <c r="E2647" s="850">
        <v>0</v>
      </c>
      <c r="F2647" s="848">
        <v>0</v>
      </c>
      <c r="G2647" s="852" t="s">
        <v>917</v>
      </c>
    </row>
    <row r="2648" spans="2:7">
      <c r="B2648" s="12" t="s">
        <v>22</v>
      </c>
      <c r="C2648" s="12">
        <v>196178</v>
      </c>
      <c r="D2648" s="12">
        <v>2018</v>
      </c>
      <c r="E2648" s="850">
        <v>1960</v>
      </c>
      <c r="F2648" s="848">
        <v>0.9</v>
      </c>
      <c r="G2648" s="852" t="s">
        <v>917</v>
      </c>
    </row>
    <row r="2649" spans="2:7">
      <c r="B2649" s="12" t="s">
        <v>22</v>
      </c>
      <c r="C2649" s="12">
        <v>196178</v>
      </c>
      <c r="D2649" s="12">
        <v>2018</v>
      </c>
      <c r="E2649" s="850">
        <v>4398</v>
      </c>
      <c r="F2649" s="848">
        <v>1.5</v>
      </c>
      <c r="G2649" s="852" t="s">
        <v>917</v>
      </c>
    </row>
    <row r="2650" spans="2:7">
      <c r="B2650" s="12" t="s">
        <v>22</v>
      </c>
      <c r="C2650" s="12">
        <v>196178</v>
      </c>
      <c r="D2650" s="12">
        <v>2018</v>
      </c>
      <c r="E2650" s="850">
        <v>41750</v>
      </c>
      <c r="F2650" s="848">
        <v>4.8</v>
      </c>
      <c r="G2650" s="852" t="s">
        <v>917</v>
      </c>
    </row>
    <row r="2651" spans="2:7">
      <c r="B2651" s="12" t="s">
        <v>22</v>
      </c>
      <c r="C2651" s="12">
        <v>196178</v>
      </c>
      <c r="D2651" s="12">
        <v>2018</v>
      </c>
      <c r="E2651" s="850">
        <v>211.2</v>
      </c>
      <c r="F2651" s="848">
        <v>5.3999999999999999E-2</v>
      </c>
      <c r="G2651" s="852" t="s">
        <v>917</v>
      </c>
    </row>
    <row r="2652" spans="2:7">
      <c r="B2652" s="12" t="s">
        <v>22</v>
      </c>
      <c r="C2652" s="12">
        <v>196178</v>
      </c>
      <c r="D2652" s="12">
        <v>2018</v>
      </c>
      <c r="E2652" s="850">
        <v>668.42700000000002</v>
      </c>
      <c r="F2652" s="848">
        <v>0.14549999999999999</v>
      </c>
      <c r="G2652" s="852" t="s">
        <v>917</v>
      </c>
    </row>
    <row r="2653" spans="2:7">
      <c r="B2653" s="12" t="s">
        <v>22</v>
      </c>
      <c r="C2653" s="12">
        <v>196178</v>
      </c>
      <c r="D2653" s="12">
        <v>2018</v>
      </c>
      <c r="E2653" s="850">
        <v>5722.0320000000002</v>
      </c>
      <c r="F2653" s="848">
        <v>0.6532</v>
      </c>
      <c r="G2653" s="852" t="s">
        <v>917</v>
      </c>
    </row>
    <row r="2654" spans="2:7">
      <c r="B2654" s="12" t="s">
        <v>22</v>
      </c>
      <c r="C2654" s="12">
        <v>196178</v>
      </c>
      <c r="D2654" s="12">
        <v>2018</v>
      </c>
      <c r="E2654" s="850">
        <v>7739.9712</v>
      </c>
      <c r="F2654" s="848">
        <v>1.6848000000000001</v>
      </c>
      <c r="G2654" s="852" t="s">
        <v>917</v>
      </c>
    </row>
    <row r="2655" spans="2:7">
      <c r="B2655" s="12" t="s">
        <v>22</v>
      </c>
      <c r="C2655" s="12">
        <v>196178</v>
      </c>
      <c r="D2655" s="12">
        <v>2018</v>
      </c>
      <c r="E2655" s="850">
        <v>546</v>
      </c>
      <c r="F2655" s="848">
        <v>0</v>
      </c>
      <c r="G2655" s="852" t="s">
        <v>917</v>
      </c>
    </row>
    <row r="2656" spans="2:7">
      <c r="B2656" s="12" t="s">
        <v>22</v>
      </c>
      <c r="C2656" s="12">
        <v>196178</v>
      </c>
      <c r="D2656" s="12">
        <v>2018</v>
      </c>
      <c r="E2656" s="850">
        <v>583.79999999999995</v>
      </c>
      <c r="F2656" s="848">
        <v>0</v>
      </c>
      <c r="G2656" s="852" t="s">
        <v>917</v>
      </c>
    </row>
    <row r="2657" spans="2:7">
      <c r="B2657" s="12" t="s">
        <v>22</v>
      </c>
      <c r="C2657" s="12">
        <v>196178</v>
      </c>
      <c r="D2657" s="12">
        <v>2018</v>
      </c>
      <c r="E2657" s="850">
        <v>840</v>
      </c>
      <c r="F2657" s="848">
        <v>0</v>
      </c>
      <c r="G2657" s="852" t="s">
        <v>917</v>
      </c>
    </row>
    <row r="2658" spans="2:7">
      <c r="B2658" s="12" t="s">
        <v>22</v>
      </c>
      <c r="C2658" s="12">
        <v>197921</v>
      </c>
      <c r="D2658" s="12">
        <v>2018</v>
      </c>
      <c r="E2658" s="850">
        <v>0</v>
      </c>
      <c r="F2658" s="848">
        <v>0</v>
      </c>
      <c r="G2658" s="852" t="s">
        <v>915</v>
      </c>
    </row>
    <row r="2659" spans="2:7">
      <c r="B2659" s="12" t="s">
        <v>22</v>
      </c>
      <c r="C2659" s="12">
        <v>197921</v>
      </c>
      <c r="D2659" s="12">
        <v>2018</v>
      </c>
      <c r="E2659" s="850">
        <v>716.66399999999999</v>
      </c>
      <c r="F2659" s="848">
        <v>0.156</v>
      </c>
      <c r="G2659" s="852" t="s">
        <v>915</v>
      </c>
    </row>
    <row r="2660" spans="2:7">
      <c r="B2660" s="12" t="s">
        <v>22</v>
      </c>
      <c r="C2660" s="12">
        <v>197921</v>
      </c>
      <c r="D2660" s="12">
        <v>2018</v>
      </c>
      <c r="E2660" s="850">
        <v>10176.6288</v>
      </c>
      <c r="F2660" s="848">
        <v>2.2151999999999998</v>
      </c>
      <c r="G2660" s="852" t="s">
        <v>915</v>
      </c>
    </row>
    <row r="2661" spans="2:7">
      <c r="B2661" s="12" t="s">
        <v>22</v>
      </c>
      <c r="C2661" s="12">
        <v>197921</v>
      </c>
      <c r="D2661" s="12">
        <v>2018</v>
      </c>
      <c r="E2661" s="850">
        <v>62579</v>
      </c>
      <c r="F2661" s="848">
        <v>20.6</v>
      </c>
      <c r="G2661" s="852" t="s">
        <v>915</v>
      </c>
    </row>
    <row r="2662" spans="2:7">
      <c r="B2662" s="12" t="s">
        <v>22</v>
      </c>
      <c r="C2662" s="12">
        <v>196924</v>
      </c>
      <c r="D2662" s="12">
        <v>2018</v>
      </c>
      <c r="E2662" s="850">
        <v>42.24</v>
      </c>
      <c r="F2662" s="848">
        <v>1.0800000000000001E-2</v>
      </c>
      <c r="G2662" s="852" t="s">
        <v>915</v>
      </c>
    </row>
    <row r="2663" spans="2:7">
      <c r="B2663" s="12" t="s">
        <v>22</v>
      </c>
      <c r="C2663" s="12">
        <v>196924</v>
      </c>
      <c r="D2663" s="12">
        <v>2018</v>
      </c>
      <c r="E2663" s="850">
        <v>119.444</v>
      </c>
      <c r="F2663" s="848">
        <v>2.5999999999999999E-2</v>
      </c>
      <c r="G2663" s="852" t="s">
        <v>915</v>
      </c>
    </row>
    <row r="2664" spans="2:7">
      <c r="B2664" s="12" t="s">
        <v>22</v>
      </c>
      <c r="C2664" s="12">
        <v>196924</v>
      </c>
      <c r="D2664" s="12">
        <v>2018</v>
      </c>
      <c r="E2664" s="850">
        <v>214.9992</v>
      </c>
      <c r="F2664" s="848">
        <v>4.6800000000000001E-2</v>
      </c>
      <c r="G2664" s="852" t="s">
        <v>915</v>
      </c>
    </row>
    <row r="2665" spans="2:7">
      <c r="B2665" s="12" t="s">
        <v>22</v>
      </c>
      <c r="C2665" s="12">
        <v>196924</v>
      </c>
      <c r="D2665" s="12">
        <v>2018</v>
      </c>
      <c r="E2665" s="850">
        <v>506.47449999999998</v>
      </c>
      <c r="F2665" s="848">
        <v>0.1295</v>
      </c>
      <c r="G2665" s="852" t="s">
        <v>915</v>
      </c>
    </row>
    <row r="2666" spans="2:7">
      <c r="B2666" s="12" t="s">
        <v>22</v>
      </c>
      <c r="C2666" s="12">
        <v>196924</v>
      </c>
      <c r="D2666" s="12">
        <v>2018</v>
      </c>
      <c r="E2666" s="850">
        <v>5303.3136000000004</v>
      </c>
      <c r="F2666" s="848">
        <v>1.1544000000000001</v>
      </c>
      <c r="G2666" s="852" t="s">
        <v>915</v>
      </c>
    </row>
    <row r="2667" spans="2:7">
      <c r="B2667" s="12" t="s">
        <v>22</v>
      </c>
      <c r="C2667" s="12">
        <v>194406</v>
      </c>
      <c r="D2667" s="12">
        <v>2018</v>
      </c>
      <c r="E2667" s="850">
        <v>23142</v>
      </c>
      <c r="F2667" s="848">
        <v>0</v>
      </c>
      <c r="G2667" s="852" t="s">
        <v>915</v>
      </c>
    </row>
    <row r="2668" spans="2:7">
      <c r="B2668" s="12" t="s">
        <v>22</v>
      </c>
      <c r="C2668" s="12">
        <v>197442</v>
      </c>
      <c r="D2668" s="12">
        <v>2018</v>
      </c>
      <c r="E2668" s="850">
        <v>4872</v>
      </c>
      <c r="F2668" s="848">
        <v>0</v>
      </c>
      <c r="G2668" s="852" t="s">
        <v>915</v>
      </c>
    </row>
    <row r="2669" spans="2:7">
      <c r="B2669" s="12" t="s">
        <v>22</v>
      </c>
      <c r="C2669" s="12">
        <v>197442</v>
      </c>
      <c r="D2669" s="12">
        <v>2018</v>
      </c>
      <c r="E2669" s="850">
        <v>9240</v>
      </c>
      <c r="F2669" s="848">
        <v>0</v>
      </c>
      <c r="G2669" s="852" t="s">
        <v>915</v>
      </c>
    </row>
    <row r="2670" spans="2:7">
      <c r="B2670" s="12" t="s">
        <v>22</v>
      </c>
      <c r="C2670" s="12">
        <v>197457</v>
      </c>
      <c r="D2670" s="12">
        <v>2018</v>
      </c>
      <c r="E2670" s="850">
        <v>17159</v>
      </c>
      <c r="F2670" s="848">
        <v>0</v>
      </c>
      <c r="G2670" s="852" t="s">
        <v>917</v>
      </c>
    </row>
    <row r="2671" spans="2:7">
      <c r="B2671" s="12" t="s">
        <v>22</v>
      </c>
      <c r="C2671" s="12">
        <v>197457</v>
      </c>
      <c r="D2671" s="12">
        <v>2018</v>
      </c>
      <c r="E2671" s="850">
        <v>25738</v>
      </c>
      <c r="F2671" s="848">
        <v>0</v>
      </c>
      <c r="G2671" s="852" t="s">
        <v>917</v>
      </c>
    </row>
    <row r="2672" spans="2:7">
      <c r="B2672" s="12" t="s">
        <v>22</v>
      </c>
      <c r="C2672" s="12">
        <v>197457</v>
      </c>
      <c r="D2672" s="12">
        <v>2018</v>
      </c>
      <c r="E2672" s="850">
        <v>34318</v>
      </c>
      <c r="F2672" s="848">
        <v>0</v>
      </c>
      <c r="G2672" s="852" t="s">
        <v>917</v>
      </c>
    </row>
    <row r="2673" spans="2:7">
      <c r="B2673" s="12" t="s">
        <v>22</v>
      </c>
      <c r="C2673" s="12">
        <v>196623</v>
      </c>
      <c r="D2673" s="12">
        <v>2018</v>
      </c>
      <c r="E2673" s="850">
        <v>10882</v>
      </c>
      <c r="F2673" s="848">
        <v>0</v>
      </c>
      <c r="G2673" s="852" t="s">
        <v>915</v>
      </c>
    </row>
    <row r="2674" spans="2:7">
      <c r="B2674" s="12" t="s">
        <v>22</v>
      </c>
      <c r="C2674" s="12">
        <v>193809</v>
      </c>
      <c r="D2674" s="12">
        <v>2018</v>
      </c>
      <c r="E2674" s="850">
        <v>32481</v>
      </c>
      <c r="F2674" s="848">
        <v>15.73</v>
      </c>
      <c r="G2674" s="852" t="s">
        <v>917</v>
      </c>
    </row>
    <row r="2675" spans="2:7">
      <c r="B2675" s="12" t="s">
        <v>22</v>
      </c>
      <c r="C2675" s="12">
        <v>178721</v>
      </c>
      <c r="D2675" s="12">
        <v>2018</v>
      </c>
      <c r="E2675" s="850">
        <v>160422</v>
      </c>
      <c r="F2675" s="848">
        <v>0</v>
      </c>
      <c r="G2675" s="852" t="s">
        <v>917</v>
      </c>
    </row>
    <row r="2676" spans="2:7">
      <c r="B2676" s="12" t="s">
        <v>22</v>
      </c>
      <c r="C2676" s="12">
        <v>193518</v>
      </c>
      <c r="D2676" s="12">
        <v>2018</v>
      </c>
      <c r="E2676" s="850">
        <v>19806.885999999999</v>
      </c>
      <c r="F2676" s="848">
        <v>5.258</v>
      </c>
      <c r="G2676" s="852" t="s">
        <v>917</v>
      </c>
    </row>
    <row r="2677" spans="2:7">
      <c r="B2677" s="12" t="s">
        <v>22</v>
      </c>
      <c r="C2677" s="12">
        <v>196946</v>
      </c>
      <c r="D2677" s="12">
        <v>2018</v>
      </c>
      <c r="E2677" s="850">
        <v>0</v>
      </c>
      <c r="F2677" s="848">
        <v>0</v>
      </c>
      <c r="G2677" s="852" t="s">
        <v>917</v>
      </c>
    </row>
    <row r="2678" spans="2:7">
      <c r="B2678" s="12" t="s">
        <v>22</v>
      </c>
      <c r="C2678" s="12">
        <v>196946</v>
      </c>
      <c r="D2678" s="12">
        <v>2018</v>
      </c>
      <c r="E2678" s="850">
        <v>0</v>
      </c>
      <c r="F2678" s="848">
        <v>0</v>
      </c>
      <c r="G2678" s="852" t="s">
        <v>917</v>
      </c>
    </row>
    <row r="2679" spans="2:7">
      <c r="B2679" s="12" t="s">
        <v>22</v>
      </c>
      <c r="C2679" s="12">
        <v>196946</v>
      </c>
      <c r="D2679" s="12">
        <v>2018</v>
      </c>
      <c r="E2679" s="850">
        <v>322.49880000000002</v>
      </c>
      <c r="F2679" s="848">
        <v>7.0199999999999999E-2</v>
      </c>
      <c r="G2679" s="852" t="s">
        <v>917</v>
      </c>
    </row>
    <row r="2680" spans="2:7">
      <c r="B2680" s="12" t="s">
        <v>22</v>
      </c>
      <c r="C2680" s="12">
        <v>196946</v>
      </c>
      <c r="D2680" s="12">
        <v>2018</v>
      </c>
      <c r="E2680" s="850">
        <v>18919.929599999999</v>
      </c>
      <c r="F2680" s="848">
        <v>4.1184000000000003</v>
      </c>
      <c r="G2680" s="852" t="s">
        <v>917</v>
      </c>
    </row>
    <row r="2681" spans="2:7">
      <c r="B2681" s="12" t="s">
        <v>22</v>
      </c>
      <c r="C2681" s="12">
        <v>196946</v>
      </c>
      <c r="D2681" s="12">
        <v>2018</v>
      </c>
      <c r="E2681" s="850">
        <v>20728.3</v>
      </c>
      <c r="F2681" s="848">
        <v>5.3</v>
      </c>
      <c r="G2681" s="852" t="s">
        <v>917</v>
      </c>
    </row>
    <row r="2682" spans="2:7">
      <c r="B2682" s="12" t="s">
        <v>22</v>
      </c>
      <c r="C2682" s="12">
        <v>194396</v>
      </c>
      <c r="D2682" s="12">
        <v>2018</v>
      </c>
      <c r="E2682" s="850">
        <v>57960</v>
      </c>
      <c r="F2682" s="848">
        <v>47.43</v>
      </c>
      <c r="G2682" s="852" t="s">
        <v>917</v>
      </c>
    </row>
    <row r="2683" spans="2:7">
      <c r="B2683" s="12" t="s">
        <v>22</v>
      </c>
      <c r="C2683" s="12">
        <v>192593</v>
      </c>
      <c r="D2683" s="12">
        <v>2018</v>
      </c>
      <c r="E2683" s="850">
        <v>209485</v>
      </c>
      <c r="F2683" s="848">
        <v>33</v>
      </c>
      <c r="G2683" s="852" t="s">
        <v>917</v>
      </c>
    </row>
    <row r="2684" spans="2:7">
      <c r="B2684" s="12" t="s">
        <v>22</v>
      </c>
      <c r="C2684" s="12">
        <v>178758</v>
      </c>
      <c r="D2684" s="12">
        <v>2018</v>
      </c>
      <c r="E2684" s="850">
        <v>7965</v>
      </c>
      <c r="F2684" s="848">
        <v>2</v>
      </c>
      <c r="G2684" s="852" t="s">
        <v>915</v>
      </c>
    </row>
    <row r="2685" spans="2:7">
      <c r="B2685" s="12" t="s">
        <v>22</v>
      </c>
      <c r="C2685" s="12">
        <v>178758</v>
      </c>
      <c r="D2685" s="12">
        <v>2018</v>
      </c>
      <c r="E2685" s="850">
        <v>53315</v>
      </c>
      <c r="F2685" s="848">
        <v>14.6</v>
      </c>
      <c r="G2685" s="852" t="s">
        <v>915</v>
      </c>
    </row>
    <row r="2686" spans="2:7">
      <c r="B2686" s="12" t="s">
        <v>22</v>
      </c>
      <c r="C2686" s="12">
        <v>153742</v>
      </c>
      <c r="D2686" s="12">
        <v>2018</v>
      </c>
      <c r="E2686" s="850">
        <v>8400</v>
      </c>
      <c r="F2686" s="848">
        <v>0</v>
      </c>
      <c r="G2686" s="852" t="s">
        <v>916</v>
      </c>
    </row>
    <row r="2687" spans="2:7">
      <c r="B2687" s="12" t="s">
        <v>22</v>
      </c>
      <c r="C2687" s="12">
        <v>191630</v>
      </c>
      <c r="D2687" s="12">
        <v>2018</v>
      </c>
      <c r="E2687" s="850">
        <v>3203</v>
      </c>
      <c r="F2687" s="848">
        <v>0.437</v>
      </c>
      <c r="G2687" s="852" t="s">
        <v>916</v>
      </c>
    </row>
    <row r="2688" spans="2:7">
      <c r="B2688" s="12" t="s">
        <v>22</v>
      </c>
      <c r="C2688" s="12">
        <v>191630</v>
      </c>
      <c r="D2688" s="12">
        <v>2018</v>
      </c>
      <c r="E2688" s="850">
        <v>7860</v>
      </c>
      <c r="F2688" s="848">
        <v>1.073</v>
      </c>
      <c r="G2688" s="852" t="s">
        <v>916</v>
      </c>
    </row>
    <row r="2689" spans="2:7">
      <c r="B2689" s="12" t="s">
        <v>22</v>
      </c>
      <c r="C2689" s="12">
        <v>191630</v>
      </c>
      <c r="D2689" s="12">
        <v>2018</v>
      </c>
      <c r="E2689" s="850">
        <v>16114</v>
      </c>
      <c r="F2689" s="848">
        <v>4.0284000000000004</v>
      </c>
      <c r="G2689" s="852" t="s">
        <v>916</v>
      </c>
    </row>
    <row r="2690" spans="2:7">
      <c r="B2690" s="12" t="s">
        <v>22</v>
      </c>
      <c r="C2690" s="12">
        <v>200745</v>
      </c>
      <c r="D2690" s="12">
        <v>2018</v>
      </c>
      <c r="E2690" s="850">
        <v>6406</v>
      </c>
      <c r="F2690" s="848">
        <v>0.874</v>
      </c>
      <c r="G2690" s="852" t="s">
        <v>916</v>
      </c>
    </row>
    <row r="2691" spans="2:7">
      <c r="B2691" s="12" t="s">
        <v>22</v>
      </c>
      <c r="C2691" s="12">
        <v>200745</v>
      </c>
      <c r="D2691" s="12">
        <v>2018</v>
      </c>
      <c r="E2691" s="850">
        <v>20734</v>
      </c>
      <c r="F2691" s="848">
        <v>2.83</v>
      </c>
      <c r="G2691" s="852" t="s">
        <v>916</v>
      </c>
    </row>
    <row r="2692" spans="2:7">
      <c r="B2692" s="12" t="s">
        <v>22</v>
      </c>
      <c r="C2692" s="12">
        <v>202522</v>
      </c>
      <c r="D2692" s="12">
        <v>2018</v>
      </c>
      <c r="E2692" s="850">
        <v>171443</v>
      </c>
      <c r="F2692" s="848">
        <v>19.600000000000001</v>
      </c>
      <c r="G2692" s="852" t="s">
        <v>916</v>
      </c>
    </row>
    <row r="2693" spans="2:7">
      <c r="B2693" s="12" t="s">
        <v>22</v>
      </c>
      <c r="C2693" s="12">
        <v>202859</v>
      </c>
      <c r="D2693" s="12">
        <v>2018</v>
      </c>
      <c r="E2693" s="850">
        <v>63510</v>
      </c>
      <c r="F2693" s="848">
        <v>7.25</v>
      </c>
      <c r="G2693" s="852" t="s">
        <v>916</v>
      </c>
    </row>
    <row r="2694" spans="2:7">
      <c r="B2694" s="12" t="s">
        <v>22</v>
      </c>
      <c r="C2694" s="12">
        <v>200548</v>
      </c>
      <c r="D2694" s="12">
        <v>2018</v>
      </c>
      <c r="E2694" s="850">
        <v>995.13599999999997</v>
      </c>
      <c r="F2694" s="848">
        <v>0.11360000000000001</v>
      </c>
      <c r="G2694" s="852" t="s">
        <v>915</v>
      </c>
    </row>
    <row r="2695" spans="2:7">
      <c r="B2695" s="12" t="s">
        <v>22</v>
      </c>
      <c r="C2695" s="12">
        <v>200548</v>
      </c>
      <c r="D2695" s="12">
        <v>2018</v>
      </c>
      <c r="E2695" s="850">
        <v>15619.6</v>
      </c>
      <c r="F2695" s="848">
        <v>3.4</v>
      </c>
      <c r="G2695" s="852" t="s">
        <v>915</v>
      </c>
    </row>
    <row r="2696" spans="2:7">
      <c r="B2696" s="12" t="s">
        <v>22</v>
      </c>
      <c r="C2696" s="12">
        <v>185113</v>
      </c>
      <c r="D2696" s="12">
        <v>2018</v>
      </c>
      <c r="E2696" s="850">
        <v>3583.32</v>
      </c>
      <c r="F2696" s="848">
        <v>0.78</v>
      </c>
      <c r="G2696" s="852" t="s">
        <v>915</v>
      </c>
    </row>
    <row r="2697" spans="2:7">
      <c r="B2697" s="12" t="s">
        <v>22</v>
      </c>
      <c r="C2697" s="12">
        <v>185113</v>
      </c>
      <c r="D2697" s="12">
        <v>2018</v>
      </c>
      <c r="E2697" s="850">
        <v>43092</v>
      </c>
      <c r="F2697" s="848">
        <v>7.1</v>
      </c>
      <c r="G2697" s="852" t="s">
        <v>915</v>
      </c>
    </row>
    <row r="2698" spans="2:7">
      <c r="B2698" s="12" t="s">
        <v>22</v>
      </c>
      <c r="C2698" s="12">
        <v>179068</v>
      </c>
      <c r="D2698" s="12">
        <v>2018</v>
      </c>
      <c r="E2698" s="850">
        <v>365</v>
      </c>
      <c r="F2698" s="848">
        <v>0.1</v>
      </c>
      <c r="G2698" s="852" t="s">
        <v>915</v>
      </c>
    </row>
    <row r="2699" spans="2:7">
      <c r="B2699" s="12" t="s">
        <v>22</v>
      </c>
      <c r="C2699" s="12">
        <v>179068</v>
      </c>
      <c r="D2699" s="12">
        <v>2018</v>
      </c>
      <c r="E2699" s="850">
        <v>267.37079999999997</v>
      </c>
      <c r="F2699" s="848">
        <v>5.8200000000000002E-2</v>
      </c>
      <c r="G2699" s="852" t="s">
        <v>915</v>
      </c>
    </row>
    <row r="2700" spans="2:7">
      <c r="B2700" s="12" t="s">
        <v>22</v>
      </c>
      <c r="C2700" s="12">
        <v>179068</v>
      </c>
      <c r="D2700" s="12">
        <v>2018</v>
      </c>
      <c r="E2700" s="850">
        <v>10428.379999999999</v>
      </c>
      <c r="F2700" s="848">
        <v>2.27</v>
      </c>
      <c r="G2700" s="852" t="s">
        <v>915</v>
      </c>
    </row>
    <row r="2701" spans="2:7">
      <c r="B2701" s="12" t="s">
        <v>22</v>
      </c>
      <c r="C2701" s="12">
        <v>179068</v>
      </c>
      <c r="D2701" s="12">
        <v>2018</v>
      </c>
      <c r="E2701" s="850">
        <v>3549</v>
      </c>
      <c r="F2701" s="848">
        <v>0</v>
      </c>
      <c r="G2701" s="852" t="s">
        <v>915</v>
      </c>
    </row>
    <row r="2702" spans="2:7">
      <c r="B2702" s="12" t="s">
        <v>22</v>
      </c>
      <c r="C2702" s="12">
        <v>201600</v>
      </c>
      <c r="D2702" s="12">
        <v>2018</v>
      </c>
      <c r="E2702" s="850">
        <v>21000</v>
      </c>
      <c r="F2702" s="848">
        <v>0</v>
      </c>
      <c r="G2702" s="852" t="s">
        <v>915</v>
      </c>
    </row>
    <row r="2703" spans="2:7">
      <c r="B2703" s="12" t="s">
        <v>22</v>
      </c>
      <c r="C2703" s="12">
        <v>189559</v>
      </c>
      <c r="D2703" s="12">
        <v>2018</v>
      </c>
      <c r="E2703" s="850">
        <v>369280.1</v>
      </c>
      <c r="F2703" s="848">
        <v>54.06</v>
      </c>
      <c r="G2703" s="852" t="s">
        <v>917</v>
      </c>
    </row>
    <row r="2704" spans="2:7">
      <c r="B2704" s="12" t="s">
        <v>22</v>
      </c>
      <c r="C2704" s="12">
        <v>191173</v>
      </c>
      <c r="D2704" s="12">
        <v>2018</v>
      </c>
      <c r="E2704" s="850">
        <v>144.27000000000001</v>
      </c>
      <c r="F2704" s="848">
        <v>3.6900000000000002E-2</v>
      </c>
      <c r="G2704" s="852" t="s">
        <v>917</v>
      </c>
    </row>
    <row r="2705" spans="2:7">
      <c r="B2705" s="12" t="s">
        <v>22</v>
      </c>
      <c r="C2705" s="12">
        <v>191173</v>
      </c>
      <c r="D2705" s="12">
        <v>2018</v>
      </c>
      <c r="E2705" s="850">
        <v>168.96</v>
      </c>
      <c r="F2705" s="848">
        <v>4.3200000000000002E-2</v>
      </c>
      <c r="G2705" s="852" t="s">
        <v>917</v>
      </c>
    </row>
    <row r="2706" spans="2:7">
      <c r="B2706" s="12" t="s">
        <v>22</v>
      </c>
      <c r="C2706" s="12">
        <v>191173</v>
      </c>
      <c r="D2706" s="12">
        <v>2018</v>
      </c>
      <c r="E2706" s="850">
        <v>7040.7644</v>
      </c>
      <c r="F2706" s="848">
        <v>1.5326</v>
      </c>
      <c r="G2706" s="852" t="s">
        <v>917</v>
      </c>
    </row>
    <row r="2707" spans="2:7">
      <c r="B2707" s="12" t="s">
        <v>22</v>
      </c>
      <c r="C2707" s="12">
        <v>191173</v>
      </c>
      <c r="D2707" s="12">
        <v>2018</v>
      </c>
      <c r="E2707" s="850">
        <v>6682</v>
      </c>
      <c r="F2707" s="848">
        <v>0</v>
      </c>
      <c r="G2707" s="852" t="s">
        <v>917</v>
      </c>
    </row>
    <row r="2708" spans="2:7">
      <c r="B2708" s="12" t="s">
        <v>22</v>
      </c>
      <c r="C2708" s="12">
        <v>191173</v>
      </c>
      <c r="D2708" s="12">
        <v>2018</v>
      </c>
      <c r="E2708" s="850">
        <v>5452</v>
      </c>
      <c r="F2708" s="848">
        <v>1.3</v>
      </c>
      <c r="G2708" s="852" t="s">
        <v>917</v>
      </c>
    </row>
    <row r="2709" spans="2:7">
      <c r="B2709" s="12" t="s">
        <v>22</v>
      </c>
      <c r="C2709" s="12">
        <v>191173</v>
      </c>
      <c r="D2709" s="12">
        <v>2018</v>
      </c>
      <c r="E2709" s="850">
        <v>3532</v>
      </c>
      <c r="F2709" s="848">
        <v>1.7</v>
      </c>
      <c r="G2709" s="852" t="s">
        <v>917</v>
      </c>
    </row>
    <row r="2710" spans="2:7">
      <c r="B2710" s="12" t="s">
        <v>22</v>
      </c>
      <c r="C2710" s="12">
        <v>191173</v>
      </c>
      <c r="D2710" s="12">
        <v>2018</v>
      </c>
      <c r="E2710" s="850">
        <v>21757</v>
      </c>
      <c r="F2710" s="848">
        <v>8.3000000000000007</v>
      </c>
      <c r="G2710" s="852" t="s">
        <v>917</v>
      </c>
    </row>
    <row r="2711" spans="2:7">
      <c r="B2711" s="12" t="s">
        <v>22</v>
      </c>
      <c r="C2711" s="12">
        <v>191173</v>
      </c>
      <c r="D2711" s="12">
        <v>2018</v>
      </c>
      <c r="E2711" s="850">
        <v>92802</v>
      </c>
      <c r="F2711" s="848">
        <v>10.6</v>
      </c>
      <c r="G2711" s="852" t="s">
        <v>917</v>
      </c>
    </row>
    <row r="2712" spans="2:7">
      <c r="B2712" s="12" t="s">
        <v>22</v>
      </c>
      <c r="C2712" s="12">
        <v>195990</v>
      </c>
      <c r="D2712" s="12">
        <v>2018</v>
      </c>
      <c r="E2712" s="850">
        <v>6163.3104000000003</v>
      </c>
      <c r="F2712" s="848">
        <v>1.3415999999999999</v>
      </c>
      <c r="G2712" s="852" t="s">
        <v>915</v>
      </c>
    </row>
    <row r="2713" spans="2:7">
      <c r="B2713" s="12" t="s">
        <v>22</v>
      </c>
      <c r="C2713" s="12">
        <v>202000</v>
      </c>
      <c r="D2713" s="12">
        <v>2018</v>
      </c>
      <c r="E2713" s="850">
        <v>1000.5</v>
      </c>
      <c r="F2713" s="848">
        <v>1.665</v>
      </c>
      <c r="G2713" s="852" t="s">
        <v>917</v>
      </c>
    </row>
    <row r="2714" spans="2:7">
      <c r="B2714" s="12" t="s">
        <v>22</v>
      </c>
      <c r="C2714" s="12">
        <v>187917</v>
      </c>
      <c r="D2714" s="12">
        <v>2018</v>
      </c>
      <c r="E2714" s="850">
        <v>7805</v>
      </c>
      <c r="F2714" s="848">
        <v>1.8</v>
      </c>
      <c r="G2714" s="852" t="s">
        <v>915</v>
      </c>
    </row>
    <row r="2715" spans="2:7">
      <c r="B2715" s="12" t="s">
        <v>22</v>
      </c>
      <c r="C2715" s="12">
        <v>180217</v>
      </c>
      <c r="D2715" s="12">
        <v>2018</v>
      </c>
      <c r="E2715" s="850">
        <v>6221</v>
      </c>
      <c r="F2715" s="848">
        <v>0</v>
      </c>
      <c r="G2715" s="852" t="s">
        <v>917</v>
      </c>
    </row>
    <row r="2716" spans="2:7">
      <c r="B2716" s="12" t="s">
        <v>22</v>
      </c>
      <c r="C2716" s="12">
        <v>180217</v>
      </c>
      <c r="D2716" s="12">
        <v>2018</v>
      </c>
      <c r="E2716" s="850">
        <v>2691</v>
      </c>
      <c r="F2716" s="848">
        <v>0.3</v>
      </c>
      <c r="G2716" s="852" t="s">
        <v>917</v>
      </c>
    </row>
    <row r="2717" spans="2:7">
      <c r="B2717" s="12" t="s">
        <v>22</v>
      </c>
      <c r="C2717" s="12">
        <v>180217</v>
      </c>
      <c r="D2717" s="12">
        <v>2018</v>
      </c>
      <c r="E2717" s="850">
        <v>13560</v>
      </c>
      <c r="F2717" s="848">
        <v>3.2</v>
      </c>
      <c r="G2717" s="852" t="s">
        <v>917</v>
      </c>
    </row>
    <row r="2718" spans="2:7">
      <c r="B2718" s="12" t="s">
        <v>22</v>
      </c>
      <c r="C2718" s="12">
        <v>180217</v>
      </c>
      <c r="D2718" s="12">
        <v>2018</v>
      </c>
      <c r="E2718" s="850">
        <v>19488</v>
      </c>
      <c r="F2718" s="848">
        <v>0</v>
      </c>
      <c r="G2718" s="852" t="s">
        <v>917</v>
      </c>
    </row>
    <row r="2719" spans="2:7">
      <c r="B2719" s="12" t="s">
        <v>22</v>
      </c>
      <c r="C2719" s="12">
        <v>195668</v>
      </c>
      <c r="D2719" s="12">
        <v>2018</v>
      </c>
      <c r="E2719" s="850">
        <v>4200</v>
      </c>
      <c r="F2719" s="848">
        <v>0</v>
      </c>
      <c r="G2719" s="852" t="s">
        <v>917</v>
      </c>
    </row>
    <row r="2720" spans="2:7">
      <c r="B2720" s="12" t="s">
        <v>22</v>
      </c>
      <c r="C2720" s="12">
        <v>195668</v>
      </c>
      <c r="D2720" s="12">
        <v>2018</v>
      </c>
      <c r="E2720" s="850">
        <v>20262</v>
      </c>
      <c r="F2720" s="848">
        <v>4.8</v>
      </c>
      <c r="G2720" s="852" t="s">
        <v>917</v>
      </c>
    </row>
    <row r="2721" spans="2:7">
      <c r="B2721" s="12" t="s">
        <v>22</v>
      </c>
      <c r="C2721" s="12">
        <v>199996</v>
      </c>
      <c r="D2721" s="12">
        <v>2018</v>
      </c>
      <c r="E2721" s="850">
        <v>8707.44</v>
      </c>
      <c r="F2721" s="848">
        <v>0.99399999999999999</v>
      </c>
      <c r="G2721" s="852" t="s">
        <v>917</v>
      </c>
    </row>
    <row r="2722" spans="2:7">
      <c r="B2722" s="12" t="s">
        <v>22</v>
      </c>
      <c r="C2722" s="12">
        <v>192459</v>
      </c>
      <c r="D2722" s="12">
        <v>2018</v>
      </c>
      <c r="E2722" s="850">
        <v>4726.8959999999997</v>
      </c>
      <c r="F2722" s="848">
        <v>0.53959999999999997</v>
      </c>
      <c r="G2722" s="852" t="s">
        <v>917</v>
      </c>
    </row>
    <row r="2723" spans="2:7">
      <c r="B2723" s="12" t="s">
        <v>22</v>
      </c>
      <c r="C2723" s="12">
        <v>192459</v>
      </c>
      <c r="D2723" s="12">
        <v>2018</v>
      </c>
      <c r="E2723" s="850">
        <v>25037.3</v>
      </c>
      <c r="F2723" s="848">
        <v>5.45</v>
      </c>
      <c r="G2723" s="852" t="s">
        <v>917</v>
      </c>
    </row>
    <row r="2724" spans="2:7">
      <c r="B2724" s="12" t="s">
        <v>22</v>
      </c>
      <c r="C2724" s="12">
        <v>192459</v>
      </c>
      <c r="D2724" s="12">
        <v>2018</v>
      </c>
      <c r="E2724" s="850">
        <v>21321.22</v>
      </c>
      <c r="F2724" s="848">
        <v>5.66</v>
      </c>
      <c r="G2724" s="852" t="s">
        <v>917</v>
      </c>
    </row>
    <row r="2725" spans="2:7">
      <c r="B2725" s="12" t="s">
        <v>22</v>
      </c>
      <c r="C2725" s="12">
        <v>199129</v>
      </c>
      <c r="D2725" s="12">
        <v>2018</v>
      </c>
      <c r="E2725" s="850">
        <v>0</v>
      </c>
      <c r="F2725" s="848">
        <v>0</v>
      </c>
      <c r="G2725" s="852" t="s">
        <v>915</v>
      </c>
    </row>
    <row r="2726" spans="2:7">
      <c r="B2726" s="12" t="s">
        <v>22</v>
      </c>
      <c r="C2726" s="12">
        <v>199129</v>
      </c>
      <c r="D2726" s="12">
        <v>2018</v>
      </c>
      <c r="E2726" s="850">
        <v>0</v>
      </c>
      <c r="F2726" s="848">
        <v>0</v>
      </c>
      <c r="G2726" s="852" t="s">
        <v>915</v>
      </c>
    </row>
    <row r="2727" spans="2:7">
      <c r="B2727" s="12" t="s">
        <v>22</v>
      </c>
      <c r="C2727" s="12">
        <v>199129</v>
      </c>
      <c r="D2727" s="12">
        <v>2018</v>
      </c>
      <c r="E2727" s="850">
        <v>32019</v>
      </c>
      <c r="F2727" s="848">
        <v>7.5</v>
      </c>
      <c r="G2727" s="852" t="s">
        <v>915</v>
      </c>
    </row>
    <row r="2728" spans="2:7">
      <c r="B2728" s="12" t="s">
        <v>22</v>
      </c>
      <c r="C2728" s="12">
        <v>176226</v>
      </c>
      <c r="D2728" s="12">
        <v>2018</v>
      </c>
      <c r="E2728" s="850">
        <v>248.78399999999999</v>
      </c>
      <c r="F2728" s="848">
        <v>2.8400000000000002E-2</v>
      </c>
      <c r="G2728" s="852" t="s">
        <v>915</v>
      </c>
    </row>
    <row r="2729" spans="2:7">
      <c r="B2729" s="12" t="s">
        <v>22</v>
      </c>
      <c r="C2729" s="12">
        <v>176226</v>
      </c>
      <c r="D2729" s="12">
        <v>2018</v>
      </c>
      <c r="E2729" s="850">
        <v>623.86519999999996</v>
      </c>
      <c r="F2729" s="848">
        <v>0.1358</v>
      </c>
      <c r="G2729" s="852" t="s">
        <v>915</v>
      </c>
    </row>
    <row r="2730" spans="2:7">
      <c r="B2730" s="12" t="s">
        <v>22</v>
      </c>
      <c r="C2730" s="12">
        <v>176226</v>
      </c>
      <c r="D2730" s="12">
        <v>2018</v>
      </c>
      <c r="E2730" s="850">
        <v>2113.2399999999998</v>
      </c>
      <c r="F2730" s="848">
        <v>0.46</v>
      </c>
      <c r="G2730" s="852" t="s">
        <v>915</v>
      </c>
    </row>
    <row r="2731" spans="2:7">
      <c r="B2731" s="12" t="s">
        <v>22</v>
      </c>
      <c r="C2731" s="12">
        <v>191595</v>
      </c>
      <c r="D2731" s="12">
        <v>2018</v>
      </c>
      <c r="E2731" s="850">
        <v>263411</v>
      </c>
      <c r="F2731" s="848">
        <v>53.7</v>
      </c>
      <c r="G2731" s="852" t="s">
        <v>917</v>
      </c>
    </row>
    <row r="2732" spans="2:7">
      <c r="B2732" s="12" t="s">
        <v>22</v>
      </c>
      <c r="C2732" s="12">
        <v>189565</v>
      </c>
      <c r="D2732" s="12">
        <v>2018</v>
      </c>
      <c r="E2732" s="850">
        <v>17640</v>
      </c>
      <c r="F2732" s="848">
        <v>0</v>
      </c>
      <c r="G2732" s="852" t="s">
        <v>917</v>
      </c>
    </row>
    <row r="2733" spans="2:7">
      <c r="B2733" s="12" t="s">
        <v>22</v>
      </c>
      <c r="C2733" s="12">
        <v>189566</v>
      </c>
      <c r="D2733" s="12">
        <v>2018</v>
      </c>
      <c r="E2733" s="850">
        <v>122640</v>
      </c>
      <c r="F2733" s="848">
        <v>0</v>
      </c>
      <c r="G2733" s="852" t="s">
        <v>917</v>
      </c>
    </row>
    <row r="2734" spans="2:7">
      <c r="B2734" s="12" t="s">
        <v>22</v>
      </c>
      <c r="C2734" s="12">
        <v>189621</v>
      </c>
      <c r="D2734" s="12">
        <v>2018</v>
      </c>
      <c r="E2734" s="850">
        <v>65874</v>
      </c>
      <c r="F2734" s="848">
        <v>13.4</v>
      </c>
      <c r="G2734" s="852" t="s">
        <v>917</v>
      </c>
    </row>
    <row r="2735" spans="2:7">
      <c r="B2735" s="12" t="s">
        <v>22</v>
      </c>
      <c r="C2735" s="12">
        <v>189575</v>
      </c>
      <c r="D2735" s="12">
        <v>2018</v>
      </c>
      <c r="E2735" s="850">
        <v>129672</v>
      </c>
      <c r="F2735" s="848">
        <v>4.2</v>
      </c>
      <c r="G2735" s="852" t="s">
        <v>917</v>
      </c>
    </row>
    <row r="2736" spans="2:7">
      <c r="B2736" s="12" t="s">
        <v>22</v>
      </c>
      <c r="C2736" s="12">
        <v>185528</v>
      </c>
      <c r="D2736" s="12">
        <v>2018</v>
      </c>
      <c r="E2736" s="850">
        <v>2027</v>
      </c>
      <c r="F2736" s="848">
        <v>0.3</v>
      </c>
      <c r="G2736" s="852" t="s">
        <v>915</v>
      </c>
    </row>
    <row r="2737" spans="2:7">
      <c r="B2737" s="12" t="s">
        <v>22</v>
      </c>
      <c r="C2737" s="12">
        <v>185528</v>
      </c>
      <c r="D2737" s="12">
        <v>2018</v>
      </c>
      <c r="E2737" s="850">
        <v>9061</v>
      </c>
      <c r="F2737" s="848">
        <v>2.8</v>
      </c>
      <c r="G2737" s="852" t="s">
        <v>915</v>
      </c>
    </row>
    <row r="2738" spans="2:7">
      <c r="B2738" s="12" t="s">
        <v>22</v>
      </c>
      <c r="C2738" s="12">
        <v>185528</v>
      </c>
      <c r="D2738" s="12">
        <v>2018</v>
      </c>
      <c r="E2738" s="850">
        <v>14730</v>
      </c>
      <c r="F2738" s="848">
        <v>0</v>
      </c>
      <c r="G2738" s="852" t="s">
        <v>915</v>
      </c>
    </row>
    <row r="2739" spans="2:7">
      <c r="B2739" s="12" t="s">
        <v>22</v>
      </c>
      <c r="C2739" s="12">
        <v>185528</v>
      </c>
      <c r="D2739" s="12">
        <v>2018</v>
      </c>
      <c r="E2739" s="850">
        <v>10689</v>
      </c>
      <c r="F2739" s="848">
        <v>3.3</v>
      </c>
      <c r="G2739" s="852" t="s">
        <v>915</v>
      </c>
    </row>
    <row r="2740" spans="2:7">
      <c r="B2740" s="12" t="s">
        <v>22</v>
      </c>
      <c r="C2740" s="12">
        <v>185528</v>
      </c>
      <c r="D2740" s="12">
        <v>2018</v>
      </c>
      <c r="E2740" s="850">
        <v>3390.3719999999998</v>
      </c>
      <c r="F2740" s="848">
        <v>0</v>
      </c>
      <c r="G2740" s="852" t="s">
        <v>915</v>
      </c>
    </row>
    <row r="2741" spans="2:7">
      <c r="B2741" s="12" t="s">
        <v>22</v>
      </c>
      <c r="C2741" s="12">
        <v>185528</v>
      </c>
      <c r="D2741" s="12">
        <v>2018</v>
      </c>
      <c r="E2741" s="850">
        <v>557</v>
      </c>
      <c r="F2741" s="848">
        <v>0.1</v>
      </c>
      <c r="G2741" s="852" t="s">
        <v>915</v>
      </c>
    </row>
    <row r="2742" spans="2:7">
      <c r="B2742" s="12" t="s">
        <v>22</v>
      </c>
      <c r="C2742" s="12">
        <v>185528</v>
      </c>
      <c r="D2742" s="12">
        <v>2018</v>
      </c>
      <c r="E2742" s="850">
        <v>2129</v>
      </c>
      <c r="F2742" s="848">
        <v>0.7</v>
      </c>
      <c r="G2742" s="852" t="s">
        <v>915</v>
      </c>
    </row>
    <row r="2743" spans="2:7">
      <c r="B2743" s="12" t="s">
        <v>22</v>
      </c>
      <c r="C2743" s="12">
        <v>185528</v>
      </c>
      <c r="D2743" s="12">
        <v>2018</v>
      </c>
      <c r="E2743" s="850">
        <v>3226</v>
      </c>
      <c r="F2743" s="848">
        <v>1</v>
      </c>
      <c r="G2743" s="852" t="s">
        <v>915</v>
      </c>
    </row>
    <row r="2744" spans="2:7">
      <c r="B2744" s="12" t="s">
        <v>22</v>
      </c>
      <c r="C2744" s="12">
        <v>185528</v>
      </c>
      <c r="D2744" s="12">
        <v>2018</v>
      </c>
      <c r="E2744" s="850">
        <v>2730</v>
      </c>
      <c r="F2744" s="848">
        <v>0</v>
      </c>
      <c r="G2744" s="852" t="s">
        <v>915</v>
      </c>
    </row>
    <row r="2745" spans="2:7">
      <c r="B2745" s="12" t="s">
        <v>22</v>
      </c>
      <c r="C2745" s="12">
        <v>185528</v>
      </c>
      <c r="D2745" s="12">
        <v>2018</v>
      </c>
      <c r="E2745" s="850">
        <v>2884</v>
      </c>
      <c r="F2745" s="848">
        <v>0.4</v>
      </c>
      <c r="G2745" s="852" t="s">
        <v>915</v>
      </c>
    </row>
    <row r="2746" spans="2:7">
      <c r="B2746" s="12" t="s">
        <v>22</v>
      </c>
      <c r="C2746" s="12">
        <v>185528</v>
      </c>
      <c r="D2746" s="12">
        <v>2018</v>
      </c>
      <c r="E2746" s="850">
        <v>12479</v>
      </c>
      <c r="F2746" s="848">
        <v>3.8</v>
      </c>
      <c r="G2746" s="852" t="s">
        <v>915</v>
      </c>
    </row>
    <row r="2747" spans="2:7">
      <c r="B2747" s="12" t="s">
        <v>22</v>
      </c>
      <c r="C2747" s="12">
        <v>185528</v>
      </c>
      <c r="D2747" s="12">
        <v>2018</v>
      </c>
      <c r="E2747" s="850">
        <v>3659</v>
      </c>
      <c r="F2747" s="848">
        <v>0</v>
      </c>
      <c r="G2747" s="852" t="s">
        <v>915</v>
      </c>
    </row>
    <row r="2748" spans="2:7">
      <c r="B2748" s="12" t="s">
        <v>22</v>
      </c>
      <c r="C2748" s="12">
        <v>185528</v>
      </c>
      <c r="D2748" s="12">
        <v>2018</v>
      </c>
      <c r="E2748" s="850">
        <v>1521</v>
      </c>
      <c r="F2748" s="848">
        <v>0.2</v>
      </c>
      <c r="G2748" s="852" t="s">
        <v>915</v>
      </c>
    </row>
    <row r="2749" spans="2:7">
      <c r="B2749" s="12" t="s">
        <v>22</v>
      </c>
      <c r="C2749" s="12">
        <v>185528</v>
      </c>
      <c r="D2749" s="12">
        <v>2018</v>
      </c>
      <c r="E2749" s="850">
        <v>8940</v>
      </c>
      <c r="F2749" s="848">
        <v>2.8</v>
      </c>
      <c r="G2749" s="852" t="s">
        <v>915</v>
      </c>
    </row>
    <row r="2750" spans="2:7">
      <c r="B2750" s="12" t="s">
        <v>22</v>
      </c>
      <c r="C2750" s="12">
        <v>185528</v>
      </c>
      <c r="D2750" s="12">
        <v>2018</v>
      </c>
      <c r="E2750" s="850">
        <v>1218</v>
      </c>
      <c r="F2750" s="848">
        <v>0</v>
      </c>
      <c r="G2750" s="852" t="s">
        <v>915</v>
      </c>
    </row>
    <row r="2751" spans="2:7">
      <c r="B2751" s="12" t="s">
        <v>22</v>
      </c>
      <c r="C2751" s="12">
        <v>185528</v>
      </c>
      <c r="D2751" s="12">
        <v>2018</v>
      </c>
      <c r="E2751" s="850">
        <v>3032.04</v>
      </c>
      <c r="F2751" s="848">
        <v>0</v>
      </c>
      <c r="G2751" s="852" t="s">
        <v>915</v>
      </c>
    </row>
    <row r="2752" spans="2:7">
      <c r="B2752" s="12" t="s">
        <v>22</v>
      </c>
      <c r="C2752" s="12">
        <v>185528</v>
      </c>
      <c r="D2752" s="12">
        <v>2018</v>
      </c>
      <c r="E2752" s="850">
        <v>3276</v>
      </c>
      <c r="F2752" s="848">
        <v>0</v>
      </c>
      <c r="G2752" s="852" t="s">
        <v>915</v>
      </c>
    </row>
    <row r="2753" spans="2:7">
      <c r="B2753" s="12" t="s">
        <v>22</v>
      </c>
      <c r="C2753" s="12">
        <v>185528</v>
      </c>
      <c r="D2753" s="12">
        <v>2018</v>
      </c>
      <c r="E2753" s="850">
        <v>3390.3719999999998</v>
      </c>
      <c r="F2753" s="848">
        <v>0</v>
      </c>
      <c r="G2753" s="852" t="s">
        <v>915</v>
      </c>
    </row>
    <row r="2754" spans="2:7">
      <c r="B2754" s="12" t="s">
        <v>22</v>
      </c>
      <c r="C2754" s="12">
        <v>185528</v>
      </c>
      <c r="D2754" s="12">
        <v>2018</v>
      </c>
      <c r="E2754" s="850">
        <v>581</v>
      </c>
      <c r="F2754" s="848">
        <v>0.2</v>
      </c>
      <c r="G2754" s="852" t="s">
        <v>915</v>
      </c>
    </row>
    <row r="2755" spans="2:7">
      <c r="B2755" s="12" t="s">
        <v>22</v>
      </c>
      <c r="C2755" s="12">
        <v>185528</v>
      </c>
      <c r="D2755" s="12">
        <v>2018</v>
      </c>
      <c r="E2755" s="850">
        <v>2571</v>
      </c>
      <c r="F2755" s="848">
        <v>0.7</v>
      </c>
      <c r="G2755" s="852" t="s">
        <v>915</v>
      </c>
    </row>
    <row r="2756" spans="2:7">
      <c r="B2756" s="12" t="s">
        <v>22</v>
      </c>
      <c r="C2756" s="12">
        <v>185528</v>
      </c>
      <c r="D2756" s="12">
        <v>2018</v>
      </c>
      <c r="E2756" s="850">
        <v>6034</v>
      </c>
      <c r="F2756" s="848">
        <v>1.8</v>
      </c>
      <c r="G2756" s="852" t="s">
        <v>915</v>
      </c>
    </row>
    <row r="2757" spans="2:7">
      <c r="B2757" s="12" t="s">
        <v>22</v>
      </c>
      <c r="C2757" s="12">
        <v>185528</v>
      </c>
      <c r="D2757" s="12">
        <v>2018</v>
      </c>
      <c r="E2757" s="850">
        <v>273</v>
      </c>
      <c r="F2757" s="848">
        <v>0</v>
      </c>
      <c r="G2757" s="852" t="s">
        <v>915</v>
      </c>
    </row>
    <row r="2758" spans="2:7">
      <c r="B2758" s="12" t="s">
        <v>22</v>
      </c>
      <c r="C2758" s="12">
        <v>185528</v>
      </c>
      <c r="D2758" s="12">
        <v>2018</v>
      </c>
      <c r="E2758" s="850">
        <v>565.06200000000001</v>
      </c>
      <c r="F2758" s="848">
        <v>0</v>
      </c>
      <c r="G2758" s="852" t="s">
        <v>915</v>
      </c>
    </row>
    <row r="2759" spans="2:7">
      <c r="B2759" s="12" t="s">
        <v>22</v>
      </c>
      <c r="C2759" s="12">
        <v>185528</v>
      </c>
      <c r="D2759" s="12">
        <v>2018</v>
      </c>
      <c r="E2759" s="850">
        <v>1092</v>
      </c>
      <c r="F2759" s="848">
        <v>0</v>
      </c>
      <c r="G2759" s="852" t="s">
        <v>915</v>
      </c>
    </row>
    <row r="2760" spans="2:7">
      <c r="B2760" s="12" t="s">
        <v>22</v>
      </c>
      <c r="C2760" s="12">
        <v>185528</v>
      </c>
      <c r="D2760" s="12">
        <v>2018</v>
      </c>
      <c r="E2760" s="850">
        <v>1653.84</v>
      </c>
      <c r="F2760" s="848">
        <v>0</v>
      </c>
      <c r="G2760" s="852" t="s">
        <v>915</v>
      </c>
    </row>
    <row r="2761" spans="2:7">
      <c r="B2761" s="12" t="s">
        <v>22</v>
      </c>
      <c r="C2761" s="12">
        <v>185528</v>
      </c>
      <c r="D2761" s="12">
        <v>2018</v>
      </c>
      <c r="E2761" s="850">
        <v>986</v>
      </c>
      <c r="F2761" s="848">
        <v>0.2</v>
      </c>
      <c r="G2761" s="852" t="s">
        <v>915</v>
      </c>
    </row>
    <row r="2762" spans="2:7">
      <c r="B2762" s="12" t="s">
        <v>22</v>
      </c>
      <c r="C2762" s="12">
        <v>185528</v>
      </c>
      <c r="D2762" s="12">
        <v>2018</v>
      </c>
      <c r="E2762" s="850">
        <v>1934</v>
      </c>
      <c r="F2762" s="848">
        <v>0.6</v>
      </c>
      <c r="G2762" s="852" t="s">
        <v>915</v>
      </c>
    </row>
    <row r="2763" spans="2:7">
      <c r="B2763" s="12" t="s">
        <v>22</v>
      </c>
      <c r="C2763" s="12">
        <v>185528</v>
      </c>
      <c r="D2763" s="12">
        <v>2018</v>
      </c>
      <c r="E2763" s="850">
        <v>12561</v>
      </c>
      <c r="F2763" s="848">
        <v>3.9</v>
      </c>
      <c r="G2763" s="852" t="s">
        <v>915</v>
      </c>
    </row>
    <row r="2764" spans="2:7">
      <c r="B2764" s="12" t="s">
        <v>22</v>
      </c>
      <c r="C2764" s="12">
        <v>185528</v>
      </c>
      <c r="D2764" s="12">
        <v>2018</v>
      </c>
      <c r="E2764" s="850">
        <v>6738</v>
      </c>
      <c r="F2764" s="848">
        <v>2.1</v>
      </c>
      <c r="G2764" s="852" t="s">
        <v>915</v>
      </c>
    </row>
    <row r="2765" spans="2:7">
      <c r="B2765" s="12" t="s">
        <v>22</v>
      </c>
      <c r="C2765" s="12">
        <v>185528</v>
      </c>
      <c r="D2765" s="12">
        <v>2018</v>
      </c>
      <c r="E2765" s="850">
        <v>2273</v>
      </c>
      <c r="F2765" s="848">
        <v>0</v>
      </c>
      <c r="G2765" s="852" t="s">
        <v>915</v>
      </c>
    </row>
    <row r="2766" spans="2:7">
      <c r="B2766" s="12" t="s">
        <v>22</v>
      </c>
      <c r="C2766" s="12">
        <v>185528</v>
      </c>
      <c r="D2766" s="12">
        <v>2018</v>
      </c>
      <c r="E2766" s="850">
        <v>1380</v>
      </c>
      <c r="F2766" s="848">
        <v>0.2</v>
      </c>
      <c r="G2766" s="852" t="s">
        <v>915</v>
      </c>
    </row>
    <row r="2767" spans="2:7">
      <c r="B2767" s="12" t="s">
        <v>22</v>
      </c>
      <c r="C2767" s="12">
        <v>185528</v>
      </c>
      <c r="D2767" s="12">
        <v>2018</v>
      </c>
      <c r="E2767" s="850">
        <v>1947</v>
      </c>
      <c r="F2767" s="848">
        <v>0.6</v>
      </c>
      <c r="G2767" s="852" t="s">
        <v>915</v>
      </c>
    </row>
    <row r="2768" spans="2:7">
      <c r="B2768" s="12" t="s">
        <v>22</v>
      </c>
      <c r="C2768" s="12">
        <v>185528</v>
      </c>
      <c r="D2768" s="12">
        <v>2018</v>
      </c>
      <c r="E2768" s="850">
        <v>9011</v>
      </c>
      <c r="F2768" s="848">
        <v>2.8</v>
      </c>
      <c r="G2768" s="852" t="s">
        <v>915</v>
      </c>
    </row>
    <row r="2769" spans="2:7">
      <c r="B2769" s="12" t="s">
        <v>22</v>
      </c>
      <c r="C2769" s="12">
        <v>185528</v>
      </c>
      <c r="D2769" s="12">
        <v>2018</v>
      </c>
      <c r="E2769" s="850">
        <v>5838</v>
      </c>
      <c r="F2769" s="848">
        <v>0</v>
      </c>
      <c r="G2769" s="852" t="s">
        <v>915</v>
      </c>
    </row>
    <row r="2770" spans="2:7">
      <c r="B2770" s="12" t="s">
        <v>22</v>
      </c>
      <c r="C2770" s="12">
        <v>185528</v>
      </c>
      <c r="D2770" s="12">
        <v>2018</v>
      </c>
      <c r="E2770" s="850">
        <v>2124</v>
      </c>
      <c r="F2770" s="848">
        <v>0.6</v>
      </c>
      <c r="G2770" s="852" t="s">
        <v>915</v>
      </c>
    </row>
    <row r="2771" spans="2:7">
      <c r="B2771" s="12" t="s">
        <v>22</v>
      </c>
      <c r="C2771" s="12">
        <v>185528</v>
      </c>
      <c r="D2771" s="12">
        <v>2018</v>
      </c>
      <c r="E2771" s="850">
        <v>9915</v>
      </c>
      <c r="F2771" s="848">
        <v>3</v>
      </c>
      <c r="G2771" s="852" t="s">
        <v>915</v>
      </c>
    </row>
    <row r="2772" spans="2:7">
      <c r="B2772" s="12" t="s">
        <v>22</v>
      </c>
      <c r="C2772" s="12">
        <v>185528</v>
      </c>
      <c r="D2772" s="12">
        <v>2018</v>
      </c>
      <c r="E2772" s="850">
        <v>546</v>
      </c>
      <c r="F2772" s="848">
        <v>0</v>
      </c>
      <c r="G2772" s="852" t="s">
        <v>915</v>
      </c>
    </row>
    <row r="2773" spans="2:7">
      <c r="B2773" s="12" t="s">
        <v>22</v>
      </c>
      <c r="C2773" s="12">
        <v>185528</v>
      </c>
      <c r="D2773" s="12">
        <v>2018</v>
      </c>
      <c r="E2773" s="850">
        <v>1751.4</v>
      </c>
      <c r="F2773" s="848">
        <v>0</v>
      </c>
      <c r="G2773" s="852" t="s">
        <v>915</v>
      </c>
    </row>
    <row r="2774" spans="2:7">
      <c r="B2774" s="12" t="s">
        <v>22</v>
      </c>
      <c r="C2774" s="12">
        <v>185528</v>
      </c>
      <c r="D2774" s="12">
        <v>2018</v>
      </c>
      <c r="E2774" s="850">
        <v>1239</v>
      </c>
      <c r="F2774" s="848">
        <v>0</v>
      </c>
      <c r="G2774" s="852" t="s">
        <v>915</v>
      </c>
    </row>
    <row r="2775" spans="2:7">
      <c r="B2775" s="12" t="s">
        <v>22</v>
      </c>
      <c r="C2775" s="12">
        <v>185528</v>
      </c>
      <c r="D2775" s="12">
        <v>2018</v>
      </c>
      <c r="E2775" s="850">
        <v>2840</v>
      </c>
      <c r="F2775" s="848">
        <v>0.8</v>
      </c>
      <c r="G2775" s="852" t="s">
        <v>915</v>
      </c>
    </row>
    <row r="2776" spans="2:7">
      <c r="B2776" s="12" t="s">
        <v>22</v>
      </c>
      <c r="C2776" s="12">
        <v>185528</v>
      </c>
      <c r="D2776" s="12">
        <v>2018</v>
      </c>
      <c r="E2776" s="850">
        <v>12888</v>
      </c>
      <c r="F2776" s="848">
        <v>4</v>
      </c>
      <c r="G2776" s="852" t="s">
        <v>915</v>
      </c>
    </row>
    <row r="2777" spans="2:7">
      <c r="B2777" s="12" t="s">
        <v>22</v>
      </c>
      <c r="C2777" s="12">
        <v>185528</v>
      </c>
      <c r="D2777" s="12">
        <v>2018</v>
      </c>
      <c r="E2777" s="850">
        <v>551.28</v>
      </c>
      <c r="F2777" s="848">
        <v>0</v>
      </c>
      <c r="G2777" s="852" t="s">
        <v>915</v>
      </c>
    </row>
    <row r="2778" spans="2:7">
      <c r="B2778" s="12" t="s">
        <v>22</v>
      </c>
      <c r="C2778" s="12">
        <v>185528</v>
      </c>
      <c r="D2778" s="12">
        <v>2018</v>
      </c>
      <c r="E2778" s="850">
        <v>6780.7439999999997</v>
      </c>
      <c r="F2778" s="848">
        <v>0</v>
      </c>
      <c r="G2778" s="852" t="s">
        <v>915</v>
      </c>
    </row>
    <row r="2779" spans="2:7">
      <c r="B2779" s="12" t="s">
        <v>22</v>
      </c>
      <c r="C2779" s="12">
        <v>185528</v>
      </c>
      <c r="D2779" s="12">
        <v>2018</v>
      </c>
      <c r="E2779" s="850">
        <v>252</v>
      </c>
      <c r="F2779" s="848">
        <v>0</v>
      </c>
      <c r="G2779" s="852" t="s">
        <v>915</v>
      </c>
    </row>
    <row r="2780" spans="2:7">
      <c r="B2780" s="12" t="s">
        <v>22</v>
      </c>
      <c r="C2780" s="12">
        <v>185528</v>
      </c>
      <c r="D2780" s="12">
        <v>2018</v>
      </c>
      <c r="E2780" s="850">
        <v>1040</v>
      </c>
      <c r="F2780" s="848">
        <v>0.3</v>
      </c>
      <c r="G2780" s="852" t="s">
        <v>915</v>
      </c>
    </row>
    <row r="2781" spans="2:7">
      <c r="B2781" s="12" t="s">
        <v>22</v>
      </c>
      <c r="C2781" s="12">
        <v>185528</v>
      </c>
      <c r="D2781" s="12">
        <v>2018</v>
      </c>
      <c r="E2781" s="850">
        <v>8445</v>
      </c>
      <c r="F2781" s="848">
        <v>2.6</v>
      </c>
      <c r="G2781" s="852" t="s">
        <v>915</v>
      </c>
    </row>
    <row r="2782" spans="2:7">
      <c r="B2782" s="12" t="s">
        <v>914</v>
      </c>
      <c r="C2782" s="12" t="s">
        <v>2194</v>
      </c>
      <c r="D2782" s="12">
        <v>2019</v>
      </c>
      <c r="E2782" s="850">
        <v>480</v>
      </c>
      <c r="F2782" s="848">
        <v>0.08</v>
      </c>
      <c r="G2782" s="852" t="s">
        <v>915</v>
      </c>
    </row>
    <row r="2783" spans="2:7">
      <c r="B2783" s="12" t="s">
        <v>914</v>
      </c>
      <c r="C2783" s="12" t="s">
        <v>2194</v>
      </c>
      <c r="D2783" s="12">
        <v>2019</v>
      </c>
      <c r="E2783" s="850">
        <v>1007</v>
      </c>
      <c r="F2783" s="848">
        <v>0.12</v>
      </c>
      <c r="G2783" s="852" t="s">
        <v>915</v>
      </c>
    </row>
    <row r="2784" spans="2:7">
      <c r="B2784" s="12" t="s">
        <v>914</v>
      </c>
      <c r="C2784" s="12" t="s">
        <v>2194</v>
      </c>
      <c r="D2784" s="12">
        <v>2019</v>
      </c>
      <c r="E2784" s="850">
        <v>266</v>
      </c>
      <c r="F2784" s="848">
        <v>0.1</v>
      </c>
      <c r="G2784" s="852" t="s">
        <v>915</v>
      </c>
    </row>
    <row r="2785" spans="2:7">
      <c r="B2785" s="12" t="s">
        <v>914</v>
      </c>
      <c r="C2785" s="12" t="s">
        <v>2194</v>
      </c>
      <c r="D2785" s="12">
        <v>2019</v>
      </c>
      <c r="E2785" s="850">
        <v>486</v>
      </c>
      <c r="F2785" s="848">
        <v>0.08</v>
      </c>
      <c r="G2785" s="852" t="s">
        <v>915</v>
      </c>
    </row>
    <row r="2786" spans="2:7">
      <c r="B2786" s="12" t="s">
        <v>914</v>
      </c>
      <c r="C2786" s="12" t="s">
        <v>2194</v>
      </c>
      <c r="D2786" s="12">
        <v>2019</v>
      </c>
      <c r="E2786" s="850">
        <v>190</v>
      </c>
      <c r="F2786" s="848">
        <v>0.05</v>
      </c>
      <c r="G2786" s="852" t="s">
        <v>915</v>
      </c>
    </row>
    <row r="2787" spans="2:7">
      <c r="B2787" s="12" t="s">
        <v>914</v>
      </c>
      <c r="C2787" s="12" t="s">
        <v>2194</v>
      </c>
      <c r="D2787" s="12">
        <v>2019</v>
      </c>
      <c r="E2787" s="850">
        <v>548</v>
      </c>
      <c r="F2787" s="848">
        <v>0.09</v>
      </c>
      <c r="G2787" s="852" t="s">
        <v>915</v>
      </c>
    </row>
    <row r="2788" spans="2:7">
      <c r="B2788" s="12" t="s">
        <v>914</v>
      </c>
      <c r="C2788" s="12" t="s">
        <v>2194</v>
      </c>
      <c r="D2788" s="12">
        <v>2019</v>
      </c>
      <c r="E2788" s="850">
        <v>190</v>
      </c>
      <c r="F2788" s="848">
        <v>0.05</v>
      </c>
      <c r="G2788" s="852" t="s">
        <v>915</v>
      </c>
    </row>
    <row r="2789" spans="2:7">
      <c r="B2789" s="12" t="s">
        <v>914</v>
      </c>
      <c r="C2789" s="12" t="s">
        <v>2195</v>
      </c>
      <c r="D2789" s="12">
        <v>2019</v>
      </c>
      <c r="E2789" s="850">
        <v>480</v>
      </c>
      <c r="F2789" s="848">
        <v>0.08</v>
      </c>
      <c r="G2789" s="852" t="s">
        <v>915</v>
      </c>
    </row>
    <row r="2790" spans="2:7">
      <c r="B2790" s="12" t="s">
        <v>914</v>
      </c>
      <c r="C2790" s="12" t="s">
        <v>2195</v>
      </c>
      <c r="D2790" s="12">
        <v>2019</v>
      </c>
      <c r="E2790" s="850">
        <v>1140</v>
      </c>
      <c r="F2790" s="848">
        <v>0.3</v>
      </c>
      <c r="G2790" s="852" t="s">
        <v>915</v>
      </c>
    </row>
    <row r="2791" spans="2:7">
      <c r="B2791" s="12" t="s">
        <v>914</v>
      </c>
      <c r="C2791" s="12" t="s">
        <v>2195</v>
      </c>
      <c r="D2791" s="12">
        <v>2019</v>
      </c>
      <c r="E2791" s="850">
        <v>2916</v>
      </c>
      <c r="F2791" s="848">
        <v>0.48</v>
      </c>
      <c r="G2791" s="852" t="s">
        <v>915</v>
      </c>
    </row>
    <row r="2792" spans="2:7">
      <c r="B2792" s="12" t="s">
        <v>914</v>
      </c>
      <c r="C2792" s="12" t="s">
        <v>2196</v>
      </c>
      <c r="D2792" s="12">
        <v>2019</v>
      </c>
      <c r="E2792" s="850">
        <v>3021</v>
      </c>
      <c r="F2792" s="848">
        <v>0.36</v>
      </c>
      <c r="G2792" s="852" t="s">
        <v>915</v>
      </c>
    </row>
    <row r="2793" spans="2:7">
      <c r="B2793" s="12" t="s">
        <v>914</v>
      </c>
      <c r="C2793" s="12" t="s">
        <v>2196</v>
      </c>
      <c r="D2793" s="12">
        <v>2019</v>
      </c>
      <c r="E2793" s="850">
        <v>1458</v>
      </c>
      <c r="F2793" s="848">
        <v>0.24</v>
      </c>
      <c r="G2793" s="852" t="s">
        <v>915</v>
      </c>
    </row>
    <row r="2794" spans="2:7">
      <c r="B2794" s="12" t="s">
        <v>914</v>
      </c>
      <c r="C2794" s="12" t="s">
        <v>2196</v>
      </c>
      <c r="D2794" s="12">
        <v>2019</v>
      </c>
      <c r="E2794" s="850">
        <v>548</v>
      </c>
      <c r="F2794" s="848">
        <v>0.09</v>
      </c>
      <c r="G2794" s="852" t="s">
        <v>915</v>
      </c>
    </row>
    <row r="2795" spans="2:7">
      <c r="B2795" s="12" t="s">
        <v>914</v>
      </c>
      <c r="C2795" s="12" t="s">
        <v>2196</v>
      </c>
      <c r="D2795" s="12">
        <v>2019</v>
      </c>
      <c r="E2795" s="850">
        <v>578</v>
      </c>
      <c r="F2795" s="848">
        <v>0.1</v>
      </c>
      <c r="G2795" s="852" t="s">
        <v>915</v>
      </c>
    </row>
    <row r="2796" spans="2:7">
      <c r="B2796" s="12" t="s">
        <v>914</v>
      </c>
      <c r="C2796" s="12" t="s">
        <v>2196</v>
      </c>
      <c r="D2796" s="12">
        <v>2019</v>
      </c>
      <c r="E2796" s="850">
        <v>480</v>
      </c>
      <c r="F2796" s="848">
        <v>0.08</v>
      </c>
      <c r="G2796" s="852" t="s">
        <v>915</v>
      </c>
    </row>
    <row r="2797" spans="2:7">
      <c r="B2797" s="12" t="s">
        <v>914</v>
      </c>
      <c r="C2797" s="12" t="s">
        <v>2196</v>
      </c>
      <c r="D2797" s="12">
        <v>2019</v>
      </c>
      <c r="E2797" s="850">
        <v>2014</v>
      </c>
      <c r="F2797" s="848">
        <v>0.24</v>
      </c>
      <c r="G2797" s="852" t="s">
        <v>915</v>
      </c>
    </row>
    <row r="2798" spans="2:7">
      <c r="B2798" s="12" t="s">
        <v>914</v>
      </c>
      <c r="C2798" s="12" t="s">
        <v>2197</v>
      </c>
      <c r="D2798" s="12">
        <v>2019</v>
      </c>
      <c r="E2798" s="850">
        <v>6042</v>
      </c>
      <c r="F2798" s="848">
        <v>0.72</v>
      </c>
      <c r="G2798" s="852" t="s">
        <v>915</v>
      </c>
    </row>
    <row r="2799" spans="2:7">
      <c r="B2799" s="12" t="s">
        <v>914</v>
      </c>
      <c r="C2799" s="12" t="s">
        <v>2197</v>
      </c>
      <c r="D2799" s="12">
        <v>2019</v>
      </c>
      <c r="E2799" s="850">
        <v>133</v>
      </c>
      <c r="F2799" s="848">
        <v>0.05</v>
      </c>
      <c r="G2799" s="852" t="s">
        <v>915</v>
      </c>
    </row>
    <row r="2800" spans="2:7">
      <c r="B2800" s="12" t="s">
        <v>914</v>
      </c>
      <c r="C2800" s="12" t="s">
        <v>2197</v>
      </c>
      <c r="D2800" s="12">
        <v>2019</v>
      </c>
      <c r="E2800" s="850">
        <v>2430</v>
      </c>
      <c r="F2800" s="848">
        <v>0.4</v>
      </c>
      <c r="G2800" s="852" t="s">
        <v>915</v>
      </c>
    </row>
    <row r="2801" spans="2:7">
      <c r="B2801" s="12" t="s">
        <v>914</v>
      </c>
      <c r="C2801" s="12" t="s">
        <v>2197</v>
      </c>
      <c r="D2801" s="12">
        <v>2019</v>
      </c>
      <c r="E2801" s="850">
        <v>960</v>
      </c>
      <c r="F2801" s="848">
        <v>0.16</v>
      </c>
      <c r="G2801" s="852" t="s">
        <v>915</v>
      </c>
    </row>
    <row r="2802" spans="2:7">
      <c r="B2802" s="12" t="s">
        <v>914</v>
      </c>
      <c r="C2802" s="12" t="s">
        <v>2197</v>
      </c>
      <c r="D2802" s="12">
        <v>2019</v>
      </c>
      <c r="E2802" s="850">
        <v>1007</v>
      </c>
      <c r="F2802" s="848">
        <v>0.12</v>
      </c>
      <c r="G2802" s="852" t="s">
        <v>915</v>
      </c>
    </row>
    <row r="2803" spans="2:7">
      <c r="B2803" s="12" t="s">
        <v>914</v>
      </c>
      <c r="C2803" s="12" t="s">
        <v>2198</v>
      </c>
      <c r="D2803" s="12">
        <v>2019</v>
      </c>
      <c r="E2803" s="850">
        <v>480</v>
      </c>
      <c r="F2803" s="848">
        <v>0.08</v>
      </c>
      <c r="G2803" s="852" t="s">
        <v>915</v>
      </c>
    </row>
    <row r="2804" spans="2:7">
      <c r="B2804" s="12" t="s">
        <v>914</v>
      </c>
      <c r="C2804" s="12" t="s">
        <v>2198</v>
      </c>
      <c r="D2804" s="12">
        <v>2019</v>
      </c>
      <c r="E2804" s="850">
        <v>950</v>
      </c>
      <c r="F2804" s="848">
        <v>0.25</v>
      </c>
      <c r="G2804" s="852" t="s">
        <v>915</v>
      </c>
    </row>
    <row r="2805" spans="2:7">
      <c r="B2805" s="12" t="s">
        <v>914</v>
      </c>
      <c r="C2805" s="12" t="s">
        <v>2198</v>
      </c>
      <c r="D2805" s="12">
        <v>2019</v>
      </c>
      <c r="E2805" s="850">
        <v>2430</v>
      </c>
      <c r="F2805" s="848">
        <v>0.4</v>
      </c>
      <c r="G2805" s="852" t="s">
        <v>915</v>
      </c>
    </row>
    <row r="2806" spans="2:7">
      <c r="B2806" s="12" t="s">
        <v>914</v>
      </c>
      <c r="C2806" s="12" t="s">
        <v>2198</v>
      </c>
      <c r="D2806" s="12">
        <v>2019</v>
      </c>
      <c r="E2806" s="850">
        <v>2014</v>
      </c>
      <c r="F2806" s="848">
        <v>0.24</v>
      </c>
      <c r="G2806" s="852" t="s">
        <v>915</v>
      </c>
    </row>
    <row r="2807" spans="2:7">
      <c r="B2807" s="12" t="s">
        <v>914</v>
      </c>
      <c r="C2807" s="12" t="s">
        <v>2198</v>
      </c>
      <c r="D2807" s="12">
        <v>2019</v>
      </c>
      <c r="E2807" s="850">
        <v>548</v>
      </c>
      <c r="F2807" s="848">
        <v>0.09</v>
      </c>
      <c r="G2807" s="852" t="s">
        <v>915</v>
      </c>
    </row>
    <row r="2808" spans="2:7">
      <c r="B2808" s="12" t="s">
        <v>914</v>
      </c>
      <c r="C2808" s="12" t="s">
        <v>2199</v>
      </c>
      <c r="D2808" s="12">
        <v>2019</v>
      </c>
      <c r="E2808" s="850">
        <v>6042</v>
      </c>
      <c r="F2808" s="848">
        <v>0.72</v>
      </c>
      <c r="G2808" s="852" t="s">
        <v>915</v>
      </c>
    </row>
    <row r="2809" spans="2:7">
      <c r="B2809" s="12" t="s">
        <v>914</v>
      </c>
      <c r="C2809" s="12" t="s">
        <v>2199</v>
      </c>
      <c r="D2809" s="12">
        <v>2019</v>
      </c>
      <c r="E2809" s="850">
        <v>480</v>
      </c>
      <c r="F2809" s="848">
        <v>0.08</v>
      </c>
      <c r="G2809" s="852" t="s">
        <v>915</v>
      </c>
    </row>
    <row r="2810" spans="2:7">
      <c r="B2810" s="12" t="s">
        <v>914</v>
      </c>
      <c r="C2810" s="12" t="s">
        <v>2199</v>
      </c>
      <c r="D2810" s="12">
        <v>2019</v>
      </c>
      <c r="E2810" s="850">
        <v>486</v>
      </c>
      <c r="F2810" s="848">
        <v>0.08</v>
      </c>
      <c r="G2810" s="852" t="s">
        <v>915</v>
      </c>
    </row>
    <row r="2811" spans="2:7">
      <c r="B2811" s="12" t="s">
        <v>914</v>
      </c>
      <c r="C2811" s="12" t="s">
        <v>2199</v>
      </c>
      <c r="D2811" s="12">
        <v>2019</v>
      </c>
      <c r="E2811" s="850">
        <v>2014</v>
      </c>
      <c r="F2811" s="848">
        <v>0.24</v>
      </c>
      <c r="G2811" s="852" t="s">
        <v>915</v>
      </c>
    </row>
    <row r="2812" spans="2:7">
      <c r="B2812" s="12" t="s">
        <v>914</v>
      </c>
      <c r="C2812" s="12" t="s">
        <v>2199</v>
      </c>
      <c r="D2812" s="12">
        <v>2019</v>
      </c>
      <c r="E2812" s="850">
        <v>950</v>
      </c>
      <c r="F2812" s="848">
        <v>0.25</v>
      </c>
      <c r="G2812" s="852" t="s">
        <v>915</v>
      </c>
    </row>
    <row r="2813" spans="2:7">
      <c r="B2813" s="12" t="s">
        <v>914</v>
      </c>
      <c r="C2813" s="12" t="s">
        <v>2200</v>
      </c>
      <c r="D2813" s="12">
        <v>2019</v>
      </c>
      <c r="E2813" s="850">
        <v>1458</v>
      </c>
      <c r="F2813" s="848">
        <v>0.24</v>
      </c>
      <c r="G2813" s="852" t="s">
        <v>915</v>
      </c>
    </row>
    <row r="2814" spans="2:7">
      <c r="B2814" s="12" t="s">
        <v>914</v>
      </c>
      <c r="C2814" s="12" t="s">
        <v>2200</v>
      </c>
      <c r="D2814" s="12">
        <v>2019</v>
      </c>
      <c r="E2814" s="850">
        <v>480</v>
      </c>
      <c r="F2814" s="848">
        <v>0.08</v>
      </c>
      <c r="G2814" s="852" t="s">
        <v>915</v>
      </c>
    </row>
    <row r="2815" spans="2:7">
      <c r="B2815" s="12" t="s">
        <v>914</v>
      </c>
      <c r="C2815" s="12" t="s">
        <v>2200</v>
      </c>
      <c r="D2815" s="12">
        <v>2019</v>
      </c>
      <c r="E2815" s="850">
        <v>4028</v>
      </c>
      <c r="F2815" s="848">
        <v>0.48</v>
      </c>
      <c r="G2815" s="852" t="s">
        <v>915</v>
      </c>
    </row>
    <row r="2816" spans="2:7">
      <c r="B2816" s="12" t="s">
        <v>914</v>
      </c>
      <c r="C2816" s="12" t="s">
        <v>2200</v>
      </c>
      <c r="D2816" s="12">
        <v>2019</v>
      </c>
      <c r="E2816" s="850">
        <v>570</v>
      </c>
      <c r="F2816" s="848">
        <v>0.15</v>
      </c>
      <c r="G2816" s="852" t="s">
        <v>915</v>
      </c>
    </row>
    <row r="2817" spans="2:7">
      <c r="B2817" s="12" t="s">
        <v>914</v>
      </c>
      <c r="C2817" s="12" t="s">
        <v>2201</v>
      </c>
      <c r="D2817" s="12">
        <v>2019</v>
      </c>
      <c r="E2817" s="850">
        <v>2187</v>
      </c>
      <c r="F2817" s="848">
        <v>0.36</v>
      </c>
      <c r="G2817" s="852" t="s">
        <v>915</v>
      </c>
    </row>
    <row r="2818" spans="2:7">
      <c r="B2818" s="12" t="s">
        <v>914</v>
      </c>
      <c r="C2818" s="12" t="s">
        <v>2201</v>
      </c>
      <c r="D2818" s="12">
        <v>2019</v>
      </c>
      <c r="E2818" s="850">
        <v>266</v>
      </c>
      <c r="F2818" s="848">
        <v>0.1</v>
      </c>
      <c r="G2818" s="852" t="s">
        <v>915</v>
      </c>
    </row>
    <row r="2819" spans="2:7">
      <c r="B2819" s="12" t="s">
        <v>914</v>
      </c>
      <c r="C2819" s="12" t="s">
        <v>2201</v>
      </c>
      <c r="D2819" s="12">
        <v>2019</v>
      </c>
      <c r="E2819" s="850">
        <v>1007</v>
      </c>
      <c r="F2819" s="848">
        <v>0.12</v>
      </c>
      <c r="G2819" s="852" t="s">
        <v>915</v>
      </c>
    </row>
    <row r="2820" spans="2:7">
      <c r="B2820" s="12" t="s">
        <v>914</v>
      </c>
      <c r="C2820" s="12" t="s">
        <v>2201</v>
      </c>
      <c r="D2820" s="12">
        <v>2019</v>
      </c>
      <c r="E2820" s="850">
        <v>1007</v>
      </c>
      <c r="F2820" s="848">
        <v>0.12</v>
      </c>
      <c r="G2820" s="852" t="s">
        <v>915</v>
      </c>
    </row>
    <row r="2821" spans="2:7">
      <c r="B2821" s="12" t="s">
        <v>914</v>
      </c>
      <c r="C2821" s="12" t="s">
        <v>2201</v>
      </c>
      <c r="D2821" s="12">
        <v>2019</v>
      </c>
      <c r="E2821" s="850">
        <v>960</v>
      </c>
      <c r="F2821" s="848">
        <v>0.16</v>
      </c>
      <c r="G2821" s="852" t="s">
        <v>915</v>
      </c>
    </row>
    <row r="2822" spans="2:7">
      <c r="B2822" s="12" t="s">
        <v>914</v>
      </c>
      <c r="C2822" s="12" t="s">
        <v>2202</v>
      </c>
      <c r="D2822" s="12">
        <v>2019</v>
      </c>
      <c r="E2822" s="850">
        <v>1520</v>
      </c>
      <c r="F2822" s="848">
        <v>0.4</v>
      </c>
      <c r="G2822" s="852" t="s">
        <v>915</v>
      </c>
    </row>
    <row r="2823" spans="2:7">
      <c r="B2823" s="12" t="s">
        <v>914</v>
      </c>
      <c r="C2823" s="12" t="s">
        <v>2202</v>
      </c>
      <c r="D2823" s="12">
        <v>2019</v>
      </c>
      <c r="E2823" s="850">
        <v>2430</v>
      </c>
      <c r="F2823" s="848">
        <v>0.4</v>
      </c>
      <c r="G2823" s="852" t="s">
        <v>915</v>
      </c>
    </row>
    <row r="2824" spans="2:7">
      <c r="B2824" s="12" t="s">
        <v>914</v>
      </c>
      <c r="C2824" s="12" t="s">
        <v>2202</v>
      </c>
      <c r="D2824" s="12">
        <v>2019</v>
      </c>
      <c r="E2824" s="850">
        <v>2014</v>
      </c>
      <c r="F2824" s="848">
        <v>0.24</v>
      </c>
      <c r="G2824" s="852" t="s">
        <v>915</v>
      </c>
    </row>
    <row r="2825" spans="2:7">
      <c r="B2825" s="12" t="s">
        <v>914</v>
      </c>
      <c r="C2825" s="12" t="s">
        <v>2202</v>
      </c>
      <c r="D2825" s="12">
        <v>2019</v>
      </c>
      <c r="E2825" s="850">
        <v>2014</v>
      </c>
      <c r="F2825" s="848">
        <v>0.24</v>
      </c>
      <c r="G2825" s="852" t="s">
        <v>915</v>
      </c>
    </row>
    <row r="2826" spans="2:7">
      <c r="B2826" s="12" t="s">
        <v>914</v>
      </c>
      <c r="C2826" s="12" t="s">
        <v>2203</v>
      </c>
      <c r="D2826" s="12">
        <v>2019</v>
      </c>
      <c r="E2826" s="850">
        <v>380</v>
      </c>
      <c r="F2826" s="848">
        <v>0.1</v>
      </c>
      <c r="G2826" s="852" t="s">
        <v>915</v>
      </c>
    </row>
    <row r="2827" spans="2:7">
      <c r="B2827" s="12" t="s">
        <v>914</v>
      </c>
      <c r="C2827" s="12" t="s">
        <v>2203</v>
      </c>
      <c r="D2827" s="12">
        <v>2019</v>
      </c>
      <c r="E2827" s="850">
        <v>1007</v>
      </c>
      <c r="F2827" s="848">
        <v>0.12</v>
      </c>
      <c r="G2827" s="852" t="s">
        <v>915</v>
      </c>
    </row>
    <row r="2828" spans="2:7">
      <c r="B2828" s="12" t="s">
        <v>914</v>
      </c>
      <c r="C2828" s="12" t="s">
        <v>2203</v>
      </c>
      <c r="D2828" s="12">
        <v>2019</v>
      </c>
      <c r="E2828" s="850">
        <v>1458</v>
      </c>
      <c r="F2828" s="848">
        <v>0.24</v>
      </c>
      <c r="G2828" s="852" t="s">
        <v>915</v>
      </c>
    </row>
    <row r="2829" spans="2:7">
      <c r="B2829" s="12" t="s">
        <v>914</v>
      </c>
      <c r="C2829" s="12" t="s">
        <v>2203</v>
      </c>
      <c r="D2829" s="12">
        <v>2019</v>
      </c>
      <c r="E2829" s="850">
        <v>190</v>
      </c>
      <c r="F2829" s="848">
        <v>0.05</v>
      </c>
      <c r="G2829" s="852" t="s">
        <v>915</v>
      </c>
    </row>
    <row r="2830" spans="2:7">
      <c r="B2830" s="12" t="s">
        <v>914</v>
      </c>
      <c r="C2830" s="12" t="s">
        <v>2204</v>
      </c>
      <c r="D2830" s="12">
        <v>2019</v>
      </c>
      <c r="E2830" s="850">
        <v>1701</v>
      </c>
      <c r="F2830" s="848">
        <v>0.28000000000000003</v>
      </c>
      <c r="G2830" s="852" t="s">
        <v>915</v>
      </c>
    </row>
    <row r="2831" spans="2:7">
      <c r="B2831" s="12" t="s">
        <v>914</v>
      </c>
      <c r="C2831" s="12" t="s">
        <v>2204</v>
      </c>
      <c r="D2831" s="12">
        <v>2019</v>
      </c>
      <c r="E2831" s="850">
        <v>1520</v>
      </c>
      <c r="F2831" s="848">
        <v>0.4</v>
      </c>
      <c r="G2831" s="852" t="s">
        <v>915</v>
      </c>
    </row>
    <row r="2832" spans="2:7">
      <c r="B2832" s="12" t="s">
        <v>914</v>
      </c>
      <c r="C2832" s="12" t="s">
        <v>2204</v>
      </c>
      <c r="D2832" s="12">
        <v>2019</v>
      </c>
      <c r="E2832" s="850">
        <v>480</v>
      </c>
      <c r="F2832" s="848">
        <v>0.08</v>
      </c>
      <c r="G2832" s="852" t="s">
        <v>915</v>
      </c>
    </row>
    <row r="2833" spans="2:7">
      <c r="B2833" s="12" t="s">
        <v>914</v>
      </c>
      <c r="C2833" s="12" t="s">
        <v>2204</v>
      </c>
      <c r="D2833" s="12">
        <v>2019</v>
      </c>
      <c r="E2833" s="850">
        <v>4028</v>
      </c>
      <c r="F2833" s="848">
        <v>0.48</v>
      </c>
      <c r="G2833" s="852" t="s">
        <v>915</v>
      </c>
    </row>
    <row r="2834" spans="2:7">
      <c r="B2834" s="12" t="s">
        <v>914</v>
      </c>
      <c r="C2834" s="12" t="s">
        <v>2205</v>
      </c>
      <c r="D2834" s="12">
        <v>2019</v>
      </c>
      <c r="E2834" s="850">
        <v>3021</v>
      </c>
      <c r="F2834" s="848">
        <v>0.36</v>
      </c>
      <c r="G2834" s="852" t="s">
        <v>915</v>
      </c>
    </row>
    <row r="2835" spans="2:7">
      <c r="B2835" s="12" t="s">
        <v>914</v>
      </c>
      <c r="C2835" s="12" t="s">
        <v>2205</v>
      </c>
      <c r="D2835" s="12">
        <v>2019</v>
      </c>
      <c r="E2835" s="850">
        <v>1944</v>
      </c>
      <c r="F2835" s="848">
        <v>0.32</v>
      </c>
      <c r="G2835" s="852" t="s">
        <v>915</v>
      </c>
    </row>
    <row r="2836" spans="2:7">
      <c r="B2836" s="12" t="s">
        <v>914</v>
      </c>
      <c r="C2836" s="12" t="s">
        <v>2205</v>
      </c>
      <c r="D2836" s="12">
        <v>2019</v>
      </c>
      <c r="E2836" s="850">
        <v>480</v>
      </c>
      <c r="F2836" s="848">
        <v>0.08</v>
      </c>
      <c r="G2836" s="852" t="s">
        <v>915</v>
      </c>
    </row>
    <row r="2837" spans="2:7">
      <c r="B2837" s="12" t="s">
        <v>914</v>
      </c>
      <c r="C2837" s="12" t="s">
        <v>2206</v>
      </c>
      <c r="D2837" s="12">
        <v>2019</v>
      </c>
      <c r="E2837" s="850">
        <v>1007</v>
      </c>
      <c r="F2837" s="848">
        <v>0.12</v>
      </c>
      <c r="G2837" s="852" t="s">
        <v>915</v>
      </c>
    </row>
    <row r="2838" spans="2:7">
      <c r="B2838" s="12" t="s">
        <v>914</v>
      </c>
      <c r="C2838" s="12" t="s">
        <v>2206</v>
      </c>
      <c r="D2838" s="12">
        <v>2019</v>
      </c>
      <c r="E2838" s="850">
        <v>480</v>
      </c>
      <c r="F2838" s="848">
        <v>0.08</v>
      </c>
      <c r="G2838" s="852" t="s">
        <v>915</v>
      </c>
    </row>
    <row r="2839" spans="2:7">
      <c r="B2839" s="12" t="s">
        <v>914</v>
      </c>
      <c r="C2839" s="12" t="s">
        <v>2206</v>
      </c>
      <c r="D2839" s="12">
        <v>2019</v>
      </c>
      <c r="E2839" s="850">
        <v>190</v>
      </c>
      <c r="F2839" s="848">
        <v>0.05</v>
      </c>
      <c r="G2839" s="852" t="s">
        <v>915</v>
      </c>
    </row>
    <row r="2840" spans="2:7">
      <c r="B2840" s="12" t="s">
        <v>914</v>
      </c>
      <c r="C2840" s="12" t="s">
        <v>2206</v>
      </c>
      <c r="D2840" s="12">
        <v>2019</v>
      </c>
      <c r="E2840" s="850">
        <v>972</v>
      </c>
      <c r="F2840" s="848">
        <v>0.16</v>
      </c>
      <c r="G2840" s="852" t="s">
        <v>915</v>
      </c>
    </row>
    <row r="2841" spans="2:7">
      <c r="B2841" s="12" t="s">
        <v>914</v>
      </c>
      <c r="C2841" s="12" t="s">
        <v>2206</v>
      </c>
      <c r="D2841" s="12">
        <v>2019</v>
      </c>
      <c r="E2841" s="850">
        <v>190</v>
      </c>
      <c r="F2841" s="848">
        <v>0.05</v>
      </c>
      <c r="G2841" s="852" t="s">
        <v>915</v>
      </c>
    </row>
    <row r="2842" spans="2:7">
      <c r="B2842" s="12" t="s">
        <v>914</v>
      </c>
      <c r="C2842" s="12" t="s">
        <v>2206</v>
      </c>
      <c r="D2842" s="12">
        <v>2019</v>
      </c>
      <c r="E2842" s="850">
        <v>1007</v>
      </c>
      <c r="F2842" s="848">
        <v>0.12</v>
      </c>
      <c r="G2842" s="852" t="s">
        <v>915</v>
      </c>
    </row>
    <row r="2843" spans="2:7">
      <c r="B2843" s="12" t="s">
        <v>914</v>
      </c>
      <c r="C2843" s="12" t="s">
        <v>2207</v>
      </c>
      <c r="D2843" s="12">
        <v>2019</v>
      </c>
      <c r="E2843" s="850">
        <v>3021</v>
      </c>
      <c r="F2843" s="848">
        <v>0.36</v>
      </c>
      <c r="G2843" s="852" t="s">
        <v>915</v>
      </c>
    </row>
    <row r="2844" spans="2:7">
      <c r="B2844" s="12" t="s">
        <v>914</v>
      </c>
      <c r="C2844" s="12" t="s">
        <v>2207</v>
      </c>
      <c r="D2844" s="12">
        <v>2019</v>
      </c>
      <c r="E2844" s="850">
        <v>960</v>
      </c>
      <c r="F2844" s="848">
        <v>0.16</v>
      </c>
      <c r="G2844" s="852" t="s">
        <v>915</v>
      </c>
    </row>
    <row r="2845" spans="2:7">
      <c r="B2845" s="12" t="s">
        <v>914</v>
      </c>
      <c r="C2845" s="12" t="s">
        <v>2207</v>
      </c>
      <c r="D2845" s="12">
        <v>2019</v>
      </c>
      <c r="E2845" s="850">
        <v>1458</v>
      </c>
      <c r="F2845" s="848">
        <v>0.24</v>
      </c>
      <c r="G2845" s="852" t="s">
        <v>915</v>
      </c>
    </row>
    <row r="2846" spans="2:7">
      <c r="B2846" s="12" t="s">
        <v>914</v>
      </c>
      <c r="C2846" s="12" t="s">
        <v>2207</v>
      </c>
      <c r="D2846" s="12">
        <v>2019</v>
      </c>
      <c r="E2846" s="850">
        <v>1007</v>
      </c>
      <c r="F2846" s="848">
        <v>0.12</v>
      </c>
      <c r="G2846" s="852" t="s">
        <v>915</v>
      </c>
    </row>
    <row r="2847" spans="2:7">
      <c r="B2847" s="12" t="s">
        <v>914</v>
      </c>
      <c r="C2847" s="12" t="s">
        <v>2208</v>
      </c>
      <c r="D2847" s="12">
        <v>2019</v>
      </c>
      <c r="E2847" s="850">
        <v>2014</v>
      </c>
      <c r="F2847" s="848">
        <v>0.24</v>
      </c>
      <c r="G2847" s="852" t="s">
        <v>915</v>
      </c>
    </row>
    <row r="2848" spans="2:7">
      <c r="B2848" s="12" t="s">
        <v>914</v>
      </c>
      <c r="C2848" s="12" t="s">
        <v>2208</v>
      </c>
      <c r="D2848" s="12">
        <v>2019</v>
      </c>
      <c r="E2848" s="850">
        <v>190</v>
      </c>
      <c r="F2848" s="848">
        <v>0.05</v>
      </c>
      <c r="G2848" s="852" t="s">
        <v>915</v>
      </c>
    </row>
    <row r="2849" spans="2:7">
      <c r="B2849" s="12" t="s">
        <v>914</v>
      </c>
      <c r="C2849" s="12" t="s">
        <v>2208</v>
      </c>
      <c r="D2849" s="12">
        <v>2019</v>
      </c>
      <c r="E2849" s="850">
        <v>1007</v>
      </c>
      <c r="F2849" s="848">
        <v>0.12</v>
      </c>
      <c r="G2849" s="852" t="s">
        <v>915</v>
      </c>
    </row>
    <row r="2850" spans="2:7">
      <c r="B2850" s="12" t="s">
        <v>914</v>
      </c>
      <c r="C2850" s="12" t="s">
        <v>2208</v>
      </c>
      <c r="D2850" s="12">
        <v>2019</v>
      </c>
      <c r="E2850" s="850">
        <v>548</v>
      </c>
      <c r="F2850" s="848">
        <v>0.09</v>
      </c>
      <c r="G2850" s="852" t="s">
        <v>915</v>
      </c>
    </row>
    <row r="2851" spans="2:7">
      <c r="B2851" s="12" t="s">
        <v>914</v>
      </c>
      <c r="C2851" s="12" t="s">
        <v>2208</v>
      </c>
      <c r="D2851" s="12">
        <v>2019</v>
      </c>
      <c r="E2851" s="850">
        <v>960</v>
      </c>
      <c r="F2851" s="848">
        <v>0.16</v>
      </c>
      <c r="G2851" s="852" t="s">
        <v>915</v>
      </c>
    </row>
    <row r="2852" spans="2:7">
      <c r="B2852" s="12" t="s">
        <v>914</v>
      </c>
      <c r="C2852" s="12" t="s">
        <v>2208</v>
      </c>
      <c r="D2852" s="12">
        <v>2019</v>
      </c>
      <c r="E2852" s="850">
        <v>2014</v>
      </c>
      <c r="F2852" s="848">
        <v>0.24</v>
      </c>
      <c r="G2852" s="852" t="s">
        <v>915</v>
      </c>
    </row>
    <row r="2853" spans="2:7">
      <c r="B2853" s="12" t="s">
        <v>914</v>
      </c>
      <c r="C2853" s="12" t="s">
        <v>2208</v>
      </c>
      <c r="D2853" s="12">
        <v>2019</v>
      </c>
      <c r="E2853" s="850">
        <v>133</v>
      </c>
      <c r="F2853" s="848">
        <v>0.05</v>
      </c>
      <c r="G2853" s="852" t="s">
        <v>915</v>
      </c>
    </row>
    <row r="2854" spans="2:7">
      <c r="B2854" s="12" t="s">
        <v>914</v>
      </c>
      <c r="C2854" s="12" t="s">
        <v>2209</v>
      </c>
      <c r="D2854" s="12">
        <v>2019</v>
      </c>
      <c r="E2854" s="850">
        <v>1920</v>
      </c>
      <c r="F2854" s="848">
        <v>0.32</v>
      </c>
      <c r="G2854" s="852" t="s">
        <v>915</v>
      </c>
    </row>
    <row r="2855" spans="2:7">
      <c r="B2855" s="12" t="s">
        <v>914</v>
      </c>
      <c r="C2855" s="12" t="s">
        <v>2209</v>
      </c>
      <c r="D2855" s="12">
        <v>2019</v>
      </c>
      <c r="E2855" s="850">
        <v>2014</v>
      </c>
      <c r="F2855" s="848">
        <v>0.24</v>
      </c>
      <c r="G2855" s="852" t="s">
        <v>915</v>
      </c>
    </row>
    <row r="2856" spans="2:7">
      <c r="B2856" s="12" t="s">
        <v>914</v>
      </c>
      <c r="C2856" s="12" t="s">
        <v>2209</v>
      </c>
      <c r="D2856" s="12">
        <v>2019</v>
      </c>
      <c r="E2856" s="850">
        <v>1458</v>
      </c>
      <c r="F2856" s="848">
        <v>0.24</v>
      </c>
      <c r="G2856" s="852" t="s">
        <v>915</v>
      </c>
    </row>
    <row r="2857" spans="2:7">
      <c r="B2857" s="12" t="s">
        <v>914</v>
      </c>
      <c r="C2857" s="12" t="s">
        <v>2210</v>
      </c>
      <c r="D2857" s="12">
        <v>2019</v>
      </c>
      <c r="E2857" s="850">
        <v>1007</v>
      </c>
      <c r="F2857" s="848">
        <v>0.12</v>
      </c>
      <c r="G2857" s="852" t="s">
        <v>915</v>
      </c>
    </row>
    <row r="2858" spans="2:7">
      <c r="B2858" s="12" t="s">
        <v>914</v>
      </c>
      <c r="C2858" s="12" t="s">
        <v>2210</v>
      </c>
      <c r="D2858" s="12">
        <v>2019</v>
      </c>
      <c r="E2858" s="850">
        <v>5035</v>
      </c>
      <c r="F2858" s="848">
        <v>0.6</v>
      </c>
      <c r="G2858" s="852" t="s">
        <v>915</v>
      </c>
    </row>
    <row r="2859" spans="2:7">
      <c r="B2859" s="12" t="s">
        <v>914</v>
      </c>
      <c r="C2859" s="12" t="s">
        <v>2210</v>
      </c>
      <c r="D2859" s="12">
        <v>2019</v>
      </c>
      <c r="E2859" s="850">
        <v>1007</v>
      </c>
      <c r="F2859" s="848">
        <v>0.12</v>
      </c>
      <c r="G2859" s="852" t="s">
        <v>915</v>
      </c>
    </row>
    <row r="2860" spans="2:7">
      <c r="B2860" s="12" t="s">
        <v>914</v>
      </c>
      <c r="C2860" s="12" t="s">
        <v>2210</v>
      </c>
      <c r="D2860" s="12">
        <v>2019</v>
      </c>
      <c r="E2860" s="850">
        <v>1007</v>
      </c>
      <c r="F2860" s="848">
        <v>0.12</v>
      </c>
      <c r="G2860" s="852" t="s">
        <v>915</v>
      </c>
    </row>
    <row r="2861" spans="2:7">
      <c r="B2861" s="12" t="s">
        <v>914</v>
      </c>
      <c r="C2861" s="12" t="s">
        <v>2210</v>
      </c>
      <c r="D2861" s="12">
        <v>2019</v>
      </c>
      <c r="E2861" s="850">
        <v>1458</v>
      </c>
      <c r="F2861" s="848">
        <v>0.24</v>
      </c>
      <c r="G2861" s="852" t="s">
        <v>915</v>
      </c>
    </row>
    <row r="2862" spans="2:7">
      <c r="B2862" s="12" t="s">
        <v>914</v>
      </c>
      <c r="C2862" s="12" t="s">
        <v>2210</v>
      </c>
      <c r="D2862" s="12">
        <v>2019</v>
      </c>
      <c r="E2862" s="850">
        <v>867</v>
      </c>
      <c r="F2862" s="848">
        <v>0.15</v>
      </c>
      <c r="G2862" s="852" t="s">
        <v>915</v>
      </c>
    </row>
    <row r="2863" spans="2:7">
      <c r="B2863" s="12" t="s">
        <v>914</v>
      </c>
      <c r="C2863" s="12" t="s">
        <v>2210</v>
      </c>
      <c r="D2863" s="12">
        <v>2019</v>
      </c>
      <c r="E2863" s="850">
        <v>1440</v>
      </c>
      <c r="F2863" s="848">
        <v>0.24</v>
      </c>
      <c r="G2863" s="852" t="s">
        <v>915</v>
      </c>
    </row>
    <row r="2864" spans="2:7">
      <c r="B2864" s="12" t="s">
        <v>914</v>
      </c>
      <c r="C2864" s="12" t="s">
        <v>2211</v>
      </c>
      <c r="D2864" s="12">
        <v>2019</v>
      </c>
      <c r="E2864" s="850">
        <v>1458</v>
      </c>
      <c r="F2864" s="848">
        <v>0.24</v>
      </c>
      <c r="G2864" s="852" t="s">
        <v>915</v>
      </c>
    </row>
    <row r="2865" spans="2:7">
      <c r="B2865" s="12" t="s">
        <v>914</v>
      </c>
      <c r="C2865" s="12" t="s">
        <v>2211</v>
      </c>
      <c r="D2865" s="12">
        <v>2019</v>
      </c>
      <c r="E2865" s="850">
        <v>1140</v>
      </c>
      <c r="F2865" s="848">
        <v>0.3</v>
      </c>
      <c r="G2865" s="852" t="s">
        <v>915</v>
      </c>
    </row>
    <row r="2866" spans="2:7">
      <c r="B2866" s="12" t="s">
        <v>914</v>
      </c>
      <c r="C2866" s="12" t="s">
        <v>2212</v>
      </c>
      <c r="D2866" s="12">
        <v>2019</v>
      </c>
      <c r="E2866" s="850">
        <v>2014</v>
      </c>
      <c r="F2866" s="848">
        <v>0.24</v>
      </c>
      <c r="G2866" s="852" t="s">
        <v>915</v>
      </c>
    </row>
    <row r="2867" spans="2:7">
      <c r="B2867" s="12" t="s">
        <v>914</v>
      </c>
      <c r="C2867" s="12" t="s">
        <v>2212</v>
      </c>
      <c r="D2867" s="12">
        <v>2019</v>
      </c>
      <c r="E2867" s="850">
        <v>2014</v>
      </c>
      <c r="F2867" s="848">
        <v>0.24</v>
      </c>
      <c r="G2867" s="852" t="s">
        <v>915</v>
      </c>
    </row>
    <row r="2868" spans="2:7">
      <c r="B2868" s="12" t="s">
        <v>914</v>
      </c>
      <c r="C2868" s="12" t="s">
        <v>2212</v>
      </c>
      <c r="D2868" s="12">
        <v>2019</v>
      </c>
      <c r="E2868" s="850">
        <v>2187</v>
      </c>
      <c r="F2868" s="848">
        <v>0.36</v>
      </c>
      <c r="G2868" s="852" t="s">
        <v>915</v>
      </c>
    </row>
    <row r="2869" spans="2:7">
      <c r="B2869" s="12" t="s">
        <v>914</v>
      </c>
      <c r="C2869" s="12" t="s">
        <v>2212</v>
      </c>
      <c r="D2869" s="12">
        <v>2019</v>
      </c>
      <c r="E2869" s="850">
        <v>2014</v>
      </c>
      <c r="F2869" s="848">
        <v>0.24</v>
      </c>
      <c r="G2869" s="852" t="s">
        <v>915</v>
      </c>
    </row>
    <row r="2870" spans="2:7">
      <c r="B2870" s="12" t="s">
        <v>914</v>
      </c>
      <c r="C2870" s="12" t="s">
        <v>2212</v>
      </c>
      <c r="D2870" s="12">
        <v>2019</v>
      </c>
      <c r="E2870" s="850">
        <v>960</v>
      </c>
      <c r="F2870" s="848">
        <v>0.16</v>
      </c>
      <c r="G2870" s="852" t="s">
        <v>915</v>
      </c>
    </row>
    <row r="2871" spans="2:7">
      <c r="B2871" s="12" t="s">
        <v>914</v>
      </c>
      <c r="C2871" s="12" t="s">
        <v>2213</v>
      </c>
      <c r="D2871" s="12">
        <v>2019</v>
      </c>
      <c r="E2871" s="850">
        <v>2014</v>
      </c>
      <c r="F2871" s="848">
        <v>0.24</v>
      </c>
      <c r="G2871" s="852" t="s">
        <v>915</v>
      </c>
    </row>
    <row r="2872" spans="2:7">
      <c r="B2872" s="12" t="s">
        <v>914</v>
      </c>
      <c r="C2872" s="12" t="s">
        <v>2213</v>
      </c>
      <c r="D2872" s="12">
        <v>2019</v>
      </c>
      <c r="E2872" s="850">
        <v>1007</v>
      </c>
      <c r="F2872" s="848">
        <v>0.12</v>
      </c>
      <c r="G2872" s="852" t="s">
        <v>915</v>
      </c>
    </row>
    <row r="2873" spans="2:7">
      <c r="B2873" s="12" t="s">
        <v>914</v>
      </c>
      <c r="C2873" s="12" t="s">
        <v>2213</v>
      </c>
      <c r="D2873" s="12">
        <v>2019</v>
      </c>
      <c r="E2873" s="850">
        <v>480</v>
      </c>
      <c r="F2873" s="848">
        <v>0.08</v>
      </c>
      <c r="G2873" s="852" t="s">
        <v>915</v>
      </c>
    </row>
    <row r="2874" spans="2:7">
      <c r="B2874" s="12" t="s">
        <v>914</v>
      </c>
      <c r="C2874" s="12" t="s">
        <v>2213</v>
      </c>
      <c r="D2874" s="12">
        <v>2019</v>
      </c>
      <c r="E2874" s="850">
        <v>760</v>
      </c>
      <c r="F2874" s="848">
        <v>0.2</v>
      </c>
      <c r="G2874" s="852" t="s">
        <v>915</v>
      </c>
    </row>
    <row r="2875" spans="2:7">
      <c r="B2875" s="12" t="s">
        <v>914</v>
      </c>
      <c r="C2875" s="12" t="s">
        <v>2213</v>
      </c>
      <c r="D2875" s="12">
        <v>2019</v>
      </c>
      <c r="E2875" s="850">
        <v>2187</v>
      </c>
      <c r="F2875" s="848">
        <v>0.36</v>
      </c>
      <c r="G2875" s="852" t="s">
        <v>915</v>
      </c>
    </row>
    <row r="2876" spans="2:7">
      <c r="B2876" s="12" t="s">
        <v>914</v>
      </c>
      <c r="C2876" s="12" t="s">
        <v>2213</v>
      </c>
      <c r="D2876" s="12">
        <v>2019</v>
      </c>
      <c r="E2876" s="850">
        <v>133</v>
      </c>
      <c r="F2876" s="848">
        <v>0.05</v>
      </c>
      <c r="G2876" s="852" t="s">
        <v>915</v>
      </c>
    </row>
    <row r="2877" spans="2:7">
      <c r="B2877" s="12" t="s">
        <v>914</v>
      </c>
      <c r="C2877" s="12" t="s">
        <v>2214</v>
      </c>
      <c r="D2877" s="12">
        <v>2019</v>
      </c>
      <c r="E2877" s="850">
        <v>2014</v>
      </c>
      <c r="F2877" s="848">
        <v>0.24</v>
      </c>
      <c r="G2877" s="852" t="s">
        <v>917</v>
      </c>
    </row>
    <row r="2878" spans="2:7">
      <c r="B2878" s="12" t="s">
        <v>914</v>
      </c>
      <c r="C2878" s="12" t="s">
        <v>2214</v>
      </c>
      <c r="D2878" s="12">
        <v>2019</v>
      </c>
      <c r="E2878" s="850">
        <v>2014</v>
      </c>
      <c r="F2878" s="848">
        <v>0.24</v>
      </c>
      <c r="G2878" s="852" t="s">
        <v>917</v>
      </c>
    </row>
    <row r="2879" spans="2:7">
      <c r="B2879" s="12" t="s">
        <v>914</v>
      </c>
      <c r="C2879" s="12" t="s">
        <v>2215</v>
      </c>
      <c r="D2879" s="12">
        <v>2019</v>
      </c>
      <c r="E2879" s="850">
        <v>1007</v>
      </c>
      <c r="F2879" s="848">
        <v>0.12</v>
      </c>
      <c r="G2879" s="852" t="s">
        <v>915</v>
      </c>
    </row>
    <row r="2880" spans="2:7">
      <c r="B2880" s="12" t="s">
        <v>914</v>
      </c>
      <c r="C2880" s="12" t="s">
        <v>2215</v>
      </c>
      <c r="D2880" s="12">
        <v>2019</v>
      </c>
      <c r="E2880" s="850">
        <v>2014</v>
      </c>
      <c r="F2880" s="848">
        <v>0.24</v>
      </c>
      <c r="G2880" s="852" t="s">
        <v>915</v>
      </c>
    </row>
    <row r="2881" spans="2:7">
      <c r="B2881" s="12" t="s">
        <v>914</v>
      </c>
      <c r="C2881" s="12" t="s">
        <v>2215</v>
      </c>
      <c r="D2881" s="12">
        <v>2019</v>
      </c>
      <c r="E2881" s="850">
        <v>480</v>
      </c>
      <c r="F2881" s="848">
        <v>0.08</v>
      </c>
      <c r="G2881" s="852" t="s">
        <v>915</v>
      </c>
    </row>
    <row r="2882" spans="2:7">
      <c r="B2882" s="12" t="s">
        <v>914</v>
      </c>
      <c r="C2882" s="12" t="s">
        <v>2215</v>
      </c>
      <c r="D2882" s="12">
        <v>2019</v>
      </c>
      <c r="E2882" s="850">
        <v>1215</v>
      </c>
      <c r="F2882" s="848">
        <v>0.2</v>
      </c>
      <c r="G2882" s="852" t="s">
        <v>915</v>
      </c>
    </row>
    <row r="2883" spans="2:7">
      <c r="B2883" s="12" t="s">
        <v>914</v>
      </c>
      <c r="C2883" s="12" t="s">
        <v>2216</v>
      </c>
      <c r="D2883" s="12">
        <v>2019</v>
      </c>
      <c r="E2883" s="850">
        <v>3021</v>
      </c>
      <c r="F2883" s="848">
        <v>0.36</v>
      </c>
      <c r="G2883" s="852" t="s">
        <v>915</v>
      </c>
    </row>
    <row r="2884" spans="2:7">
      <c r="B2884" s="12" t="s">
        <v>914</v>
      </c>
      <c r="C2884" s="12" t="s">
        <v>2216</v>
      </c>
      <c r="D2884" s="12">
        <v>2019</v>
      </c>
      <c r="E2884" s="850">
        <v>3021</v>
      </c>
      <c r="F2884" s="848">
        <v>0.36</v>
      </c>
      <c r="G2884" s="852" t="s">
        <v>915</v>
      </c>
    </row>
    <row r="2885" spans="2:7">
      <c r="B2885" s="12" t="s">
        <v>914</v>
      </c>
      <c r="C2885" s="12" t="s">
        <v>2217</v>
      </c>
      <c r="D2885" s="12">
        <v>2019</v>
      </c>
      <c r="E2885" s="850">
        <v>380</v>
      </c>
      <c r="F2885" s="848">
        <v>0.1</v>
      </c>
      <c r="G2885" s="852" t="s">
        <v>915</v>
      </c>
    </row>
    <row r="2886" spans="2:7">
      <c r="B2886" s="12" t="s">
        <v>914</v>
      </c>
      <c r="C2886" s="12" t="s">
        <v>2217</v>
      </c>
      <c r="D2886" s="12">
        <v>2019</v>
      </c>
      <c r="E2886" s="850">
        <v>3021</v>
      </c>
      <c r="F2886" s="848">
        <v>0.36</v>
      </c>
      <c r="G2886" s="852" t="s">
        <v>915</v>
      </c>
    </row>
    <row r="2887" spans="2:7">
      <c r="B2887" s="12" t="s">
        <v>914</v>
      </c>
      <c r="C2887" s="12" t="s">
        <v>2217</v>
      </c>
      <c r="D2887" s="12">
        <v>2019</v>
      </c>
      <c r="E2887" s="850">
        <v>1215</v>
      </c>
      <c r="F2887" s="848">
        <v>0.2</v>
      </c>
      <c r="G2887" s="852" t="s">
        <v>915</v>
      </c>
    </row>
    <row r="2888" spans="2:7">
      <c r="B2888" s="12" t="s">
        <v>914</v>
      </c>
      <c r="C2888" s="12" t="s">
        <v>2218</v>
      </c>
      <c r="D2888" s="12">
        <v>2019</v>
      </c>
      <c r="E2888" s="850">
        <v>480</v>
      </c>
      <c r="F2888" s="848">
        <v>0.08</v>
      </c>
      <c r="G2888" s="852" t="s">
        <v>915</v>
      </c>
    </row>
    <row r="2889" spans="2:7">
      <c r="B2889" s="12" t="s">
        <v>914</v>
      </c>
      <c r="C2889" s="12" t="s">
        <v>2218</v>
      </c>
      <c r="D2889" s="12">
        <v>2019</v>
      </c>
      <c r="E2889" s="850">
        <v>5035</v>
      </c>
      <c r="F2889" s="848">
        <v>0.6</v>
      </c>
      <c r="G2889" s="852" t="s">
        <v>915</v>
      </c>
    </row>
    <row r="2890" spans="2:7">
      <c r="B2890" s="12" t="s">
        <v>914</v>
      </c>
      <c r="C2890" s="12" t="s">
        <v>2219</v>
      </c>
      <c r="D2890" s="12">
        <v>2019</v>
      </c>
      <c r="E2890" s="850">
        <v>2014</v>
      </c>
      <c r="F2890" s="848">
        <v>0.24</v>
      </c>
      <c r="G2890" s="852" t="s">
        <v>915</v>
      </c>
    </row>
    <row r="2891" spans="2:7">
      <c r="B2891" s="12" t="s">
        <v>914</v>
      </c>
      <c r="C2891" s="12" t="s">
        <v>2219</v>
      </c>
      <c r="D2891" s="12">
        <v>2019</v>
      </c>
      <c r="E2891" s="850">
        <v>2014</v>
      </c>
      <c r="F2891" s="848">
        <v>0.24</v>
      </c>
      <c r="G2891" s="852" t="s">
        <v>915</v>
      </c>
    </row>
    <row r="2892" spans="2:7">
      <c r="B2892" s="12" t="s">
        <v>914</v>
      </c>
      <c r="C2892" s="12" t="s">
        <v>2220</v>
      </c>
      <c r="D2892" s="12">
        <v>2019</v>
      </c>
      <c r="E2892" s="850">
        <v>380</v>
      </c>
      <c r="F2892" s="848">
        <v>0.1</v>
      </c>
      <c r="G2892" s="852" t="s">
        <v>915</v>
      </c>
    </row>
    <row r="2893" spans="2:7">
      <c r="B2893" s="12" t="s">
        <v>914</v>
      </c>
      <c r="C2893" s="12" t="s">
        <v>2220</v>
      </c>
      <c r="D2893" s="12">
        <v>2019</v>
      </c>
      <c r="E2893" s="850">
        <v>2014</v>
      </c>
      <c r="F2893" s="848">
        <v>0.24</v>
      </c>
      <c r="G2893" s="852" t="s">
        <v>915</v>
      </c>
    </row>
    <row r="2894" spans="2:7">
      <c r="B2894" s="12" t="s">
        <v>914</v>
      </c>
      <c r="C2894" s="12" t="s">
        <v>2221</v>
      </c>
      <c r="D2894" s="12">
        <v>2019</v>
      </c>
      <c r="E2894" s="850">
        <v>2014</v>
      </c>
      <c r="F2894" s="848">
        <v>0.24</v>
      </c>
      <c r="G2894" s="852" t="s">
        <v>918</v>
      </c>
    </row>
    <row r="2895" spans="2:7">
      <c r="B2895" s="12" t="s">
        <v>914</v>
      </c>
      <c r="C2895" s="12" t="s">
        <v>2221</v>
      </c>
      <c r="D2895" s="12">
        <v>2019</v>
      </c>
      <c r="E2895" s="850">
        <v>480</v>
      </c>
      <c r="F2895" s="848">
        <v>0.08</v>
      </c>
      <c r="G2895" s="852" t="s">
        <v>918</v>
      </c>
    </row>
    <row r="2896" spans="2:7">
      <c r="B2896" s="12" t="s">
        <v>914</v>
      </c>
      <c r="C2896" s="12" t="s">
        <v>2221</v>
      </c>
      <c r="D2896" s="12">
        <v>2019</v>
      </c>
      <c r="E2896" s="850">
        <v>729</v>
      </c>
      <c r="F2896" s="848">
        <v>0.12</v>
      </c>
      <c r="G2896" s="852" t="s">
        <v>918</v>
      </c>
    </row>
    <row r="2897" spans="2:7">
      <c r="B2897" s="12" t="s">
        <v>914</v>
      </c>
      <c r="C2897" s="12" t="s">
        <v>2222</v>
      </c>
      <c r="D2897" s="12">
        <v>2019</v>
      </c>
      <c r="E2897" s="850">
        <v>5035</v>
      </c>
      <c r="F2897" s="848">
        <v>0.6</v>
      </c>
      <c r="G2897" s="852" t="s">
        <v>915</v>
      </c>
    </row>
    <row r="2898" spans="2:7">
      <c r="B2898" s="12" t="s">
        <v>914</v>
      </c>
      <c r="C2898" s="12" t="s">
        <v>2222</v>
      </c>
      <c r="D2898" s="12">
        <v>2019</v>
      </c>
      <c r="E2898" s="850">
        <v>3021</v>
      </c>
      <c r="F2898" s="848">
        <v>0.36</v>
      </c>
      <c r="G2898" s="852" t="s">
        <v>915</v>
      </c>
    </row>
    <row r="2899" spans="2:7">
      <c r="B2899" s="12" t="s">
        <v>914</v>
      </c>
      <c r="C2899" s="12" t="s">
        <v>2223</v>
      </c>
      <c r="D2899" s="12">
        <v>2019</v>
      </c>
      <c r="E2899" s="850">
        <v>3021</v>
      </c>
      <c r="F2899" s="848">
        <v>0.36</v>
      </c>
      <c r="G2899" s="852" t="s">
        <v>915</v>
      </c>
    </row>
    <row r="2900" spans="2:7">
      <c r="B2900" s="12" t="s">
        <v>914</v>
      </c>
      <c r="C2900" s="12" t="s">
        <v>2223</v>
      </c>
      <c r="D2900" s="12">
        <v>2019</v>
      </c>
      <c r="E2900" s="850">
        <v>4028</v>
      </c>
      <c r="F2900" s="848">
        <v>0.48</v>
      </c>
      <c r="G2900" s="852" t="s">
        <v>915</v>
      </c>
    </row>
    <row r="2901" spans="2:7">
      <c r="B2901" s="12" t="s">
        <v>914</v>
      </c>
      <c r="C2901" s="12" t="s">
        <v>2224</v>
      </c>
      <c r="D2901" s="12">
        <v>2019</v>
      </c>
      <c r="E2901" s="850">
        <v>1007</v>
      </c>
      <c r="F2901" s="848">
        <v>0.12</v>
      </c>
      <c r="G2901" s="852" t="s">
        <v>915</v>
      </c>
    </row>
    <row r="2902" spans="2:7">
      <c r="B2902" s="12" t="s">
        <v>914</v>
      </c>
      <c r="C2902" s="12" t="s">
        <v>2224</v>
      </c>
      <c r="D2902" s="12">
        <v>2019</v>
      </c>
      <c r="E2902" s="850">
        <v>266</v>
      </c>
      <c r="F2902" s="848">
        <v>0.1</v>
      </c>
      <c r="G2902" s="852" t="s">
        <v>915</v>
      </c>
    </row>
    <row r="2903" spans="2:7">
      <c r="B2903" s="12" t="s">
        <v>914</v>
      </c>
      <c r="C2903" s="12" t="s">
        <v>2224</v>
      </c>
      <c r="D2903" s="12">
        <v>2019</v>
      </c>
      <c r="E2903" s="850">
        <v>548</v>
      </c>
      <c r="F2903" s="848">
        <v>0.09</v>
      </c>
      <c r="G2903" s="852" t="s">
        <v>915</v>
      </c>
    </row>
    <row r="2904" spans="2:7">
      <c r="B2904" s="12" t="s">
        <v>914</v>
      </c>
      <c r="C2904" s="12" t="s">
        <v>2224</v>
      </c>
      <c r="D2904" s="12">
        <v>2019</v>
      </c>
      <c r="E2904" s="850">
        <v>4028</v>
      </c>
      <c r="F2904" s="848">
        <v>0.48</v>
      </c>
      <c r="G2904" s="852" t="s">
        <v>915</v>
      </c>
    </row>
    <row r="2905" spans="2:7">
      <c r="B2905" s="12" t="s">
        <v>914</v>
      </c>
      <c r="C2905" s="12" t="s">
        <v>2224</v>
      </c>
      <c r="D2905" s="12">
        <v>2019</v>
      </c>
      <c r="E2905" s="850">
        <v>480</v>
      </c>
      <c r="F2905" s="848">
        <v>0.08</v>
      </c>
      <c r="G2905" s="852" t="s">
        <v>915</v>
      </c>
    </row>
    <row r="2906" spans="2:7">
      <c r="B2906" s="12" t="s">
        <v>914</v>
      </c>
      <c r="C2906" s="12" t="s">
        <v>2225</v>
      </c>
      <c r="D2906" s="12">
        <v>2019</v>
      </c>
      <c r="E2906" s="850">
        <v>3021</v>
      </c>
      <c r="F2906" s="848">
        <v>0.36</v>
      </c>
      <c r="G2906" s="852" t="s">
        <v>915</v>
      </c>
    </row>
    <row r="2907" spans="2:7">
      <c r="B2907" s="12" t="s">
        <v>914</v>
      </c>
      <c r="C2907" s="12" t="s">
        <v>2225</v>
      </c>
      <c r="D2907" s="12">
        <v>2019</v>
      </c>
      <c r="E2907" s="850">
        <v>729</v>
      </c>
      <c r="F2907" s="848">
        <v>0.12</v>
      </c>
      <c r="G2907" s="852" t="s">
        <v>915</v>
      </c>
    </row>
    <row r="2908" spans="2:7">
      <c r="B2908" s="12" t="s">
        <v>914</v>
      </c>
      <c r="C2908" s="12" t="s">
        <v>2225</v>
      </c>
      <c r="D2908" s="12">
        <v>2019</v>
      </c>
      <c r="E2908" s="850">
        <v>950</v>
      </c>
      <c r="F2908" s="848">
        <v>0.25</v>
      </c>
      <c r="G2908" s="852" t="s">
        <v>915</v>
      </c>
    </row>
    <row r="2909" spans="2:7">
      <c r="B2909" s="12" t="s">
        <v>914</v>
      </c>
      <c r="C2909" s="12" t="s">
        <v>2226</v>
      </c>
      <c r="D2909" s="12">
        <v>2019</v>
      </c>
      <c r="E2909" s="850">
        <v>486</v>
      </c>
      <c r="F2909" s="848">
        <v>0.08</v>
      </c>
      <c r="G2909" s="852" t="s">
        <v>915</v>
      </c>
    </row>
    <row r="2910" spans="2:7">
      <c r="B2910" s="12" t="s">
        <v>914</v>
      </c>
      <c r="C2910" s="12" t="s">
        <v>2226</v>
      </c>
      <c r="D2910" s="12">
        <v>2019</v>
      </c>
      <c r="E2910" s="850">
        <v>2014</v>
      </c>
      <c r="F2910" s="848">
        <v>0.24</v>
      </c>
      <c r="G2910" s="852" t="s">
        <v>915</v>
      </c>
    </row>
    <row r="2911" spans="2:7">
      <c r="B2911" s="12" t="s">
        <v>914</v>
      </c>
      <c r="C2911" s="12" t="s">
        <v>2226</v>
      </c>
      <c r="D2911" s="12">
        <v>2019</v>
      </c>
      <c r="E2911" s="850">
        <v>578</v>
      </c>
      <c r="F2911" s="848">
        <v>0.1</v>
      </c>
      <c r="G2911" s="852" t="s">
        <v>915</v>
      </c>
    </row>
    <row r="2912" spans="2:7">
      <c r="B2912" s="12" t="s">
        <v>914</v>
      </c>
      <c r="C2912" s="12" t="s">
        <v>2227</v>
      </c>
      <c r="D2912" s="12">
        <v>2019</v>
      </c>
      <c r="E2912" s="850">
        <v>1007</v>
      </c>
      <c r="F2912" s="848">
        <v>0.12</v>
      </c>
      <c r="G2912" s="852" t="s">
        <v>915</v>
      </c>
    </row>
    <row r="2913" spans="2:7">
      <c r="B2913" s="12" t="s">
        <v>914</v>
      </c>
      <c r="C2913" s="12" t="s">
        <v>2227</v>
      </c>
      <c r="D2913" s="12">
        <v>2019</v>
      </c>
      <c r="E2913" s="850">
        <v>190</v>
      </c>
      <c r="F2913" s="848">
        <v>0.05</v>
      </c>
      <c r="G2913" s="852" t="s">
        <v>915</v>
      </c>
    </row>
    <row r="2914" spans="2:7">
      <c r="B2914" s="12" t="s">
        <v>914</v>
      </c>
      <c r="C2914" s="12" t="s">
        <v>2227</v>
      </c>
      <c r="D2914" s="12">
        <v>2019</v>
      </c>
      <c r="E2914" s="850">
        <v>548</v>
      </c>
      <c r="F2914" s="848">
        <v>0.09</v>
      </c>
      <c r="G2914" s="852" t="s">
        <v>915</v>
      </c>
    </row>
    <row r="2915" spans="2:7">
      <c r="B2915" s="12" t="s">
        <v>914</v>
      </c>
      <c r="C2915" s="12" t="s">
        <v>2227</v>
      </c>
      <c r="D2915" s="12">
        <v>2019</v>
      </c>
      <c r="E2915" s="850">
        <v>480</v>
      </c>
      <c r="F2915" s="848">
        <v>0.08</v>
      </c>
      <c r="G2915" s="852" t="s">
        <v>915</v>
      </c>
    </row>
    <row r="2916" spans="2:7">
      <c r="B2916" s="12" t="s">
        <v>914</v>
      </c>
      <c r="C2916" s="12" t="s">
        <v>2227</v>
      </c>
      <c r="D2916" s="12">
        <v>2019</v>
      </c>
      <c r="E2916" s="850">
        <v>729</v>
      </c>
      <c r="F2916" s="848">
        <v>0.12</v>
      </c>
      <c r="G2916" s="852" t="s">
        <v>915</v>
      </c>
    </row>
    <row r="2917" spans="2:7">
      <c r="B2917" s="12" t="s">
        <v>914</v>
      </c>
      <c r="C2917" s="12" t="s">
        <v>2227</v>
      </c>
      <c r="D2917" s="12">
        <v>2019</v>
      </c>
      <c r="E2917" s="850">
        <v>1007</v>
      </c>
      <c r="F2917" s="848">
        <v>0.12</v>
      </c>
      <c r="G2917" s="852" t="s">
        <v>915</v>
      </c>
    </row>
    <row r="2918" spans="2:7">
      <c r="B2918" s="12" t="s">
        <v>914</v>
      </c>
      <c r="C2918" s="12" t="s">
        <v>2228</v>
      </c>
      <c r="D2918" s="12">
        <v>2019</v>
      </c>
      <c r="E2918" s="850">
        <v>2014</v>
      </c>
      <c r="F2918" s="848">
        <v>0.24</v>
      </c>
      <c r="G2918" s="852" t="s">
        <v>915</v>
      </c>
    </row>
    <row r="2919" spans="2:7">
      <c r="B2919" s="12" t="s">
        <v>914</v>
      </c>
      <c r="C2919" s="12" t="s">
        <v>2229</v>
      </c>
      <c r="D2919" s="12">
        <v>2019</v>
      </c>
      <c r="E2919" s="850">
        <v>1458</v>
      </c>
      <c r="F2919" s="848">
        <v>0.24</v>
      </c>
      <c r="G2919" s="852" t="s">
        <v>915</v>
      </c>
    </row>
    <row r="2920" spans="2:7">
      <c r="B2920" s="12" t="s">
        <v>914</v>
      </c>
      <c r="C2920" s="12" t="s">
        <v>2229</v>
      </c>
      <c r="D2920" s="12">
        <v>2019</v>
      </c>
      <c r="E2920" s="850">
        <v>548</v>
      </c>
      <c r="F2920" s="848">
        <v>0.09</v>
      </c>
      <c r="G2920" s="852" t="s">
        <v>915</v>
      </c>
    </row>
    <row r="2921" spans="2:7">
      <c r="B2921" s="12" t="s">
        <v>914</v>
      </c>
      <c r="C2921" s="12" t="s">
        <v>2230</v>
      </c>
      <c r="D2921" s="12">
        <v>2019</v>
      </c>
      <c r="E2921" s="850">
        <v>1701</v>
      </c>
      <c r="F2921" s="848">
        <v>0.28000000000000003</v>
      </c>
      <c r="G2921" s="852" t="s">
        <v>915</v>
      </c>
    </row>
    <row r="2922" spans="2:7">
      <c r="B2922" s="12" t="s">
        <v>914</v>
      </c>
      <c r="C2922" s="12" t="s">
        <v>2230</v>
      </c>
      <c r="D2922" s="12">
        <v>2019</v>
      </c>
      <c r="E2922" s="850">
        <v>2014</v>
      </c>
      <c r="F2922" s="848">
        <v>0.24</v>
      </c>
      <c r="G2922" s="852" t="s">
        <v>915</v>
      </c>
    </row>
    <row r="2923" spans="2:7">
      <c r="B2923" s="12" t="s">
        <v>914</v>
      </c>
      <c r="C2923" s="12" t="s">
        <v>2228</v>
      </c>
      <c r="D2923" s="12">
        <v>2019</v>
      </c>
      <c r="E2923" s="850">
        <v>972</v>
      </c>
      <c r="F2923" s="848">
        <v>0.16</v>
      </c>
      <c r="G2923" s="852" t="s">
        <v>915</v>
      </c>
    </row>
    <row r="2924" spans="2:7">
      <c r="B2924" s="12" t="s">
        <v>914</v>
      </c>
      <c r="C2924" s="12" t="s">
        <v>2229</v>
      </c>
      <c r="D2924" s="12">
        <v>2019</v>
      </c>
      <c r="E2924" s="850">
        <v>480</v>
      </c>
      <c r="F2924" s="848">
        <v>0.08</v>
      </c>
      <c r="G2924" s="852" t="s">
        <v>915</v>
      </c>
    </row>
    <row r="2925" spans="2:7">
      <c r="B2925" s="12" t="s">
        <v>914</v>
      </c>
      <c r="C2925" s="12" t="s">
        <v>2229</v>
      </c>
      <c r="D2925" s="12">
        <v>2019</v>
      </c>
      <c r="E2925" s="850">
        <v>578</v>
      </c>
      <c r="F2925" s="848">
        <v>0.1</v>
      </c>
      <c r="G2925" s="852" t="s">
        <v>915</v>
      </c>
    </row>
    <row r="2926" spans="2:7">
      <c r="B2926" s="12" t="s">
        <v>914</v>
      </c>
      <c r="C2926" s="12" t="s">
        <v>2230</v>
      </c>
      <c r="D2926" s="12">
        <v>2019</v>
      </c>
      <c r="E2926" s="850">
        <v>1920</v>
      </c>
      <c r="F2926" s="848">
        <v>0.32</v>
      </c>
      <c r="G2926" s="852" t="s">
        <v>915</v>
      </c>
    </row>
    <row r="2927" spans="2:7">
      <c r="B2927" s="12" t="s">
        <v>914</v>
      </c>
      <c r="C2927" s="12" t="s">
        <v>2230</v>
      </c>
      <c r="D2927" s="12">
        <v>2019</v>
      </c>
      <c r="E2927" s="850">
        <v>548</v>
      </c>
      <c r="F2927" s="848">
        <v>0.09</v>
      </c>
      <c r="G2927" s="852" t="s">
        <v>915</v>
      </c>
    </row>
    <row r="2928" spans="2:7">
      <c r="B2928" s="12" t="s">
        <v>914</v>
      </c>
      <c r="C2928" s="12" t="s">
        <v>2229</v>
      </c>
      <c r="D2928" s="12">
        <v>2019</v>
      </c>
      <c r="E2928" s="850">
        <v>9063</v>
      </c>
      <c r="F2928" s="848">
        <v>1.08</v>
      </c>
      <c r="G2928" s="852" t="s">
        <v>915</v>
      </c>
    </row>
    <row r="2929" spans="2:7">
      <c r="B2929" s="12" t="s">
        <v>914</v>
      </c>
      <c r="C2929" s="12" t="s">
        <v>2230</v>
      </c>
      <c r="D2929" s="12">
        <v>2019</v>
      </c>
      <c r="E2929" s="850">
        <v>5035</v>
      </c>
      <c r="F2929" s="848">
        <v>0.6</v>
      </c>
      <c r="G2929" s="852" t="s">
        <v>915</v>
      </c>
    </row>
    <row r="2930" spans="2:7">
      <c r="B2930" s="12" t="s">
        <v>914</v>
      </c>
      <c r="C2930" s="12" t="s">
        <v>2231</v>
      </c>
      <c r="D2930" s="12">
        <v>2019</v>
      </c>
      <c r="E2930" s="850">
        <v>548</v>
      </c>
      <c r="F2930" s="848">
        <v>0.09</v>
      </c>
      <c r="G2930" s="852" t="s">
        <v>915</v>
      </c>
    </row>
    <row r="2931" spans="2:7">
      <c r="B2931" s="12" t="s">
        <v>914</v>
      </c>
      <c r="C2931" s="12" t="s">
        <v>2231</v>
      </c>
      <c r="D2931" s="12">
        <v>2019</v>
      </c>
      <c r="E2931" s="850">
        <v>480</v>
      </c>
      <c r="F2931" s="848">
        <v>0.08</v>
      </c>
      <c r="G2931" s="852" t="s">
        <v>915</v>
      </c>
    </row>
    <row r="2932" spans="2:7">
      <c r="B2932" s="12" t="s">
        <v>914</v>
      </c>
      <c r="C2932" s="12" t="s">
        <v>2232</v>
      </c>
      <c r="D2932" s="12">
        <v>2019</v>
      </c>
      <c r="E2932" s="850">
        <v>266</v>
      </c>
      <c r="F2932" s="848">
        <v>0.1</v>
      </c>
      <c r="G2932" s="852" t="s">
        <v>915</v>
      </c>
    </row>
    <row r="2933" spans="2:7">
      <c r="B2933" s="12" t="s">
        <v>914</v>
      </c>
      <c r="C2933" s="12" t="s">
        <v>2232</v>
      </c>
      <c r="D2933" s="12">
        <v>2019</v>
      </c>
      <c r="E2933" s="850">
        <v>480</v>
      </c>
      <c r="F2933" s="848">
        <v>0.08</v>
      </c>
      <c r="G2933" s="852" t="s">
        <v>915</v>
      </c>
    </row>
    <row r="2934" spans="2:7">
      <c r="B2934" s="12" t="s">
        <v>914</v>
      </c>
      <c r="C2934" s="12" t="s">
        <v>2232</v>
      </c>
      <c r="D2934" s="12">
        <v>2019</v>
      </c>
      <c r="E2934" s="850">
        <v>578</v>
      </c>
      <c r="F2934" s="848">
        <v>0.1</v>
      </c>
      <c r="G2934" s="852" t="s">
        <v>915</v>
      </c>
    </row>
    <row r="2935" spans="2:7">
      <c r="B2935" s="12" t="s">
        <v>914</v>
      </c>
      <c r="C2935" s="12" t="s">
        <v>2232</v>
      </c>
      <c r="D2935" s="12">
        <v>2019</v>
      </c>
      <c r="E2935" s="850">
        <v>548</v>
      </c>
      <c r="F2935" s="848">
        <v>0.09</v>
      </c>
      <c r="G2935" s="852" t="s">
        <v>915</v>
      </c>
    </row>
    <row r="2936" spans="2:7">
      <c r="B2936" s="12" t="s">
        <v>914</v>
      </c>
      <c r="C2936" s="12" t="s">
        <v>2232</v>
      </c>
      <c r="D2936" s="12">
        <v>2019</v>
      </c>
      <c r="E2936" s="850">
        <v>486</v>
      </c>
      <c r="F2936" s="848">
        <v>0.08</v>
      </c>
      <c r="G2936" s="852" t="s">
        <v>915</v>
      </c>
    </row>
    <row r="2937" spans="2:7">
      <c r="B2937" s="12" t="s">
        <v>914</v>
      </c>
      <c r="C2937" s="12" t="s">
        <v>2232</v>
      </c>
      <c r="D2937" s="12">
        <v>2019</v>
      </c>
      <c r="E2937" s="850">
        <v>4028</v>
      </c>
      <c r="F2937" s="848">
        <v>0.48</v>
      </c>
      <c r="G2937" s="852" t="s">
        <v>915</v>
      </c>
    </row>
    <row r="2938" spans="2:7">
      <c r="B2938" s="12" t="s">
        <v>914</v>
      </c>
      <c r="C2938" s="12" t="s">
        <v>2233</v>
      </c>
      <c r="D2938" s="12">
        <v>2019</v>
      </c>
      <c r="E2938" s="850">
        <v>2014</v>
      </c>
      <c r="F2938" s="848">
        <v>0.24</v>
      </c>
      <c r="G2938" s="852" t="s">
        <v>915</v>
      </c>
    </row>
    <row r="2939" spans="2:7">
      <c r="B2939" s="12" t="s">
        <v>914</v>
      </c>
      <c r="C2939" s="12" t="s">
        <v>2233</v>
      </c>
      <c r="D2939" s="12">
        <v>2019</v>
      </c>
      <c r="E2939" s="850">
        <v>2014</v>
      </c>
      <c r="F2939" s="848">
        <v>0.24</v>
      </c>
      <c r="G2939" s="852" t="s">
        <v>915</v>
      </c>
    </row>
    <row r="2940" spans="2:7">
      <c r="B2940" s="12" t="s">
        <v>914</v>
      </c>
      <c r="C2940" s="12" t="s">
        <v>2234</v>
      </c>
      <c r="D2940" s="12">
        <v>2019</v>
      </c>
      <c r="E2940" s="850">
        <v>1007</v>
      </c>
      <c r="F2940" s="848">
        <v>0.12</v>
      </c>
      <c r="G2940" s="852" t="s">
        <v>915</v>
      </c>
    </row>
    <row r="2941" spans="2:7">
      <c r="B2941" s="12" t="s">
        <v>914</v>
      </c>
      <c r="C2941" s="12" t="s">
        <v>2234</v>
      </c>
      <c r="D2941" s="12">
        <v>2019</v>
      </c>
      <c r="E2941" s="850">
        <v>960</v>
      </c>
      <c r="F2941" s="848">
        <v>0.16</v>
      </c>
      <c r="G2941" s="852" t="s">
        <v>915</v>
      </c>
    </row>
    <row r="2942" spans="2:7">
      <c r="B2942" s="12" t="s">
        <v>914</v>
      </c>
      <c r="C2942" s="12" t="s">
        <v>2234</v>
      </c>
      <c r="D2942" s="12">
        <v>2019</v>
      </c>
      <c r="E2942" s="850">
        <v>2014</v>
      </c>
      <c r="F2942" s="848">
        <v>0.24</v>
      </c>
      <c r="G2942" s="852" t="s">
        <v>915</v>
      </c>
    </row>
    <row r="2943" spans="2:7">
      <c r="B2943" s="12" t="s">
        <v>914</v>
      </c>
      <c r="C2943" s="12" t="s">
        <v>2234</v>
      </c>
      <c r="D2943" s="12">
        <v>2019</v>
      </c>
      <c r="E2943" s="850">
        <v>289</v>
      </c>
      <c r="F2943" s="848">
        <v>0.05</v>
      </c>
      <c r="G2943" s="852" t="s">
        <v>915</v>
      </c>
    </row>
    <row r="2944" spans="2:7">
      <c r="B2944" s="12" t="s">
        <v>914</v>
      </c>
      <c r="C2944" s="12" t="s">
        <v>2234</v>
      </c>
      <c r="D2944" s="12">
        <v>2019</v>
      </c>
      <c r="E2944" s="850">
        <v>729</v>
      </c>
      <c r="F2944" s="848">
        <v>0.12</v>
      </c>
      <c r="G2944" s="852" t="s">
        <v>915</v>
      </c>
    </row>
    <row r="2945" spans="2:7">
      <c r="B2945" s="12" t="s">
        <v>914</v>
      </c>
      <c r="C2945" s="12" t="s">
        <v>2234</v>
      </c>
      <c r="D2945" s="12">
        <v>2019</v>
      </c>
      <c r="E2945" s="850">
        <v>548</v>
      </c>
      <c r="F2945" s="848">
        <v>0.09</v>
      </c>
      <c r="G2945" s="852" t="s">
        <v>915</v>
      </c>
    </row>
    <row r="2946" spans="2:7">
      <c r="B2946" s="12" t="s">
        <v>914</v>
      </c>
      <c r="C2946" s="12" t="s">
        <v>2234</v>
      </c>
      <c r="D2946" s="12">
        <v>2019</v>
      </c>
      <c r="E2946" s="850">
        <v>266</v>
      </c>
      <c r="F2946" s="848">
        <v>0.1</v>
      </c>
      <c r="G2946" s="852" t="s">
        <v>915</v>
      </c>
    </row>
    <row r="2947" spans="2:7">
      <c r="B2947" s="12" t="s">
        <v>914</v>
      </c>
      <c r="C2947" s="12" t="s">
        <v>2234</v>
      </c>
      <c r="D2947" s="12">
        <v>2019</v>
      </c>
      <c r="E2947" s="850">
        <v>2014</v>
      </c>
      <c r="F2947" s="848">
        <v>0.24</v>
      </c>
      <c r="G2947" s="852" t="s">
        <v>915</v>
      </c>
    </row>
    <row r="2948" spans="2:7">
      <c r="B2948" s="12" t="s">
        <v>914</v>
      </c>
      <c r="C2948" s="12" t="s">
        <v>2235</v>
      </c>
      <c r="D2948" s="12">
        <v>2019</v>
      </c>
      <c r="E2948" s="850">
        <v>2014</v>
      </c>
      <c r="F2948" s="848">
        <v>0.24</v>
      </c>
      <c r="G2948" s="852" t="s">
        <v>915</v>
      </c>
    </row>
    <row r="2949" spans="2:7">
      <c r="B2949" s="12" t="s">
        <v>914</v>
      </c>
      <c r="C2949" s="12" t="s">
        <v>2235</v>
      </c>
      <c r="D2949" s="12">
        <v>2019</v>
      </c>
      <c r="E2949" s="850">
        <v>2014</v>
      </c>
      <c r="F2949" s="848">
        <v>0.24</v>
      </c>
      <c r="G2949" s="852" t="s">
        <v>915</v>
      </c>
    </row>
    <row r="2950" spans="2:7">
      <c r="B2950" s="12" t="s">
        <v>914</v>
      </c>
      <c r="C2950" s="12" t="s">
        <v>2236</v>
      </c>
      <c r="D2950" s="12">
        <v>2019</v>
      </c>
      <c r="E2950" s="850">
        <v>133</v>
      </c>
      <c r="F2950" s="848">
        <v>0.05</v>
      </c>
      <c r="G2950" s="852" t="s">
        <v>915</v>
      </c>
    </row>
    <row r="2951" spans="2:7">
      <c r="B2951" s="12" t="s">
        <v>914</v>
      </c>
      <c r="C2951" s="12" t="s">
        <v>2236</v>
      </c>
      <c r="D2951" s="12">
        <v>2019</v>
      </c>
      <c r="E2951" s="850">
        <v>480</v>
      </c>
      <c r="F2951" s="848">
        <v>0.08</v>
      </c>
      <c r="G2951" s="852" t="s">
        <v>915</v>
      </c>
    </row>
    <row r="2952" spans="2:7">
      <c r="B2952" s="12" t="s">
        <v>914</v>
      </c>
      <c r="C2952" s="12" t="s">
        <v>2236</v>
      </c>
      <c r="D2952" s="12">
        <v>2019</v>
      </c>
      <c r="E2952" s="850">
        <v>243</v>
      </c>
      <c r="F2952" s="848">
        <v>0.04</v>
      </c>
      <c r="G2952" s="852" t="s">
        <v>915</v>
      </c>
    </row>
    <row r="2953" spans="2:7">
      <c r="B2953" s="12" t="s">
        <v>914</v>
      </c>
      <c r="C2953" s="12" t="s">
        <v>2237</v>
      </c>
      <c r="D2953" s="12">
        <v>2019</v>
      </c>
      <c r="E2953" s="850">
        <v>480</v>
      </c>
      <c r="F2953" s="848">
        <v>0.08</v>
      </c>
      <c r="G2953" s="852" t="s">
        <v>915</v>
      </c>
    </row>
    <row r="2954" spans="2:7">
      <c r="B2954" s="12" t="s">
        <v>914</v>
      </c>
      <c r="C2954" s="12" t="s">
        <v>2237</v>
      </c>
      <c r="D2954" s="12">
        <v>2019</v>
      </c>
      <c r="E2954" s="850">
        <v>133</v>
      </c>
      <c r="F2954" s="848">
        <v>0.05</v>
      </c>
      <c r="G2954" s="852" t="s">
        <v>915</v>
      </c>
    </row>
    <row r="2955" spans="2:7">
      <c r="B2955" s="12" t="s">
        <v>914</v>
      </c>
      <c r="C2955" s="12" t="s">
        <v>2237</v>
      </c>
      <c r="D2955" s="12">
        <v>2019</v>
      </c>
      <c r="E2955" s="850">
        <v>190</v>
      </c>
      <c r="F2955" s="848">
        <v>0.05</v>
      </c>
      <c r="G2955" s="852" t="s">
        <v>915</v>
      </c>
    </row>
    <row r="2956" spans="2:7">
      <c r="B2956" s="12" t="s">
        <v>914</v>
      </c>
      <c r="C2956" s="12" t="s">
        <v>2237</v>
      </c>
      <c r="D2956" s="12">
        <v>2019</v>
      </c>
      <c r="E2956" s="850">
        <v>2014</v>
      </c>
      <c r="F2956" s="848">
        <v>0.24</v>
      </c>
      <c r="G2956" s="852" t="s">
        <v>915</v>
      </c>
    </row>
    <row r="2957" spans="2:7">
      <c r="B2957" s="12" t="s">
        <v>914</v>
      </c>
      <c r="C2957" s="12" t="s">
        <v>2237</v>
      </c>
      <c r="D2957" s="12">
        <v>2019</v>
      </c>
      <c r="E2957" s="850">
        <v>729</v>
      </c>
      <c r="F2957" s="848">
        <v>0.12</v>
      </c>
      <c r="G2957" s="852" t="s">
        <v>915</v>
      </c>
    </row>
    <row r="2958" spans="2:7">
      <c r="B2958" s="12" t="s">
        <v>914</v>
      </c>
      <c r="C2958" s="12" t="s">
        <v>2237</v>
      </c>
      <c r="D2958" s="12">
        <v>2019</v>
      </c>
      <c r="E2958" s="850">
        <v>190</v>
      </c>
      <c r="F2958" s="848">
        <v>0.05</v>
      </c>
      <c r="G2958" s="852" t="s">
        <v>915</v>
      </c>
    </row>
    <row r="2959" spans="2:7">
      <c r="B2959" s="12" t="s">
        <v>914</v>
      </c>
      <c r="C2959" s="12" t="s">
        <v>2237</v>
      </c>
      <c r="D2959" s="12">
        <v>2019</v>
      </c>
      <c r="E2959" s="850">
        <v>1007</v>
      </c>
      <c r="F2959" s="848">
        <v>0.12</v>
      </c>
      <c r="G2959" s="852" t="s">
        <v>915</v>
      </c>
    </row>
    <row r="2960" spans="2:7">
      <c r="B2960" s="12" t="s">
        <v>914</v>
      </c>
      <c r="C2960" s="12" t="s">
        <v>2238</v>
      </c>
      <c r="D2960" s="12">
        <v>2019</v>
      </c>
      <c r="E2960" s="850">
        <v>480</v>
      </c>
      <c r="F2960" s="848">
        <v>0.08</v>
      </c>
      <c r="G2960" s="852" t="s">
        <v>915</v>
      </c>
    </row>
    <row r="2961" spans="2:7">
      <c r="B2961" s="12" t="s">
        <v>914</v>
      </c>
      <c r="C2961" s="12" t="s">
        <v>2238</v>
      </c>
      <c r="D2961" s="12">
        <v>2019</v>
      </c>
      <c r="E2961" s="850">
        <v>570</v>
      </c>
      <c r="F2961" s="848">
        <v>0.15</v>
      </c>
      <c r="G2961" s="852" t="s">
        <v>915</v>
      </c>
    </row>
    <row r="2962" spans="2:7">
      <c r="B2962" s="12" t="s">
        <v>914</v>
      </c>
      <c r="C2962" s="12" t="s">
        <v>2238</v>
      </c>
      <c r="D2962" s="12">
        <v>2019</v>
      </c>
      <c r="E2962" s="850">
        <v>3021</v>
      </c>
      <c r="F2962" s="848">
        <v>0.36</v>
      </c>
      <c r="G2962" s="852" t="s">
        <v>915</v>
      </c>
    </row>
    <row r="2963" spans="2:7">
      <c r="B2963" s="12" t="s">
        <v>914</v>
      </c>
      <c r="C2963" s="12" t="s">
        <v>2238</v>
      </c>
      <c r="D2963" s="12">
        <v>2019</v>
      </c>
      <c r="E2963" s="850">
        <v>1520</v>
      </c>
      <c r="F2963" s="848">
        <v>0.4</v>
      </c>
      <c r="G2963" s="852" t="s">
        <v>915</v>
      </c>
    </row>
    <row r="2964" spans="2:7">
      <c r="B2964" s="12" t="s">
        <v>914</v>
      </c>
      <c r="C2964" s="12" t="s">
        <v>2239</v>
      </c>
      <c r="D2964" s="12">
        <v>2019</v>
      </c>
      <c r="E2964" s="850">
        <v>266</v>
      </c>
      <c r="F2964" s="848">
        <v>0.1</v>
      </c>
      <c r="G2964" s="852" t="s">
        <v>915</v>
      </c>
    </row>
    <row r="2965" spans="2:7">
      <c r="B2965" s="12" t="s">
        <v>914</v>
      </c>
      <c r="C2965" s="12" t="s">
        <v>2239</v>
      </c>
      <c r="D2965" s="12">
        <v>2019</v>
      </c>
      <c r="E2965" s="850">
        <v>972</v>
      </c>
      <c r="F2965" s="848">
        <v>0.16</v>
      </c>
      <c r="G2965" s="852" t="s">
        <v>915</v>
      </c>
    </row>
    <row r="2966" spans="2:7">
      <c r="B2966" s="12" t="s">
        <v>914</v>
      </c>
      <c r="C2966" s="12" t="s">
        <v>2239</v>
      </c>
      <c r="D2966" s="12">
        <v>2019</v>
      </c>
      <c r="E2966" s="850">
        <v>380</v>
      </c>
      <c r="F2966" s="848">
        <v>0.1</v>
      </c>
      <c r="G2966" s="852" t="s">
        <v>915</v>
      </c>
    </row>
    <row r="2967" spans="2:7">
      <c r="B2967" s="12" t="s">
        <v>914</v>
      </c>
      <c r="C2967" s="12" t="s">
        <v>2239</v>
      </c>
      <c r="D2967" s="12">
        <v>2019</v>
      </c>
      <c r="E2967" s="850">
        <v>2014</v>
      </c>
      <c r="F2967" s="848">
        <v>0.24</v>
      </c>
      <c r="G2967" s="852" t="s">
        <v>915</v>
      </c>
    </row>
    <row r="2968" spans="2:7">
      <c r="B2968" s="12" t="s">
        <v>914</v>
      </c>
      <c r="C2968" s="12" t="s">
        <v>2239</v>
      </c>
      <c r="D2968" s="12">
        <v>2019</v>
      </c>
      <c r="E2968" s="850">
        <v>480</v>
      </c>
      <c r="F2968" s="848">
        <v>0.08</v>
      </c>
      <c r="G2968" s="852" t="s">
        <v>915</v>
      </c>
    </row>
    <row r="2969" spans="2:7">
      <c r="B2969" s="12" t="s">
        <v>914</v>
      </c>
      <c r="C2969" s="12" t="s">
        <v>2239</v>
      </c>
      <c r="D2969" s="12">
        <v>2019</v>
      </c>
      <c r="E2969" s="850">
        <v>2014</v>
      </c>
      <c r="F2969" s="848">
        <v>0.24</v>
      </c>
      <c r="G2969" s="852" t="s">
        <v>915</v>
      </c>
    </row>
    <row r="2970" spans="2:7">
      <c r="B2970" s="12" t="s">
        <v>914</v>
      </c>
      <c r="C2970" s="12" t="s">
        <v>2240</v>
      </c>
      <c r="D2970" s="12">
        <v>2019</v>
      </c>
      <c r="E2970" s="850">
        <v>3021</v>
      </c>
      <c r="F2970" s="848">
        <v>0.36</v>
      </c>
      <c r="G2970" s="852" t="s">
        <v>915</v>
      </c>
    </row>
    <row r="2971" spans="2:7">
      <c r="B2971" s="12" t="s">
        <v>914</v>
      </c>
      <c r="C2971" s="12" t="s">
        <v>2240</v>
      </c>
      <c r="D2971" s="12">
        <v>2019</v>
      </c>
      <c r="E2971" s="850">
        <v>5035</v>
      </c>
      <c r="F2971" s="848">
        <v>0.6</v>
      </c>
      <c r="G2971" s="852" t="s">
        <v>915</v>
      </c>
    </row>
    <row r="2972" spans="2:7">
      <c r="B2972" s="12" t="s">
        <v>914</v>
      </c>
      <c r="C2972" s="12" t="s">
        <v>2241</v>
      </c>
      <c r="D2972" s="12">
        <v>2019</v>
      </c>
      <c r="E2972" s="850">
        <v>1007</v>
      </c>
      <c r="F2972" s="848">
        <v>0.12</v>
      </c>
      <c r="G2972" s="852" t="s">
        <v>915</v>
      </c>
    </row>
    <row r="2973" spans="2:7">
      <c r="B2973" s="12" t="s">
        <v>914</v>
      </c>
      <c r="C2973" s="12" t="s">
        <v>2241</v>
      </c>
      <c r="D2973" s="12">
        <v>2019</v>
      </c>
      <c r="E2973" s="850">
        <v>486</v>
      </c>
      <c r="F2973" s="848">
        <v>0.08</v>
      </c>
      <c r="G2973" s="852" t="s">
        <v>915</v>
      </c>
    </row>
    <row r="2974" spans="2:7">
      <c r="B2974" s="12" t="s">
        <v>914</v>
      </c>
      <c r="C2974" s="12" t="s">
        <v>2241</v>
      </c>
      <c r="D2974" s="12">
        <v>2019</v>
      </c>
      <c r="E2974" s="850">
        <v>1007</v>
      </c>
      <c r="F2974" s="848">
        <v>0.12</v>
      </c>
      <c r="G2974" s="852" t="s">
        <v>915</v>
      </c>
    </row>
    <row r="2975" spans="2:7">
      <c r="B2975" s="12" t="s">
        <v>914</v>
      </c>
      <c r="C2975" s="12" t="s">
        <v>2241</v>
      </c>
      <c r="D2975" s="12">
        <v>2019</v>
      </c>
      <c r="E2975" s="850">
        <v>480</v>
      </c>
      <c r="F2975" s="848">
        <v>0.08</v>
      </c>
      <c r="G2975" s="852" t="s">
        <v>915</v>
      </c>
    </row>
    <row r="2976" spans="2:7">
      <c r="B2976" s="12" t="s">
        <v>914</v>
      </c>
      <c r="C2976" s="12" t="s">
        <v>2242</v>
      </c>
      <c r="D2976" s="12">
        <v>2019</v>
      </c>
      <c r="E2976" s="850">
        <v>1007</v>
      </c>
      <c r="F2976" s="848">
        <v>0.12</v>
      </c>
      <c r="G2976" s="852" t="s">
        <v>915</v>
      </c>
    </row>
    <row r="2977" spans="2:7">
      <c r="B2977" s="12" t="s">
        <v>914</v>
      </c>
      <c r="C2977" s="12" t="s">
        <v>2242</v>
      </c>
      <c r="D2977" s="12">
        <v>2019</v>
      </c>
      <c r="E2977" s="850">
        <v>578</v>
      </c>
      <c r="F2977" s="848">
        <v>0.1</v>
      </c>
      <c r="G2977" s="852" t="s">
        <v>915</v>
      </c>
    </row>
    <row r="2978" spans="2:7">
      <c r="B2978" s="12" t="s">
        <v>914</v>
      </c>
      <c r="C2978" s="12" t="s">
        <v>2242</v>
      </c>
      <c r="D2978" s="12">
        <v>2019</v>
      </c>
      <c r="E2978" s="850">
        <v>548</v>
      </c>
      <c r="F2978" s="848">
        <v>0.09</v>
      </c>
      <c r="G2978" s="852" t="s">
        <v>915</v>
      </c>
    </row>
    <row r="2979" spans="2:7">
      <c r="B2979" s="12" t="s">
        <v>914</v>
      </c>
      <c r="C2979" s="12" t="s">
        <v>2242</v>
      </c>
      <c r="D2979" s="12">
        <v>2019</v>
      </c>
      <c r="E2979" s="850">
        <v>480</v>
      </c>
      <c r="F2979" s="848">
        <v>0.08</v>
      </c>
      <c r="G2979" s="852" t="s">
        <v>915</v>
      </c>
    </row>
    <row r="2980" spans="2:7">
      <c r="B2980" s="12" t="s">
        <v>914</v>
      </c>
      <c r="C2980" s="12" t="s">
        <v>2242</v>
      </c>
      <c r="D2980" s="12">
        <v>2019</v>
      </c>
      <c r="E2980" s="850">
        <v>972</v>
      </c>
      <c r="F2980" s="848">
        <v>0.16</v>
      </c>
      <c r="G2980" s="852" t="s">
        <v>915</v>
      </c>
    </row>
    <row r="2981" spans="2:7">
      <c r="B2981" s="12" t="s">
        <v>914</v>
      </c>
      <c r="C2981" s="12" t="s">
        <v>2242</v>
      </c>
      <c r="D2981" s="12">
        <v>2019</v>
      </c>
      <c r="E2981" s="850">
        <v>190</v>
      </c>
      <c r="F2981" s="848">
        <v>0.05</v>
      </c>
      <c r="G2981" s="852" t="s">
        <v>915</v>
      </c>
    </row>
    <row r="2982" spans="2:7">
      <c r="B2982" s="12" t="s">
        <v>914</v>
      </c>
      <c r="C2982" s="12" t="s">
        <v>2242</v>
      </c>
      <c r="D2982" s="12">
        <v>2019</v>
      </c>
      <c r="E2982" s="850">
        <v>4028</v>
      </c>
      <c r="F2982" s="848">
        <v>0.48</v>
      </c>
      <c r="G2982" s="852" t="s">
        <v>915</v>
      </c>
    </row>
    <row r="2983" spans="2:7">
      <c r="B2983" s="12" t="s">
        <v>914</v>
      </c>
      <c r="C2983" s="12" t="s">
        <v>2222</v>
      </c>
      <c r="D2983" s="12">
        <v>2019</v>
      </c>
      <c r="E2983" s="850">
        <v>5035</v>
      </c>
      <c r="F2983" s="848">
        <v>0.6</v>
      </c>
      <c r="G2983" s="852" t="s">
        <v>915</v>
      </c>
    </row>
    <row r="2984" spans="2:7">
      <c r="B2984" s="12" t="s">
        <v>914</v>
      </c>
      <c r="C2984" s="12" t="s">
        <v>2222</v>
      </c>
      <c r="D2984" s="12">
        <v>2019</v>
      </c>
      <c r="E2984" s="850">
        <v>3021</v>
      </c>
      <c r="F2984" s="848">
        <v>0.36</v>
      </c>
      <c r="G2984" s="852" t="s">
        <v>915</v>
      </c>
    </row>
    <row r="2985" spans="2:7">
      <c r="B2985" s="12" t="s">
        <v>914</v>
      </c>
      <c r="C2985" s="12" t="s">
        <v>2243</v>
      </c>
      <c r="D2985" s="12">
        <v>2019</v>
      </c>
      <c r="E2985" s="850">
        <v>480</v>
      </c>
      <c r="F2985" s="848">
        <v>0.08</v>
      </c>
      <c r="G2985" s="852" t="s">
        <v>915</v>
      </c>
    </row>
    <row r="2986" spans="2:7">
      <c r="B2986" s="12" t="s">
        <v>914</v>
      </c>
      <c r="C2986" s="12" t="s">
        <v>2243</v>
      </c>
      <c r="D2986" s="12">
        <v>2019</v>
      </c>
      <c r="E2986" s="850">
        <v>2760</v>
      </c>
      <c r="F2986" s="848">
        <v>0</v>
      </c>
      <c r="G2986" s="852" t="s">
        <v>915</v>
      </c>
    </row>
    <row r="2987" spans="2:7">
      <c r="B2987" s="12" t="s">
        <v>914</v>
      </c>
      <c r="C2987" s="12" t="s">
        <v>2243</v>
      </c>
      <c r="D2987" s="12">
        <v>2019</v>
      </c>
      <c r="E2987" s="850">
        <v>972</v>
      </c>
      <c r="F2987" s="848">
        <v>0.16</v>
      </c>
      <c r="G2987" s="852" t="s">
        <v>915</v>
      </c>
    </row>
    <row r="2988" spans="2:7">
      <c r="B2988" s="12" t="s">
        <v>914</v>
      </c>
      <c r="C2988" s="12" t="s">
        <v>2243</v>
      </c>
      <c r="D2988" s="12">
        <v>2019</v>
      </c>
      <c r="E2988" s="850">
        <v>3021</v>
      </c>
      <c r="F2988" s="848">
        <v>0.36</v>
      </c>
      <c r="G2988" s="852" t="s">
        <v>915</v>
      </c>
    </row>
    <row r="2989" spans="2:7">
      <c r="B2989" s="12" t="s">
        <v>914</v>
      </c>
      <c r="C2989" s="12" t="s">
        <v>2244</v>
      </c>
      <c r="D2989" s="12">
        <v>2019</v>
      </c>
      <c r="E2989" s="850">
        <v>729</v>
      </c>
      <c r="F2989" s="848">
        <v>0.12</v>
      </c>
      <c r="G2989" s="852" t="s">
        <v>915</v>
      </c>
    </row>
    <row r="2990" spans="2:7">
      <c r="B2990" s="12" t="s">
        <v>914</v>
      </c>
      <c r="C2990" s="12" t="s">
        <v>2244</v>
      </c>
      <c r="D2990" s="12">
        <v>2019</v>
      </c>
      <c r="E2990" s="850">
        <v>2014</v>
      </c>
      <c r="F2990" s="848">
        <v>0.24</v>
      </c>
      <c r="G2990" s="852" t="s">
        <v>915</v>
      </c>
    </row>
    <row r="2991" spans="2:7">
      <c r="B2991" s="12" t="s">
        <v>914</v>
      </c>
      <c r="C2991" s="12" t="s">
        <v>2244</v>
      </c>
      <c r="D2991" s="12">
        <v>2019</v>
      </c>
      <c r="E2991" s="850">
        <v>960</v>
      </c>
      <c r="F2991" s="848">
        <v>0.16</v>
      </c>
      <c r="G2991" s="852" t="s">
        <v>915</v>
      </c>
    </row>
    <row r="2992" spans="2:7">
      <c r="B2992" s="12" t="s">
        <v>914</v>
      </c>
      <c r="C2992" s="12" t="s">
        <v>2244</v>
      </c>
      <c r="D2992" s="12">
        <v>2019</v>
      </c>
      <c r="E2992" s="850">
        <v>548</v>
      </c>
      <c r="F2992" s="848">
        <v>0.09</v>
      </c>
      <c r="G2992" s="852" t="s">
        <v>915</v>
      </c>
    </row>
    <row r="2993" spans="2:7">
      <c r="B2993" s="12" t="s">
        <v>914</v>
      </c>
      <c r="C2993" s="12" t="s">
        <v>2245</v>
      </c>
      <c r="D2993" s="12">
        <v>2019</v>
      </c>
      <c r="E2993" s="850">
        <v>133</v>
      </c>
      <c r="F2993" s="848">
        <v>0.05</v>
      </c>
      <c r="G2993" s="852" t="s">
        <v>915</v>
      </c>
    </row>
    <row r="2994" spans="2:7">
      <c r="B2994" s="12" t="s">
        <v>914</v>
      </c>
      <c r="C2994" s="12" t="s">
        <v>2245</v>
      </c>
      <c r="D2994" s="12">
        <v>2019</v>
      </c>
      <c r="E2994" s="850">
        <v>1007</v>
      </c>
      <c r="F2994" s="848">
        <v>0.12</v>
      </c>
      <c r="G2994" s="852" t="s">
        <v>915</v>
      </c>
    </row>
    <row r="2995" spans="2:7">
      <c r="B2995" s="12" t="s">
        <v>914</v>
      </c>
      <c r="C2995" s="12" t="s">
        <v>2245</v>
      </c>
      <c r="D2995" s="12">
        <v>2019</v>
      </c>
      <c r="E2995" s="850">
        <v>480</v>
      </c>
      <c r="F2995" s="848">
        <v>0.08</v>
      </c>
      <c r="G2995" s="852" t="s">
        <v>915</v>
      </c>
    </row>
    <row r="2996" spans="2:7">
      <c r="B2996" s="12" t="s">
        <v>914</v>
      </c>
      <c r="C2996" s="12" t="s">
        <v>2246</v>
      </c>
      <c r="D2996" s="12">
        <v>2019</v>
      </c>
      <c r="E2996" s="850">
        <v>190</v>
      </c>
      <c r="F2996" s="848">
        <v>0.05</v>
      </c>
      <c r="G2996" s="852" t="s">
        <v>915</v>
      </c>
    </row>
    <row r="2997" spans="2:7">
      <c r="B2997" s="12" t="s">
        <v>914</v>
      </c>
      <c r="C2997" s="12" t="s">
        <v>2246</v>
      </c>
      <c r="D2997" s="12">
        <v>2019</v>
      </c>
      <c r="E2997" s="850">
        <v>972</v>
      </c>
      <c r="F2997" s="848">
        <v>0.16</v>
      </c>
      <c r="G2997" s="852" t="s">
        <v>915</v>
      </c>
    </row>
    <row r="2998" spans="2:7">
      <c r="B2998" s="12" t="s">
        <v>914</v>
      </c>
      <c r="C2998" s="12" t="s">
        <v>2246</v>
      </c>
      <c r="D2998" s="12">
        <v>2019</v>
      </c>
      <c r="E2998" s="850">
        <v>1007</v>
      </c>
      <c r="F2998" s="848">
        <v>0.12</v>
      </c>
      <c r="G2998" s="852" t="s">
        <v>915</v>
      </c>
    </row>
    <row r="2999" spans="2:7">
      <c r="B2999" s="12" t="s">
        <v>914</v>
      </c>
      <c r="C2999" s="12" t="s">
        <v>2246</v>
      </c>
      <c r="D2999" s="12">
        <v>2019</v>
      </c>
      <c r="E2999" s="850">
        <v>480</v>
      </c>
      <c r="F2999" s="848">
        <v>0.08</v>
      </c>
      <c r="G2999" s="852" t="s">
        <v>915</v>
      </c>
    </row>
    <row r="3000" spans="2:7">
      <c r="B3000" s="12" t="s">
        <v>914</v>
      </c>
      <c r="C3000" s="12" t="s">
        <v>2246</v>
      </c>
      <c r="D3000" s="12">
        <v>2019</v>
      </c>
      <c r="E3000" s="850">
        <v>133</v>
      </c>
      <c r="F3000" s="848">
        <v>0.05</v>
      </c>
      <c r="G3000" s="852" t="s">
        <v>915</v>
      </c>
    </row>
    <row r="3001" spans="2:7">
      <c r="B3001" s="12" t="s">
        <v>914</v>
      </c>
      <c r="C3001" s="12" t="s">
        <v>2246</v>
      </c>
      <c r="D3001" s="12">
        <v>2019</v>
      </c>
      <c r="E3001" s="850">
        <v>3021</v>
      </c>
      <c r="F3001" s="848">
        <v>0.36</v>
      </c>
      <c r="G3001" s="852" t="s">
        <v>915</v>
      </c>
    </row>
    <row r="3002" spans="2:7">
      <c r="B3002" s="12" t="s">
        <v>914</v>
      </c>
      <c r="C3002" s="12" t="s">
        <v>2247</v>
      </c>
      <c r="D3002" s="12">
        <v>2019</v>
      </c>
      <c r="E3002" s="850">
        <v>243</v>
      </c>
      <c r="F3002" s="848">
        <v>0.04</v>
      </c>
      <c r="G3002" s="852" t="s">
        <v>915</v>
      </c>
    </row>
    <row r="3003" spans="2:7">
      <c r="B3003" s="12" t="s">
        <v>914</v>
      </c>
      <c r="C3003" s="12" t="s">
        <v>2247</v>
      </c>
      <c r="D3003" s="12">
        <v>2019</v>
      </c>
      <c r="E3003" s="850">
        <v>1007</v>
      </c>
      <c r="F3003" s="848">
        <v>0.12</v>
      </c>
      <c r="G3003" s="852" t="s">
        <v>915</v>
      </c>
    </row>
    <row r="3004" spans="2:7">
      <c r="B3004" s="12" t="s">
        <v>914</v>
      </c>
      <c r="C3004" s="12" t="s">
        <v>2247</v>
      </c>
      <c r="D3004" s="12">
        <v>2019</v>
      </c>
      <c r="E3004" s="850">
        <v>2014</v>
      </c>
      <c r="F3004" s="848">
        <v>0.24</v>
      </c>
      <c r="G3004" s="852" t="s">
        <v>915</v>
      </c>
    </row>
    <row r="3005" spans="2:7">
      <c r="B3005" s="12" t="s">
        <v>914</v>
      </c>
      <c r="C3005" s="12" t="s">
        <v>2247</v>
      </c>
      <c r="D3005" s="12">
        <v>2019</v>
      </c>
      <c r="E3005" s="850">
        <v>480</v>
      </c>
      <c r="F3005" s="848">
        <v>0.08</v>
      </c>
      <c r="G3005" s="852" t="s">
        <v>915</v>
      </c>
    </row>
    <row r="3006" spans="2:7">
      <c r="B3006" s="12" t="s">
        <v>914</v>
      </c>
      <c r="C3006" s="12" t="s">
        <v>2248</v>
      </c>
      <c r="D3006" s="12">
        <v>2019</v>
      </c>
      <c r="E3006" s="850">
        <v>2014</v>
      </c>
      <c r="F3006" s="848">
        <v>0.24</v>
      </c>
      <c r="G3006" s="852" t="s">
        <v>915</v>
      </c>
    </row>
    <row r="3007" spans="2:7">
      <c r="B3007" s="12" t="s">
        <v>914</v>
      </c>
      <c r="C3007" s="12" t="s">
        <v>2248</v>
      </c>
      <c r="D3007" s="12">
        <v>2019</v>
      </c>
      <c r="E3007" s="850">
        <v>2014</v>
      </c>
      <c r="F3007" s="848">
        <v>0.24</v>
      </c>
      <c r="G3007" s="852" t="s">
        <v>915</v>
      </c>
    </row>
    <row r="3008" spans="2:7">
      <c r="B3008" s="12" t="s">
        <v>914</v>
      </c>
      <c r="C3008" s="12" t="s">
        <v>2249</v>
      </c>
      <c r="D3008" s="12">
        <v>2019</v>
      </c>
      <c r="E3008" s="850">
        <v>2014</v>
      </c>
      <c r="F3008" s="848">
        <v>0.24</v>
      </c>
      <c r="G3008" s="852" t="s">
        <v>915</v>
      </c>
    </row>
    <row r="3009" spans="2:7">
      <c r="B3009" s="12" t="s">
        <v>914</v>
      </c>
      <c r="C3009" s="12" t="s">
        <v>2249</v>
      </c>
      <c r="D3009" s="12">
        <v>2019</v>
      </c>
      <c r="E3009" s="850">
        <v>2014</v>
      </c>
      <c r="F3009" s="848">
        <v>0.24</v>
      </c>
      <c r="G3009" s="852" t="s">
        <v>915</v>
      </c>
    </row>
    <row r="3010" spans="2:7">
      <c r="B3010" s="12" t="s">
        <v>914</v>
      </c>
      <c r="C3010" s="12" t="s">
        <v>2250</v>
      </c>
      <c r="D3010" s="12">
        <v>2019</v>
      </c>
      <c r="E3010" s="850">
        <v>3021</v>
      </c>
      <c r="F3010" s="848">
        <v>0.36</v>
      </c>
      <c r="G3010" s="852" t="s">
        <v>915</v>
      </c>
    </row>
    <row r="3011" spans="2:7">
      <c r="B3011" s="12" t="s">
        <v>914</v>
      </c>
      <c r="C3011" s="12" t="s">
        <v>2250</v>
      </c>
      <c r="D3011" s="12">
        <v>2019</v>
      </c>
      <c r="E3011" s="850">
        <v>3021</v>
      </c>
      <c r="F3011" s="848">
        <v>0.36</v>
      </c>
      <c r="G3011" s="852" t="s">
        <v>915</v>
      </c>
    </row>
    <row r="3012" spans="2:7">
      <c r="B3012" s="12" t="s">
        <v>914</v>
      </c>
      <c r="C3012" s="12" t="s">
        <v>2251</v>
      </c>
      <c r="D3012" s="12">
        <v>2019</v>
      </c>
      <c r="E3012" s="850">
        <v>729</v>
      </c>
      <c r="F3012" s="848">
        <v>0.12</v>
      </c>
      <c r="G3012" s="852" t="s">
        <v>915</v>
      </c>
    </row>
    <row r="3013" spans="2:7">
      <c r="B3013" s="12" t="s">
        <v>914</v>
      </c>
      <c r="C3013" s="12" t="s">
        <v>2251</v>
      </c>
      <c r="D3013" s="12">
        <v>2019</v>
      </c>
      <c r="E3013" s="850">
        <v>1007</v>
      </c>
      <c r="F3013" s="848">
        <v>0.12</v>
      </c>
      <c r="G3013" s="852" t="s">
        <v>915</v>
      </c>
    </row>
    <row r="3014" spans="2:7">
      <c r="B3014" s="12" t="s">
        <v>914</v>
      </c>
      <c r="C3014" s="12" t="s">
        <v>2251</v>
      </c>
      <c r="D3014" s="12">
        <v>2019</v>
      </c>
      <c r="E3014" s="850">
        <v>480</v>
      </c>
      <c r="F3014" s="848">
        <v>0.08</v>
      </c>
      <c r="G3014" s="852" t="s">
        <v>915</v>
      </c>
    </row>
    <row r="3015" spans="2:7">
      <c r="B3015" s="12" t="s">
        <v>914</v>
      </c>
      <c r="C3015" s="12" t="s">
        <v>2252</v>
      </c>
      <c r="D3015" s="12">
        <v>2019</v>
      </c>
      <c r="E3015" s="850">
        <v>133</v>
      </c>
      <c r="F3015" s="848">
        <v>0.05</v>
      </c>
      <c r="G3015" s="852" t="s">
        <v>915</v>
      </c>
    </row>
    <row r="3016" spans="2:7">
      <c r="B3016" s="12" t="s">
        <v>914</v>
      </c>
      <c r="C3016" s="12" t="s">
        <v>2252</v>
      </c>
      <c r="D3016" s="12">
        <v>2019</v>
      </c>
      <c r="E3016" s="850">
        <v>1007</v>
      </c>
      <c r="F3016" s="848">
        <v>0.12</v>
      </c>
      <c r="G3016" s="852" t="s">
        <v>915</v>
      </c>
    </row>
    <row r="3017" spans="2:7">
      <c r="B3017" s="12" t="s">
        <v>914</v>
      </c>
      <c r="C3017" s="12" t="s">
        <v>2252</v>
      </c>
      <c r="D3017" s="12">
        <v>2019</v>
      </c>
      <c r="E3017" s="850">
        <v>480</v>
      </c>
      <c r="F3017" s="848">
        <v>0.08</v>
      </c>
      <c r="G3017" s="852" t="s">
        <v>915</v>
      </c>
    </row>
    <row r="3018" spans="2:7">
      <c r="B3018" s="12" t="s">
        <v>914</v>
      </c>
      <c r="C3018" s="12" t="s">
        <v>2252</v>
      </c>
      <c r="D3018" s="12">
        <v>2019</v>
      </c>
      <c r="E3018" s="850">
        <v>729</v>
      </c>
      <c r="F3018" s="848">
        <v>0.12</v>
      </c>
      <c r="G3018" s="852" t="s">
        <v>915</v>
      </c>
    </row>
    <row r="3019" spans="2:7">
      <c r="B3019" s="12" t="s">
        <v>914</v>
      </c>
      <c r="C3019" s="12" t="s">
        <v>2253</v>
      </c>
      <c r="D3019" s="12">
        <v>2019</v>
      </c>
      <c r="E3019" s="850">
        <v>380</v>
      </c>
      <c r="F3019" s="848">
        <v>0.1</v>
      </c>
      <c r="G3019" s="852" t="s">
        <v>915</v>
      </c>
    </row>
    <row r="3020" spans="2:7">
      <c r="B3020" s="12" t="s">
        <v>914</v>
      </c>
      <c r="C3020" s="12" t="s">
        <v>2253</v>
      </c>
      <c r="D3020" s="12">
        <v>2019</v>
      </c>
      <c r="E3020" s="850">
        <v>960</v>
      </c>
      <c r="F3020" s="848">
        <v>0.16</v>
      </c>
      <c r="G3020" s="852" t="s">
        <v>915</v>
      </c>
    </row>
    <row r="3021" spans="2:7">
      <c r="B3021" s="12" t="s">
        <v>914</v>
      </c>
      <c r="C3021" s="12" t="s">
        <v>2253</v>
      </c>
      <c r="D3021" s="12">
        <v>2019</v>
      </c>
      <c r="E3021" s="850">
        <v>266</v>
      </c>
      <c r="F3021" s="848">
        <v>0.1</v>
      </c>
      <c r="G3021" s="852" t="s">
        <v>915</v>
      </c>
    </row>
    <row r="3022" spans="2:7">
      <c r="B3022" s="12" t="s">
        <v>914</v>
      </c>
      <c r="C3022" s="12" t="s">
        <v>2253</v>
      </c>
      <c r="D3022" s="12">
        <v>2019</v>
      </c>
      <c r="E3022" s="850">
        <v>3021</v>
      </c>
      <c r="F3022" s="848">
        <v>0.36</v>
      </c>
      <c r="G3022" s="852" t="s">
        <v>915</v>
      </c>
    </row>
    <row r="3023" spans="2:7">
      <c r="B3023" s="12" t="s">
        <v>914</v>
      </c>
      <c r="C3023" s="12" t="s">
        <v>2253</v>
      </c>
      <c r="D3023" s="12">
        <v>2019</v>
      </c>
      <c r="E3023" s="850">
        <v>1007</v>
      </c>
      <c r="F3023" s="848">
        <v>0.12</v>
      </c>
      <c r="G3023" s="852" t="s">
        <v>915</v>
      </c>
    </row>
    <row r="3024" spans="2:7">
      <c r="B3024" s="12" t="s">
        <v>914</v>
      </c>
      <c r="C3024" s="12" t="s">
        <v>2253</v>
      </c>
      <c r="D3024" s="12">
        <v>2019</v>
      </c>
      <c r="E3024" s="850">
        <v>578</v>
      </c>
      <c r="F3024" s="848">
        <v>0.1</v>
      </c>
      <c r="G3024" s="852" t="s">
        <v>915</v>
      </c>
    </row>
    <row r="3025" spans="2:7">
      <c r="B3025" s="12" t="s">
        <v>914</v>
      </c>
      <c r="C3025" s="12" t="s">
        <v>2253</v>
      </c>
      <c r="D3025" s="12">
        <v>2019</v>
      </c>
      <c r="E3025" s="850">
        <v>548</v>
      </c>
      <c r="F3025" s="848">
        <v>0.09</v>
      </c>
      <c r="G3025" s="852" t="s">
        <v>915</v>
      </c>
    </row>
    <row r="3026" spans="2:7">
      <c r="B3026" s="12" t="s">
        <v>914</v>
      </c>
      <c r="C3026" s="12" t="s">
        <v>2253</v>
      </c>
      <c r="D3026" s="12">
        <v>2019</v>
      </c>
      <c r="E3026" s="850">
        <v>1458</v>
      </c>
      <c r="F3026" s="848">
        <v>0.24</v>
      </c>
      <c r="G3026" s="852" t="s">
        <v>915</v>
      </c>
    </row>
    <row r="3027" spans="2:7">
      <c r="B3027" s="12" t="s">
        <v>914</v>
      </c>
      <c r="C3027" s="12" t="s">
        <v>2254</v>
      </c>
      <c r="D3027" s="12">
        <v>2019</v>
      </c>
      <c r="E3027" s="850">
        <v>3021</v>
      </c>
      <c r="F3027" s="848">
        <v>0.36</v>
      </c>
      <c r="G3027" s="852" t="s">
        <v>915</v>
      </c>
    </row>
    <row r="3028" spans="2:7">
      <c r="B3028" s="12" t="s">
        <v>914</v>
      </c>
      <c r="C3028" s="12" t="s">
        <v>2254</v>
      </c>
      <c r="D3028" s="12">
        <v>2019</v>
      </c>
      <c r="E3028" s="850">
        <v>133</v>
      </c>
      <c r="F3028" s="848">
        <v>0.05</v>
      </c>
      <c r="G3028" s="852" t="s">
        <v>915</v>
      </c>
    </row>
    <row r="3029" spans="2:7">
      <c r="B3029" s="12" t="s">
        <v>914</v>
      </c>
      <c r="C3029" s="12" t="s">
        <v>2254</v>
      </c>
      <c r="D3029" s="12">
        <v>2019</v>
      </c>
      <c r="E3029" s="850">
        <v>729</v>
      </c>
      <c r="F3029" s="848">
        <v>0.12</v>
      </c>
      <c r="G3029" s="852" t="s">
        <v>915</v>
      </c>
    </row>
    <row r="3030" spans="2:7">
      <c r="B3030" s="12" t="s">
        <v>914</v>
      </c>
      <c r="C3030" s="12" t="s">
        <v>2255</v>
      </c>
      <c r="D3030" s="12">
        <v>2019</v>
      </c>
      <c r="E3030" s="850">
        <v>1007</v>
      </c>
      <c r="F3030" s="848">
        <v>0.12</v>
      </c>
      <c r="G3030" s="852" t="s">
        <v>915</v>
      </c>
    </row>
    <row r="3031" spans="2:7">
      <c r="B3031" s="12" t="s">
        <v>914</v>
      </c>
      <c r="C3031" s="12" t="s">
        <v>2255</v>
      </c>
      <c r="D3031" s="12">
        <v>2019</v>
      </c>
      <c r="E3031" s="850">
        <v>133</v>
      </c>
      <c r="F3031" s="848">
        <v>0.05</v>
      </c>
      <c r="G3031" s="852" t="s">
        <v>915</v>
      </c>
    </row>
    <row r="3032" spans="2:7">
      <c r="B3032" s="12" t="s">
        <v>914</v>
      </c>
      <c r="C3032" s="12" t="s">
        <v>2255</v>
      </c>
      <c r="D3032" s="12">
        <v>2019</v>
      </c>
      <c r="E3032" s="850">
        <v>729</v>
      </c>
      <c r="F3032" s="848">
        <v>0.12</v>
      </c>
      <c r="G3032" s="852" t="s">
        <v>915</v>
      </c>
    </row>
    <row r="3033" spans="2:7">
      <c r="B3033" s="12" t="s">
        <v>914</v>
      </c>
      <c r="C3033" s="12" t="s">
        <v>2256</v>
      </c>
      <c r="D3033" s="12">
        <v>2019</v>
      </c>
      <c r="E3033" s="850">
        <v>133</v>
      </c>
      <c r="F3033" s="848">
        <v>0.05</v>
      </c>
      <c r="G3033" s="852" t="s">
        <v>915</v>
      </c>
    </row>
    <row r="3034" spans="2:7">
      <c r="B3034" s="12" t="s">
        <v>914</v>
      </c>
      <c r="C3034" s="12" t="s">
        <v>2256</v>
      </c>
      <c r="D3034" s="12">
        <v>2019</v>
      </c>
      <c r="E3034" s="850">
        <v>480</v>
      </c>
      <c r="F3034" s="848">
        <v>0.08</v>
      </c>
      <c r="G3034" s="852" t="s">
        <v>915</v>
      </c>
    </row>
    <row r="3035" spans="2:7">
      <c r="B3035" s="12" t="s">
        <v>914</v>
      </c>
      <c r="C3035" s="12" t="s">
        <v>2257</v>
      </c>
      <c r="D3035" s="12">
        <v>2019</v>
      </c>
      <c r="E3035" s="850">
        <v>380</v>
      </c>
      <c r="F3035" s="848">
        <v>0.1</v>
      </c>
      <c r="G3035" s="852" t="s">
        <v>915</v>
      </c>
    </row>
    <row r="3036" spans="2:7">
      <c r="B3036" s="12" t="s">
        <v>914</v>
      </c>
      <c r="C3036" s="12" t="s">
        <v>2257</v>
      </c>
      <c r="D3036" s="12">
        <v>2019</v>
      </c>
      <c r="E3036" s="850">
        <v>480</v>
      </c>
      <c r="F3036" s="848">
        <v>0.08</v>
      </c>
      <c r="G3036" s="852" t="s">
        <v>915</v>
      </c>
    </row>
    <row r="3037" spans="2:7">
      <c r="B3037" s="12" t="s">
        <v>914</v>
      </c>
      <c r="C3037" s="12" t="s">
        <v>2257</v>
      </c>
      <c r="D3037" s="12">
        <v>2019</v>
      </c>
      <c r="E3037" s="850">
        <v>486</v>
      </c>
      <c r="F3037" s="848">
        <v>0.08</v>
      </c>
      <c r="G3037" s="852" t="s">
        <v>915</v>
      </c>
    </row>
    <row r="3038" spans="2:7">
      <c r="B3038" s="12" t="s">
        <v>914</v>
      </c>
      <c r="C3038" s="12" t="s">
        <v>2257</v>
      </c>
      <c r="D3038" s="12">
        <v>2019</v>
      </c>
      <c r="E3038" s="850">
        <v>1007</v>
      </c>
      <c r="F3038" s="848">
        <v>0.12</v>
      </c>
      <c r="G3038" s="852" t="s">
        <v>915</v>
      </c>
    </row>
    <row r="3039" spans="2:7">
      <c r="B3039" s="12" t="s">
        <v>914</v>
      </c>
      <c r="C3039" s="12" t="s">
        <v>2257</v>
      </c>
      <c r="D3039" s="12">
        <v>2019</v>
      </c>
      <c r="E3039" s="850">
        <v>1007</v>
      </c>
      <c r="F3039" s="848">
        <v>0.12</v>
      </c>
      <c r="G3039" s="852" t="s">
        <v>915</v>
      </c>
    </row>
    <row r="3040" spans="2:7">
      <c r="B3040" s="12" t="s">
        <v>914</v>
      </c>
      <c r="C3040" s="12" t="s">
        <v>2258</v>
      </c>
      <c r="D3040" s="12">
        <v>2019</v>
      </c>
      <c r="E3040" s="850">
        <v>2014</v>
      </c>
      <c r="F3040" s="848">
        <v>0.24</v>
      </c>
      <c r="G3040" s="852" t="s">
        <v>918</v>
      </c>
    </row>
    <row r="3041" spans="2:7">
      <c r="B3041" s="12" t="s">
        <v>914</v>
      </c>
      <c r="C3041" s="12" t="s">
        <v>2258</v>
      </c>
      <c r="D3041" s="12">
        <v>2019</v>
      </c>
      <c r="E3041" s="850">
        <v>1007</v>
      </c>
      <c r="F3041" s="848">
        <v>0.12</v>
      </c>
      <c r="G3041" s="852" t="s">
        <v>918</v>
      </c>
    </row>
    <row r="3042" spans="2:7">
      <c r="B3042" s="12" t="s">
        <v>914</v>
      </c>
      <c r="C3042" s="12" t="s">
        <v>2258</v>
      </c>
      <c r="D3042" s="12">
        <v>2019</v>
      </c>
      <c r="E3042" s="850">
        <v>190</v>
      </c>
      <c r="F3042" s="848">
        <v>0.05</v>
      </c>
      <c r="G3042" s="852" t="s">
        <v>918</v>
      </c>
    </row>
    <row r="3043" spans="2:7">
      <c r="B3043" s="12" t="s">
        <v>914</v>
      </c>
      <c r="C3043" s="12" t="s">
        <v>2258</v>
      </c>
      <c r="D3043" s="12">
        <v>2019</v>
      </c>
      <c r="E3043" s="850">
        <v>486</v>
      </c>
      <c r="F3043" s="848">
        <v>0.08</v>
      </c>
      <c r="G3043" s="852" t="s">
        <v>918</v>
      </c>
    </row>
    <row r="3044" spans="2:7">
      <c r="B3044" s="12" t="s">
        <v>914</v>
      </c>
      <c r="C3044" s="12" t="s">
        <v>2258</v>
      </c>
      <c r="D3044" s="12">
        <v>2019</v>
      </c>
      <c r="E3044" s="850">
        <v>480</v>
      </c>
      <c r="F3044" s="848">
        <v>0.08</v>
      </c>
      <c r="G3044" s="852" t="s">
        <v>918</v>
      </c>
    </row>
    <row r="3045" spans="2:7">
      <c r="B3045" s="12" t="s">
        <v>914</v>
      </c>
      <c r="C3045" s="12" t="s">
        <v>2259</v>
      </c>
      <c r="D3045" s="12">
        <v>2019</v>
      </c>
      <c r="E3045" s="850">
        <v>548</v>
      </c>
      <c r="F3045" s="848">
        <v>0.09</v>
      </c>
      <c r="G3045" s="852" t="s">
        <v>915</v>
      </c>
    </row>
    <row r="3046" spans="2:7">
      <c r="B3046" s="12" t="s">
        <v>914</v>
      </c>
      <c r="C3046" s="12" t="s">
        <v>2259</v>
      </c>
      <c r="D3046" s="12">
        <v>2019</v>
      </c>
      <c r="E3046" s="850">
        <v>2014</v>
      </c>
      <c r="F3046" s="848">
        <v>0.24</v>
      </c>
      <c r="G3046" s="852" t="s">
        <v>915</v>
      </c>
    </row>
    <row r="3047" spans="2:7">
      <c r="B3047" s="12" t="s">
        <v>914</v>
      </c>
      <c r="C3047" s="12" t="s">
        <v>2259</v>
      </c>
      <c r="D3047" s="12">
        <v>2019</v>
      </c>
      <c r="E3047" s="850">
        <v>4028</v>
      </c>
      <c r="F3047" s="848">
        <v>0.48</v>
      </c>
      <c r="G3047" s="852" t="s">
        <v>915</v>
      </c>
    </row>
    <row r="3048" spans="2:7">
      <c r="B3048" s="12" t="s">
        <v>914</v>
      </c>
      <c r="C3048" s="12" t="s">
        <v>2259</v>
      </c>
      <c r="D3048" s="12">
        <v>2019</v>
      </c>
      <c r="E3048" s="850">
        <v>1215</v>
      </c>
      <c r="F3048" s="848">
        <v>0.2</v>
      </c>
      <c r="G3048" s="852" t="s">
        <v>915</v>
      </c>
    </row>
    <row r="3049" spans="2:7">
      <c r="B3049" s="12" t="s">
        <v>914</v>
      </c>
      <c r="C3049" s="12" t="s">
        <v>2259</v>
      </c>
      <c r="D3049" s="12">
        <v>2019</v>
      </c>
      <c r="E3049" s="850">
        <v>960</v>
      </c>
      <c r="F3049" s="848">
        <v>0.16</v>
      </c>
      <c r="G3049" s="852" t="s">
        <v>915</v>
      </c>
    </row>
    <row r="3050" spans="2:7">
      <c r="B3050" s="12" t="s">
        <v>914</v>
      </c>
      <c r="C3050" s="12" t="s">
        <v>2259</v>
      </c>
      <c r="D3050" s="12">
        <v>2019</v>
      </c>
      <c r="E3050" s="850">
        <v>578</v>
      </c>
      <c r="F3050" s="848">
        <v>0.1</v>
      </c>
      <c r="G3050" s="852" t="s">
        <v>915</v>
      </c>
    </row>
    <row r="3051" spans="2:7">
      <c r="B3051" s="12" t="s">
        <v>914</v>
      </c>
      <c r="C3051" s="12" t="s">
        <v>2260</v>
      </c>
      <c r="D3051" s="12">
        <v>2019</v>
      </c>
      <c r="E3051" s="850">
        <v>2014</v>
      </c>
      <c r="F3051" s="848">
        <v>0.24</v>
      </c>
      <c r="G3051" s="852" t="s">
        <v>915</v>
      </c>
    </row>
    <row r="3052" spans="2:7">
      <c r="B3052" s="12" t="s">
        <v>914</v>
      </c>
      <c r="C3052" s="12" t="s">
        <v>2260</v>
      </c>
      <c r="D3052" s="12">
        <v>2019</v>
      </c>
      <c r="E3052" s="850">
        <v>480</v>
      </c>
      <c r="F3052" s="848">
        <v>0.08</v>
      </c>
      <c r="G3052" s="852" t="s">
        <v>915</v>
      </c>
    </row>
    <row r="3053" spans="2:7">
      <c r="B3053" s="12" t="s">
        <v>914</v>
      </c>
      <c r="C3053" s="12" t="s">
        <v>2261</v>
      </c>
      <c r="D3053" s="12">
        <v>2019</v>
      </c>
      <c r="E3053" s="850">
        <v>480</v>
      </c>
      <c r="F3053" s="848">
        <v>0.08</v>
      </c>
      <c r="G3053" s="852" t="s">
        <v>915</v>
      </c>
    </row>
    <row r="3054" spans="2:7">
      <c r="B3054" s="12" t="s">
        <v>914</v>
      </c>
      <c r="C3054" s="12" t="s">
        <v>2261</v>
      </c>
      <c r="D3054" s="12">
        <v>2019</v>
      </c>
      <c r="E3054" s="850">
        <v>1007</v>
      </c>
      <c r="F3054" s="848">
        <v>0.12</v>
      </c>
      <c r="G3054" s="852" t="s">
        <v>915</v>
      </c>
    </row>
    <row r="3055" spans="2:7">
      <c r="B3055" s="12" t="s">
        <v>914</v>
      </c>
      <c r="C3055" s="12" t="s">
        <v>2261</v>
      </c>
      <c r="D3055" s="12">
        <v>2019</v>
      </c>
      <c r="E3055" s="850">
        <v>1007</v>
      </c>
      <c r="F3055" s="848">
        <v>0.12</v>
      </c>
      <c r="G3055" s="852" t="s">
        <v>915</v>
      </c>
    </row>
    <row r="3056" spans="2:7">
      <c r="B3056" s="12" t="s">
        <v>914</v>
      </c>
      <c r="C3056" s="12" t="s">
        <v>2262</v>
      </c>
      <c r="D3056" s="12">
        <v>2019</v>
      </c>
      <c r="E3056" s="850">
        <v>1007</v>
      </c>
      <c r="F3056" s="848">
        <v>0.12</v>
      </c>
      <c r="G3056" s="852" t="s">
        <v>915</v>
      </c>
    </row>
    <row r="3057" spans="2:7">
      <c r="B3057" s="12" t="s">
        <v>914</v>
      </c>
      <c r="C3057" s="12" t="s">
        <v>2262</v>
      </c>
      <c r="D3057" s="12">
        <v>2019</v>
      </c>
      <c r="E3057" s="850">
        <v>190</v>
      </c>
      <c r="F3057" s="848">
        <v>0.05</v>
      </c>
      <c r="G3057" s="852" t="s">
        <v>915</v>
      </c>
    </row>
    <row r="3058" spans="2:7">
      <c r="B3058" s="12" t="s">
        <v>914</v>
      </c>
      <c r="C3058" s="12" t="s">
        <v>2262</v>
      </c>
      <c r="D3058" s="12">
        <v>2019</v>
      </c>
      <c r="E3058" s="850">
        <v>1445</v>
      </c>
      <c r="F3058" s="848">
        <v>0.25</v>
      </c>
      <c r="G3058" s="852" t="s">
        <v>915</v>
      </c>
    </row>
    <row r="3059" spans="2:7">
      <c r="B3059" s="12" t="s">
        <v>914</v>
      </c>
      <c r="C3059" s="12" t="s">
        <v>2262</v>
      </c>
      <c r="D3059" s="12">
        <v>2019</v>
      </c>
      <c r="E3059" s="850">
        <v>480</v>
      </c>
      <c r="F3059" s="848">
        <v>0.08</v>
      </c>
      <c r="G3059" s="852" t="s">
        <v>915</v>
      </c>
    </row>
    <row r="3060" spans="2:7">
      <c r="B3060" s="12" t="s">
        <v>914</v>
      </c>
      <c r="C3060" s="12" t="s">
        <v>2262</v>
      </c>
      <c r="D3060" s="12">
        <v>2019</v>
      </c>
      <c r="E3060" s="850">
        <v>1096</v>
      </c>
      <c r="F3060" s="848">
        <v>0.18</v>
      </c>
      <c r="G3060" s="852" t="s">
        <v>915</v>
      </c>
    </row>
    <row r="3061" spans="2:7">
      <c r="B3061" s="12" t="s">
        <v>914</v>
      </c>
      <c r="C3061" s="12" t="s">
        <v>2262</v>
      </c>
      <c r="D3061" s="12">
        <v>2019</v>
      </c>
      <c r="E3061" s="850">
        <v>7049</v>
      </c>
      <c r="F3061" s="848">
        <v>0.84</v>
      </c>
      <c r="G3061" s="852" t="s">
        <v>915</v>
      </c>
    </row>
    <row r="3062" spans="2:7">
      <c r="B3062" s="12" t="s">
        <v>914</v>
      </c>
      <c r="C3062" s="12" t="s">
        <v>2263</v>
      </c>
      <c r="D3062" s="12">
        <v>2019</v>
      </c>
      <c r="E3062" s="850">
        <v>960</v>
      </c>
      <c r="F3062" s="848">
        <v>0.16</v>
      </c>
      <c r="G3062" s="852" t="s">
        <v>915</v>
      </c>
    </row>
    <row r="3063" spans="2:7">
      <c r="B3063" s="12" t="s">
        <v>914</v>
      </c>
      <c r="C3063" s="12" t="s">
        <v>2264</v>
      </c>
      <c r="D3063" s="12">
        <v>2019</v>
      </c>
      <c r="E3063" s="850">
        <v>548</v>
      </c>
      <c r="F3063" s="848">
        <v>0.09</v>
      </c>
      <c r="G3063" s="852" t="s">
        <v>915</v>
      </c>
    </row>
    <row r="3064" spans="2:7">
      <c r="B3064" s="12" t="s">
        <v>914</v>
      </c>
      <c r="C3064" s="12" t="s">
        <v>2264</v>
      </c>
      <c r="D3064" s="12">
        <v>2019</v>
      </c>
      <c r="E3064" s="850">
        <v>1007</v>
      </c>
      <c r="F3064" s="848">
        <v>0.12</v>
      </c>
      <c r="G3064" s="852" t="s">
        <v>915</v>
      </c>
    </row>
    <row r="3065" spans="2:7">
      <c r="B3065" s="12" t="s">
        <v>914</v>
      </c>
      <c r="C3065" s="12" t="s">
        <v>2264</v>
      </c>
      <c r="D3065" s="12">
        <v>2019</v>
      </c>
      <c r="E3065" s="850">
        <v>578</v>
      </c>
      <c r="F3065" s="848">
        <v>0.1</v>
      </c>
      <c r="G3065" s="852" t="s">
        <v>915</v>
      </c>
    </row>
    <row r="3066" spans="2:7">
      <c r="B3066" s="12" t="s">
        <v>914</v>
      </c>
      <c r="C3066" s="12" t="s">
        <v>2264</v>
      </c>
      <c r="D3066" s="12">
        <v>2019</v>
      </c>
      <c r="E3066" s="850">
        <v>190</v>
      </c>
      <c r="F3066" s="848">
        <v>0.05</v>
      </c>
      <c r="G3066" s="852" t="s">
        <v>915</v>
      </c>
    </row>
    <row r="3067" spans="2:7">
      <c r="B3067" s="12" t="s">
        <v>914</v>
      </c>
      <c r="C3067" s="12" t="s">
        <v>2264</v>
      </c>
      <c r="D3067" s="12">
        <v>2019</v>
      </c>
      <c r="E3067" s="850">
        <v>486</v>
      </c>
      <c r="F3067" s="848">
        <v>0.08</v>
      </c>
      <c r="G3067" s="852" t="s">
        <v>915</v>
      </c>
    </row>
    <row r="3068" spans="2:7">
      <c r="B3068" s="12" t="s">
        <v>914</v>
      </c>
      <c r="C3068" s="12" t="s">
        <v>2264</v>
      </c>
      <c r="D3068" s="12">
        <v>2019</v>
      </c>
      <c r="E3068" s="850">
        <v>3021</v>
      </c>
      <c r="F3068" s="848">
        <v>0.36</v>
      </c>
      <c r="G3068" s="852" t="s">
        <v>915</v>
      </c>
    </row>
    <row r="3069" spans="2:7">
      <c r="B3069" s="12" t="s">
        <v>914</v>
      </c>
      <c r="C3069" s="12" t="s">
        <v>2265</v>
      </c>
      <c r="D3069" s="12">
        <v>2019</v>
      </c>
      <c r="E3069" s="850">
        <v>1458</v>
      </c>
      <c r="F3069" s="848">
        <v>0.24</v>
      </c>
      <c r="G3069" s="852" t="s">
        <v>915</v>
      </c>
    </row>
    <row r="3070" spans="2:7">
      <c r="B3070" s="12" t="s">
        <v>914</v>
      </c>
      <c r="C3070" s="12" t="s">
        <v>2265</v>
      </c>
      <c r="D3070" s="12">
        <v>2019</v>
      </c>
      <c r="E3070" s="850">
        <v>867</v>
      </c>
      <c r="F3070" s="848">
        <v>0.15</v>
      </c>
      <c r="G3070" s="852" t="s">
        <v>915</v>
      </c>
    </row>
    <row r="3071" spans="2:7">
      <c r="B3071" s="12" t="s">
        <v>914</v>
      </c>
      <c r="C3071" s="12" t="s">
        <v>2265</v>
      </c>
      <c r="D3071" s="12">
        <v>2019</v>
      </c>
      <c r="E3071" s="850">
        <v>7049</v>
      </c>
      <c r="F3071" s="848">
        <v>0.84</v>
      </c>
      <c r="G3071" s="852" t="s">
        <v>915</v>
      </c>
    </row>
    <row r="3072" spans="2:7">
      <c r="B3072" s="12" t="s">
        <v>914</v>
      </c>
      <c r="C3072" s="12" t="s">
        <v>2265</v>
      </c>
      <c r="D3072" s="12">
        <v>2019</v>
      </c>
      <c r="E3072" s="850">
        <v>480</v>
      </c>
      <c r="F3072" s="848">
        <v>0.08</v>
      </c>
      <c r="G3072" s="852" t="s">
        <v>915</v>
      </c>
    </row>
    <row r="3073" spans="2:7">
      <c r="B3073" s="12" t="s">
        <v>914</v>
      </c>
      <c r="C3073" s="12" t="s">
        <v>2265</v>
      </c>
      <c r="D3073" s="12">
        <v>2019</v>
      </c>
      <c r="E3073" s="850">
        <v>548</v>
      </c>
      <c r="F3073" s="848">
        <v>0.09</v>
      </c>
      <c r="G3073" s="852" t="s">
        <v>915</v>
      </c>
    </row>
    <row r="3074" spans="2:7">
      <c r="B3074" s="12" t="s">
        <v>914</v>
      </c>
      <c r="C3074" s="12" t="s">
        <v>2265</v>
      </c>
      <c r="D3074" s="12">
        <v>2019</v>
      </c>
      <c r="E3074" s="850">
        <v>1007</v>
      </c>
      <c r="F3074" s="848">
        <v>0.12</v>
      </c>
      <c r="G3074" s="852" t="s">
        <v>915</v>
      </c>
    </row>
    <row r="3075" spans="2:7">
      <c r="B3075" s="12" t="s">
        <v>914</v>
      </c>
      <c r="C3075" s="12" t="s">
        <v>2265</v>
      </c>
      <c r="D3075" s="12">
        <v>2019</v>
      </c>
      <c r="E3075" s="850">
        <v>1007</v>
      </c>
      <c r="F3075" s="848">
        <v>0.12</v>
      </c>
      <c r="G3075" s="852" t="s">
        <v>915</v>
      </c>
    </row>
    <row r="3076" spans="2:7">
      <c r="B3076" s="12" t="s">
        <v>914</v>
      </c>
      <c r="C3076" s="12" t="s">
        <v>2266</v>
      </c>
      <c r="D3076" s="12">
        <v>2019</v>
      </c>
      <c r="E3076" s="850">
        <v>480</v>
      </c>
      <c r="F3076" s="848">
        <v>0.08</v>
      </c>
      <c r="G3076" s="852" t="s">
        <v>915</v>
      </c>
    </row>
    <row r="3077" spans="2:7">
      <c r="B3077" s="12" t="s">
        <v>914</v>
      </c>
      <c r="C3077" s="12" t="s">
        <v>2266</v>
      </c>
      <c r="D3077" s="12">
        <v>2019</v>
      </c>
      <c r="E3077" s="850">
        <v>729</v>
      </c>
      <c r="F3077" s="848">
        <v>0.12</v>
      </c>
      <c r="G3077" s="852" t="s">
        <v>915</v>
      </c>
    </row>
    <row r="3078" spans="2:7">
      <c r="B3078" s="12" t="s">
        <v>914</v>
      </c>
      <c r="C3078" s="12" t="s">
        <v>2266</v>
      </c>
      <c r="D3078" s="12">
        <v>2019</v>
      </c>
      <c r="E3078" s="850">
        <v>2014</v>
      </c>
      <c r="F3078" s="848">
        <v>0.24</v>
      </c>
      <c r="G3078" s="852" t="s">
        <v>915</v>
      </c>
    </row>
    <row r="3079" spans="2:7">
      <c r="B3079" s="12" t="s">
        <v>914</v>
      </c>
      <c r="C3079" s="12" t="s">
        <v>2267</v>
      </c>
      <c r="D3079" s="12">
        <v>2019</v>
      </c>
      <c r="E3079" s="850">
        <v>578</v>
      </c>
      <c r="F3079" s="848">
        <v>0.1</v>
      </c>
      <c r="G3079" s="852" t="s">
        <v>915</v>
      </c>
    </row>
    <row r="3080" spans="2:7">
      <c r="B3080" s="12" t="s">
        <v>914</v>
      </c>
      <c r="C3080" s="12" t="s">
        <v>2267</v>
      </c>
      <c r="D3080" s="12">
        <v>2019</v>
      </c>
      <c r="E3080" s="850">
        <v>480</v>
      </c>
      <c r="F3080" s="848">
        <v>0.08</v>
      </c>
      <c r="G3080" s="852" t="s">
        <v>915</v>
      </c>
    </row>
    <row r="3081" spans="2:7">
      <c r="B3081" s="12" t="s">
        <v>914</v>
      </c>
      <c r="C3081" s="12" t="s">
        <v>2267</v>
      </c>
      <c r="D3081" s="12">
        <v>2019</v>
      </c>
      <c r="E3081" s="850">
        <v>1944</v>
      </c>
      <c r="F3081" s="848">
        <v>0.32</v>
      </c>
      <c r="G3081" s="852" t="s">
        <v>915</v>
      </c>
    </row>
    <row r="3082" spans="2:7">
      <c r="B3082" s="12" t="s">
        <v>914</v>
      </c>
      <c r="C3082" s="12" t="s">
        <v>2267</v>
      </c>
      <c r="D3082" s="12">
        <v>2019</v>
      </c>
      <c r="E3082" s="850">
        <v>1007</v>
      </c>
      <c r="F3082" s="848">
        <v>0.12</v>
      </c>
      <c r="G3082" s="852" t="s">
        <v>915</v>
      </c>
    </row>
    <row r="3083" spans="2:7">
      <c r="B3083" s="12" t="s">
        <v>914</v>
      </c>
      <c r="C3083" s="12" t="s">
        <v>2268</v>
      </c>
      <c r="D3083" s="12">
        <v>2019</v>
      </c>
      <c r="E3083" s="850">
        <v>5035</v>
      </c>
      <c r="F3083" s="848">
        <v>0.6</v>
      </c>
      <c r="G3083" s="852" t="s">
        <v>915</v>
      </c>
    </row>
    <row r="3084" spans="2:7">
      <c r="B3084" s="12" t="s">
        <v>914</v>
      </c>
      <c r="C3084" s="12" t="s">
        <v>2268</v>
      </c>
      <c r="D3084" s="12">
        <v>2019</v>
      </c>
      <c r="E3084" s="850">
        <v>2014</v>
      </c>
      <c r="F3084" s="848">
        <v>0.24</v>
      </c>
      <c r="G3084" s="852" t="s">
        <v>915</v>
      </c>
    </row>
    <row r="3085" spans="2:7">
      <c r="B3085" s="12" t="s">
        <v>914</v>
      </c>
      <c r="C3085" s="12" t="s">
        <v>2268</v>
      </c>
      <c r="D3085" s="12">
        <v>2019</v>
      </c>
      <c r="E3085" s="850">
        <v>972</v>
      </c>
      <c r="F3085" s="848">
        <v>0.16</v>
      </c>
      <c r="G3085" s="852" t="s">
        <v>915</v>
      </c>
    </row>
    <row r="3086" spans="2:7">
      <c r="B3086" s="12" t="s">
        <v>914</v>
      </c>
      <c r="C3086" s="12" t="s">
        <v>2268</v>
      </c>
      <c r="D3086" s="12">
        <v>2019</v>
      </c>
      <c r="E3086" s="850">
        <v>578</v>
      </c>
      <c r="F3086" s="848">
        <v>0.1</v>
      </c>
      <c r="G3086" s="852" t="s">
        <v>915</v>
      </c>
    </row>
    <row r="3087" spans="2:7">
      <c r="B3087" s="12" t="s">
        <v>914</v>
      </c>
      <c r="C3087" s="12" t="s">
        <v>2268</v>
      </c>
      <c r="D3087" s="12">
        <v>2019</v>
      </c>
      <c r="E3087" s="850">
        <v>190</v>
      </c>
      <c r="F3087" s="848">
        <v>0.05</v>
      </c>
      <c r="G3087" s="852" t="s">
        <v>915</v>
      </c>
    </row>
    <row r="3088" spans="2:7">
      <c r="B3088" s="12" t="s">
        <v>914</v>
      </c>
      <c r="C3088" s="12" t="s">
        <v>2269</v>
      </c>
      <c r="D3088" s="12">
        <v>2019</v>
      </c>
      <c r="E3088" s="850">
        <v>972</v>
      </c>
      <c r="F3088" s="848">
        <v>0.16</v>
      </c>
      <c r="G3088" s="852" t="s">
        <v>915</v>
      </c>
    </row>
    <row r="3089" spans="2:7">
      <c r="B3089" s="12" t="s">
        <v>914</v>
      </c>
      <c r="C3089" s="12" t="s">
        <v>2269</v>
      </c>
      <c r="D3089" s="12">
        <v>2019</v>
      </c>
      <c r="E3089" s="850">
        <v>1330</v>
      </c>
      <c r="F3089" s="848">
        <v>0.35</v>
      </c>
      <c r="G3089" s="852" t="s">
        <v>915</v>
      </c>
    </row>
    <row r="3090" spans="2:7">
      <c r="B3090" s="12" t="s">
        <v>914</v>
      </c>
      <c r="C3090" s="12" t="s">
        <v>2269</v>
      </c>
      <c r="D3090" s="12">
        <v>2019</v>
      </c>
      <c r="E3090" s="850">
        <v>4028</v>
      </c>
      <c r="F3090" s="848">
        <v>0.48</v>
      </c>
      <c r="G3090" s="852" t="s">
        <v>915</v>
      </c>
    </row>
    <row r="3091" spans="2:7">
      <c r="B3091" s="12" t="s">
        <v>914</v>
      </c>
      <c r="C3091" s="12" t="s">
        <v>2270</v>
      </c>
      <c r="D3091" s="12">
        <v>2019</v>
      </c>
      <c r="E3091" s="850">
        <v>2014</v>
      </c>
      <c r="F3091" s="848">
        <v>0.24</v>
      </c>
      <c r="G3091" s="852" t="s">
        <v>915</v>
      </c>
    </row>
    <row r="3092" spans="2:7">
      <c r="B3092" s="12" t="s">
        <v>914</v>
      </c>
      <c r="C3092" s="12" t="s">
        <v>2270</v>
      </c>
      <c r="D3092" s="12">
        <v>2019</v>
      </c>
      <c r="E3092" s="850">
        <v>972</v>
      </c>
      <c r="F3092" s="848">
        <v>0.16</v>
      </c>
      <c r="G3092" s="852" t="s">
        <v>915</v>
      </c>
    </row>
    <row r="3093" spans="2:7">
      <c r="B3093" s="12" t="s">
        <v>914</v>
      </c>
      <c r="C3093" s="12" t="s">
        <v>2270</v>
      </c>
      <c r="D3093" s="12">
        <v>2019</v>
      </c>
      <c r="E3093" s="850">
        <v>578</v>
      </c>
      <c r="F3093" s="848">
        <v>0.1</v>
      </c>
      <c r="G3093" s="852" t="s">
        <v>915</v>
      </c>
    </row>
    <row r="3094" spans="2:7">
      <c r="B3094" s="12" t="s">
        <v>914</v>
      </c>
      <c r="C3094" s="12" t="s">
        <v>2270</v>
      </c>
      <c r="D3094" s="12">
        <v>2019</v>
      </c>
      <c r="E3094" s="850">
        <v>480</v>
      </c>
      <c r="F3094" s="848">
        <v>0.08</v>
      </c>
      <c r="G3094" s="852" t="s">
        <v>915</v>
      </c>
    </row>
    <row r="3095" spans="2:7">
      <c r="B3095" s="12" t="s">
        <v>914</v>
      </c>
      <c r="C3095" s="12" t="s">
        <v>2270</v>
      </c>
      <c r="D3095" s="12">
        <v>2019</v>
      </c>
      <c r="E3095" s="850">
        <v>4028</v>
      </c>
      <c r="F3095" s="848">
        <v>0.48</v>
      </c>
      <c r="G3095" s="852" t="s">
        <v>915</v>
      </c>
    </row>
    <row r="3096" spans="2:7">
      <c r="B3096" s="12" t="s">
        <v>914</v>
      </c>
      <c r="C3096" s="12" t="s">
        <v>2270</v>
      </c>
      <c r="D3096" s="12">
        <v>2019</v>
      </c>
      <c r="E3096" s="850">
        <v>548</v>
      </c>
      <c r="F3096" s="848">
        <v>0.09</v>
      </c>
      <c r="G3096" s="852" t="s">
        <v>915</v>
      </c>
    </row>
    <row r="3097" spans="2:7">
      <c r="B3097" s="12" t="s">
        <v>914</v>
      </c>
      <c r="C3097" s="12" t="s">
        <v>2271</v>
      </c>
      <c r="D3097" s="12">
        <v>2019</v>
      </c>
      <c r="E3097" s="850">
        <v>480</v>
      </c>
      <c r="F3097" s="848">
        <v>0.08</v>
      </c>
      <c r="G3097" s="852" t="s">
        <v>915</v>
      </c>
    </row>
    <row r="3098" spans="2:7">
      <c r="B3098" s="12" t="s">
        <v>914</v>
      </c>
      <c r="C3098" s="12" t="s">
        <v>2271</v>
      </c>
      <c r="D3098" s="12">
        <v>2019</v>
      </c>
      <c r="E3098" s="850">
        <v>1007</v>
      </c>
      <c r="F3098" s="848">
        <v>0.12</v>
      </c>
      <c r="G3098" s="852" t="s">
        <v>915</v>
      </c>
    </row>
    <row r="3099" spans="2:7">
      <c r="B3099" s="12" t="s">
        <v>914</v>
      </c>
      <c r="C3099" s="12" t="s">
        <v>2271</v>
      </c>
      <c r="D3099" s="12">
        <v>2019</v>
      </c>
      <c r="E3099" s="850">
        <v>486</v>
      </c>
      <c r="F3099" s="848">
        <v>0.08</v>
      </c>
      <c r="G3099" s="852" t="s">
        <v>915</v>
      </c>
    </row>
    <row r="3100" spans="2:7">
      <c r="B3100" s="12" t="s">
        <v>914</v>
      </c>
      <c r="C3100" s="12" t="s">
        <v>2272</v>
      </c>
      <c r="D3100" s="12">
        <v>2019</v>
      </c>
      <c r="E3100" s="850">
        <v>266</v>
      </c>
      <c r="F3100" s="848">
        <v>0.1</v>
      </c>
      <c r="G3100" s="852" t="s">
        <v>915</v>
      </c>
    </row>
    <row r="3101" spans="2:7">
      <c r="B3101" s="12" t="s">
        <v>914</v>
      </c>
      <c r="C3101" s="12" t="s">
        <v>2272</v>
      </c>
      <c r="D3101" s="12">
        <v>2019</v>
      </c>
      <c r="E3101" s="850">
        <v>5035</v>
      </c>
      <c r="F3101" s="848">
        <v>0.6</v>
      </c>
      <c r="G3101" s="852" t="s">
        <v>915</v>
      </c>
    </row>
    <row r="3102" spans="2:7">
      <c r="B3102" s="12" t="s">
        <v>914</v>
      </c>
      <c r="C3102" s="12" t="s">
        <v>2272</v>
      </c>
      <c r="D3102" s="12">
        <v>2019</v>
      </c>
      <c r="E3102" s="850">
        <v>972</v>
      </c>
      <c r="F3102" s="848">
        <v>0.16</v>
      </c>
      <c r="G3102" s="852" t="s">
        <v>915</v>
      </c>
    </row>
    <row r="3103" spans="2:7">
      <c r="B3103" s="12" t="s">
        <v>914</v>
      </c>
      <c r="C3103" s="12" t="s">
        <v>2272</v>
      </c>
      <c r="D3103" s="12">
        <v>2019</v>
      </c>
      <c r="E3103" s="850">
        <v>960</v>
      </c>
      <c r="F3103" s="848">
        <v>0.16</v>
      </c>
      <c r="G3103" s="852" t="s">
        <v>915</v>
      </c>
    </row>
    <row r="3104" spans="2:7">
      <c r="B3104" s="12" t="s">
        <v>914</v>
      </c>
      <c r="C3104" s="12" t="s">
        <v>2272</v>
      </c>
      <c r="D3104" s="12">
        <v>2019</v>
      </c>
      <c r="E3104" s="850">
        <v>548</v>
      </c>
      <c r="F3104" s="848">
        <v>0.09</v>
      </c>
      <c r="G3104" s="852" t="s">
        <v>915</v>
      </c>
    </row>
    <row r="3105" spans="2:7">
      <c r="B3105" s="12" t="s">
        <v>914</v>
      </c>
      <c r="C3105" s="12" t="s">
        <v>2272</v>
      </c>
      <c r="D3105" s="12">
        <v>2019</v>
      </c>
      <c r="E3105" s="850">
        <v>1007</v>
      </c>
      <c r="F3105" s="848">
        <v>0.12</v>
      </c>
      <c r="G3105" s="852" t="s">
        <v>915</v>
      </c>
    </row>
    <row r="3106" spans="2:7">
      <c r="B3106" s="12" t="s">
        <v>914</v>
      </c>
      <c r="C3106" s="12" t="s">
        <v>2272</v>
      </c>
      <c r="D3106" s="12">
        <v>2019</v>
      </c>
      <c r="E3106" s="850">
        <v>1156</v>
      </c>
      <c r="F3106" s="848">
        <v>0.2</v>
      </c>
      <c r="G3106" s="852" t="s">
        <v>915</v>
      </c>
    </row>
    <row r="3107" spans="2:7">
      <c r="B3107" s="12" t="s">
        <v>914</v>
      </c>
      <c r="C3107" s="12" t="s">
        <v>2273</v>
      </c>
      <c r="D3107" s="12">
        <v>2019</v>
      </c>
      <c r="E3107" s="850">
        <v>570</v>
      </c>
      <c r="F3107" s="848">
        <v>0.15</v>
      </c>
      <c r="G3107" s="852" t="s">
        <v>915</v>
      </c>
    </row>
    <row r="3108" spans="2:7">
      <c r="B3108" s="12" t="s">
        <v>914</v>
      </c>
      <c r="C3108" s="12" t="s">
        <v>2273</v>
      </c>
      <c r="D3108" s="12">
        <v>2019</v>
      </c>
      <c r="E3108" s="850">
        <v>3021</v>
      </c>
      <c r="F3108" s="848">
        <v>0.36</v>
      </c>
      <c r="G3108" s="852" t="s">
        <v>915</v>
      </c>
    </row>
    <row r="3109" spans="2:7">
      <c r="B3109" s="12" t="s">
        <v>914</v>
      </c>
      <c r="C3109" s="12" t="s">
        <v>2273</v>
      </c>
      <c r="D3109" s="12">
        <v>2019</v>
      </c>
      <c r="E3109" s="850">
        <v>190</v>
      </c>
      <c r="F3109" s="848">
        <v>0.05</v>
      </c>
      <c r="G3109" s="852" t="s">
        <v>915</v>
      </c>
    </row>
    <row r="3110" spans="2:7">
      <c r="B3110" s="12" t="s">
        <v>914</v>
      </c>
      <c r="C3110" s="12" t="s">
        <v>2273</v>
      </c>
      <c r="D3110" s="12">
        <v>2019</v>
      </c>
      <c r="E3110" s="850">
        <v>729</v>
      </c>
      <c r="F3110" s="848">
        <v>0.12</v>
      </c>
      <c r="G3110" s="852" t="s">
        <v>915</v>
      </c>
    </row>
    <row r="3111" spans="2:7">
      <c r="B3111" s="12" t="s">
        <v>914</v>
      </c>
      <c r="C3111" s="12" t="s">
        <v>2274</v>
      </c>
      <c r="D3111" s="12">
        <v>2019</v>
      </c>
      <c r="E3111" s="850">
        <v>1007</v>
      </c>
      <c r="F3111" s="848">
        <v>0.12</v>
      </c>
      <c r="G3111" s="852" t="s">
        <v>915</v>
      </c>
    </row>
    <row r="3112" spans="2:7">
      <c r="B3112" s="12" t="s">
        <v>914</v>
      </c>
      <c r="C3112" s="12" t="s">
        <v>2274</v>
      </c>
      <c r="D3112" s="12">
        <v>2019</v>
      </c>
      <c r="E3112" s="850">
        <v>243</v>
      </c>
      <c r="F3112" s="848">
        <v>0.04</v>
      </c>
      <c r="G3112" s="852" t="s">
        <v>915</v>
      </c>
    </row>
    <row r="3113" spans="2:7">
      <c r="B3113" s="12" t="s">
        <v>914</v>
      </c>
      <c r="C3113" s="12" t="s">
        <v>2275</v>
      </c>
      <c r="D3113" s="12">
        <v>2019</v>
      </c>
      <c r="E3113" s="850">
        <v>1007</v>
      </c>
      <c r="F3113" s="848">
        <v>0.12</v>
      </c>
      <c r="G3113" s="852" t="s">
        <v>915</v>
      </c>
    </row>
    <row r="3114" spans="2:7">
      <c r="B3114" s="12" t="s">
        <v>914</v>
      </c>
      <c r="C3114" s="12" t="s">
        <v>2275</v>
      </c>
      <c r="D3114" s="12">
        <v>2019</v>
      </c>
      <c r="E3114" s="850">
        <v>243</v>
      </c>
      <c r="F3114" s="848">
        <v>0.04</v>
      </c>
      <c r="G3114" s="852" t="s">
        <v>915</v>
      </c>
    </row>
    <row r="3115" spans="2:7">
      <c r="B3115" s="12" t="s">
        <v>914</v>
      </c>
      <c r="C3115" s="12" t="s">
        <v>2275</v>
      </c>
      <c r="D3115" s="12">
        <v>2019</v>
      </c>
      <c r="E3115" s="850">
        <v>190</v>
      </c>
      <c r="F3115" s="848">
        <v>0.05</v>
      </c>
      <c r="G3115" s="852" t="s">
        <v>915</v>
      </c>
    </row>
    <row r="3116" spans="2:7">
      <c r="B3116" s="12" t="s">
        <v>22</v>
      </c>
      <c r="C3116" s="12">
        <v>196751</v>
      </c>
      <c r="D3116" s="12">
        <v>2019</v>
      </c>
      <c r="E3116" s="850">
        <v>21262</v>
      </c>
      <c r="F3116" s="848">
        <v>5.7</v>
      </c>
      <c r="G3116" s="852" t="s">
        <v>917</v>
      </c>
    </row>
    <row r="3117" spans="2:7">
      <c r="B3117" s="12" t="s">
        <v>22</v>
      </c>
      <c r="C3117" s="12">
        <v>202905</v>
      </c>
      <c r="D3117" s="12">
        <v>2019</v>
      </c>
      <c r="E3117" s="850">
        <v>0</v>
      </c>
      <c r="F3117" s="848">
        <v>0</v>
      </c>
      <c r="G3117" s="852" t="s">
        <v>915</v>
      </c>
    </row>
    <row r="3118" spans="2:7">
      <c r="B3118" s="12" t="s">
        <v>22</v>
      </c>
      <c r="C3118" s="12">
        <v>202905</v>
      </c>
      <c r="D3118" s="12">
        <v>2019</v>
      </c>
      <c r="E3118" s="850">
        <v>3360</v>
      </c>
      <c r="F3118" s="848">
        <v>0</v>
      </c>
      <c r="G3118" s="852" t="s">
        <v>915</v>
      </c>
    </row>
    <row r="3119" spans="2:7">
      <c r="B3119" s="12" t="s">
        <v>22</v>
      </c>
      <c r="C3119" s="12">
        <v>202905</v>
      </c>
      <c r="D3119" s="12">
        <v>2019</v>
      </c>
      <c r="E3119" s="850">
        <v>11760</v>
      </c>
      <c r="F3119" s="848">
        <v>0</v>
      </c>
      <c r="G3119" s="852" t="s">
        <v>915</v>
      </c>
    </row>
    <row r="3120" spans="2:7">
      <c r="B3120" s="12" t="s">
        <v>22</v>
      </c>
      <c r="C3120" s="12">
        <v>201879</v>
      </c>
      <c r="D3120" s="12">
        <v>2019</v>
      </c>
      <c r="E3120" s="850">
        <v>34591</v>
      </c>
      <c r="F3120" s="848">
        <v>9.6</v>
      </c>
      <c r="G3120" s="852" t="s">
        <v>916</v>
      </c>
    </row>
    <row r="3121" spans="2:7">
      <c r="B3121" s="12" t="s">
        <v>22</v>
      </c>
      <c r="C3121" s="12">
        <v>201879</v>
      </c>
      <c r="D3121" s="12">
        <v>2019</v>
      </c>
      <c r="E3121" s="850">
        <v>109542</v>
      </c>
      <c r="F3121" s="848">
        <v>12.5</v>
      </c>
      <c r="G3121" s="852" t="s">
        <v>916</v>
      </c>
    </row>
    <row r="3122" spans="2:7">
      <c r="B3122" s="12" t="s">
        <v>906</v>
      </c>
      <c r="C3122" s="12" t="s">
        <v>2276</v>
      </c>
      <c r="D3122" s="12">
        <v>2018</v>
      </c>
      <c r="E3122" s="850">
        <v>2569202</v>
      </c>
      <c r="F3122" s="848">
        <v>0</v>
      </c>
      <c r="G3122" s="852" t="s">
        <v>919</v>
      </c>
    </row>
  </sheetData>
  <mergeCells count="4">
    <mergeCell ref="B16:X16"/>
    <mergeCell ref="N24:U24"/>
    <mergeCell ref="B24:I24"/>
    <mergeCell ref="N253:U25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7"/>
  <sheetViews>
    <sheetView topLeftCell="B1" zoomScale="90" zoomScaleNormal="90" zoomScaleSheetLayoutView="80" zoomScalePageLayoutView="85" workbookViewId="0">
      <selection activeCell="Y558" sqref="Y558"/>
    </sheetView>
  </sheetViews>
  <sheetFormatPr baseColWidth="10" defaultColWidth="9.1640625" defaultRowHeight="14" outlineLevelRow="1" outlineLevelCol="1"/>
  <cols>
    <col min="1" max="1" width="4.6640625" style="508" customWidth="1"/>
    <col min="2" max="2" width="43.6640625" style="254" customWidth="1"/>
    <col min="3" max="3" width="14" style="254" customWidth="1"/>
    <col min="4" max="4" width="11.33203125" style="253" bestFit="1" customWidth="1"/>
    <col min="5" max="11" width="11.33203125" style="253" bestFit="1" customWidth="1" outlineLevel="1"/>
    <col min="12" max="13" width="10.1640625" style="253" bestFit="1" customWidth="1" outlineLevel="1"/>
    <col min="14" max="14" width="9.6640625" style="253" customWidth="1" outlineLevel="1"/>
    <col min="15" max="15" width="10.1640625" style="253" customWidth="1"/>
    <col min="16" max="24" width="10.1640625" style="253" customWidth="1" outlineLevel="1"/>
    <col min="25" max="25" width="14.1640625" style="255" customWidth="1"/>
    <col min="26" max="26" width="14.5" style="255" customWidth="1"/>
    <col min="27" max="27" width="16.83203125" style="255" customWidth="1"/>
    <col min="28" max="28" width="17.5" style="255" customWidth="1"/>
    <col min="29" max="35" width="14.5" style="255" customWidth="1"/>
    <col min="36" max="38" width="15" style="255" customWidth="1"/>
    <col min="39" max="39" width="14.33203125" style="256" customWidth="1"/>
    <col min="40" max="40" width="14.5" style="253" customWidth="1"/>
    <col min="41" max="41" width="14.83203125" style="253" customWidth="1"/>
    <col min="42" max="42" width="14" style="253" customWidth="1"/>
    <col min="43" max="43" width="9.6640625" style="253" customWidth="1"/>
    <col min="44" max="44" width="11.1640625" style="253" customWidth="1"/>
    <col min="45" max="45" width="12.1640625" style="253" customWidth="1"/>
    <col min="46" max="46" width="6.5" style="253" bestFit="1" customWidth="1"/>
    <col min="47" max="51" width="9.1640625" style="253"/>
    <col min="52" max="52" width="6.5" style="253" bestFit="1" customWidth="1"/>
    <col min="53" max="16384" width="9.1640625" style="253"/>
  </cols>
  <sheetData>
    <row r="1" spans="1:39" ht="164.25" customHeight="1"/>
    <row r="2" spans="1:39" ht="23.25" customHeight="1" thickBot="1"/>
    <row r="3" spans="1:39" ht="25.5" customHeight="1" thickBot="1">
      <c r="B3" s="968"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6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949" t="s">
        <v>550</v>
      </c>
      <c r="D5" s="95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69" t="s">
        <v>504</v>
      </c>
      <c r="C7" s="967" t="s">
        <v>633</v>
      </c>
      <c r="D7" s="967"/>
      <c r="E7" s="967"/>
      <c r="F7" s="967"/>
      <c r="G7" s="967"/>
      <c r="H7" s="967"/>
      <c r="I7" s="967"/>
      <c r="J7" s="967"/>
      <c r="K7" s="967"/>
      <c r="L7" s="967"/>
      <c r="M7" s="967"/>
      <c r="N7" s="967"/>
      <c r="O7" s="967"/>
      <c r="P7" s="967"/>
      <c r="Q7" s="967"/>
      <c r="R7" s="967"/>
      <c r="S7" s="967"/>
      <c r="T7" s="967"/>
      <c r="U7" s="967"/>
      <c r="V7" s="967"/>
      <c r="W7" s="967"/>
      <c r="X7" s="967"/>
      <c r="Y7" s="605"/>
      <c r="Z7" s="605"/>
      <c r="AA7" s="605"/>
      <c r="AB7" s="605"/>
      <c r="AC7" s="605"/>
      <c r="AD7" s="605"/>
      <c r="AE7" s="270"/>
      <c r="AF7" s="270"/>
      <c r="AG7" s="270"/>
      <c r="AH7" s="270"/>
      <c r="AI7" s="270"/>
      <c r="AJ7" s="270"/>
      <c r="AK7" s="270"/>
      <c r="AL7" s="270"/>
    </row>
    <row r="8" spans="1:39" s="271" customFormat="1" ht="58.5" customHeight="1">
      <c r="A8" s="508"/>
      <c r="B8" s="969"/>
      <c r="C8" s="967" t="s">
        <v>572</v>
      </c>
      <c r="D8" s="967"/>
      <c r="E8" s="967"/>
      <c r="F8" s="967"/>
      <c r="G8" s="967"/>
      <c r="H8" s="967"/>
      <c r="I8" s="967"/>
      <c r="J8" s="967"/>
      <c r="K8" s="967"/>
      <c r="L8" s="967"/>
      <c r="M8" s="967"/>
      <c r="N8" s="967"/>
      <c r="O8" s="967"/>
      <c r="P8" s="967"/>
      <c r="Q8" s="967"/>
      <c r="R8" s="967"/>
      <c r="S8" s="967"/>
      <c r="T8" s="967"/>
      <c r="U8" s="967"/>
      <c r="V8" s="967"/>
      <c r="W8" s="967"/>
      <c r="X8" s="967"/>
      <c r="Y8" s="605"/>
      <c r="Z8" s="605"/>
      <c r="AA8" s="605"/>
      <c r="AB8" s="605"/>
      <c r="AC8" s="605"/>
      <c r="AD8" s="605"/>
      <c r="AE8" s="272"/>
      <c r="AF8" s="255"/>
      <c r="AG8" s="255"/>
      <c r="AH8" s="255"/>
      <c r="AI8" s="255"/>
      <c r="AJ8" s="255"/>
      <c r="AK8" s="255"/>
      <c r="AL8" s="255"/>
      <c r="AM8" s="256"/>
    </row>
    <row r="9" spans="1:39" s="271" customFormat="1" ht="57.75" customHeight="1">
      <c r="A9" s="508"/>
      <c r="B9" s="273"/>
      <c r="C9" s="967" t="s">
        <v>571</v>
      </c>
      <c r="D9" s="967"/>
      <c r="E9" s="967"/>
      <c r="F9" s="967"/>
      <c r="G9" s="967"/>
      <c r="H9" s="967"/>
      <c r="I9" s="967"/>
      <c r="J9" s="967"/>
      <c r="K9" s="967"/>
      <c r="L9" s="967"/>
      <c r="M9" s="967"/>
      <c r="N9" s="967"/>
      <c r="O9" s="967"/>
      <c r="P9" s="967"/>
      <c r="Q9" s="967"/>
      <c r="R9" s="967"/>
      <c r="S9" s="967"/>
      <c r="T9" s="967"/>
      <c r="U9" s="967"/>
      <c r="V9" s="967"/>
      <c r="W9" s="967"/>
      <c r="X9" s="967"/>
      <c r="Y9" s="605"/>
      <c r="Z9" s="605"/>
      <c r="AA9" s="605"/>
      <c r="AB9" s="605"/>
      <c r="AC9" s="605"/>
      <c r="AD9" s="605"/>
      <c r="AE9" s="272"/>
      <c r="AF9" s="255"/>
      <c r="AG9" s="255"/>
      <c r="AH9" s="255"/>
      <c r="AI9" s="255"/>
      <c r="AJ9" s="255"/>
      <c r="AK9" s="255"/>
      <c r="AL9" s="255"/>
      <c r="AM9" s="256"/>
    </row>
    <row r="10" spans="1:39" ht="41.25" customHeight="1">
      <c r="B10" s="275"/>
      <c r="C10" s="967" t="s">
        <v>636</v>
      </c>
      <c r="D10" s="967"/>
      <c r="E10" s="967"/>
      <c r="F10" s="967"/>
      <c r="G10" s="967"/>
      <c r="H10" s="967"/>
      <c r="I10" s="967"/>
      <c r="J10" s="967"/>
      <c r="K10" s="967"/>
      <c r="L10" s="967"/>
      <c r="M10" s="967"/>
      <c r="N10" s="967"/>
      <c r="O10" s="967"/>
      <c r="P10" s="967"/>
      <c r="Q10" s="967"/>
      <c r="R10" s="967"/>
      <c r="S10" s="967"/>
      <c r="T10" s="967"/>
      <c r="U10" s="967"/>
      <c r="V10" s="967"/>
      <c r="W10" s="967"/>
      <c r="X10" s="967"/>
      <c r="Y10" s="605"/>
      <c r="Z10" s="605"/>
      <c r="AA10" s="605"/>
      <c r="AB10" s="605"/>
      <c r="AC10" s="605"/>
      <c r="AD10" s="605"/>
      <c r="AE10" s="272"/>
      <c r="AF10" s="276"/>
      <c r="AG10" s="276"/>
      <c r="AH10" s="276"/>
      <c r="AI10" s="276"/>
      <c r="AJ10" s="276"/>
      <c r="AK10" s="276"/>
      <c r="AL10" s="276"/>
    </row>
    <row r="11" spans="1:39" ht="53.25" customHeight="1">
      <c r="C11" s="967" t="s">
        <v>622</v>
      </c>
      <c r="D11" s="967"/>
      <c r="E11" s="967"/>
      <c r="F11" s="967"/>
      <c r="G11" s="967"/>
      <c r="H11" s="967"/>
      <c r="I11" s="967"/>
      <c r="J11" s="967"/>
      <c r="K11" s="967"/>
      <c r="L11" s="967"/>
      <c r="M11" s="967"/>
      <c r="N11" s="967"/>
      <c r="O11" s="967"/>
      <c r="P11" s="967"/>
      <c r="Q11" s="967"/>
      <c r="R11" s="967"/>
      <c r="S11" s="967"/>
      <c r="T11" s="967"/>
      <c r="U11" s="967"/>
      <c r="V11" s="967"/>
      <c r="W11" s="967"/>
      <c r="X11" s="967"/>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69" t="s">
        <v>526</v>
      </c>
      <c r="C13" s="590" t="s">
        <v>521</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969"/>
      <c r="C14" s="590" t="s">
        <v>522</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523</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524</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6" hidden="1">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hidden="1" customHeight="1">
      <c r="A19" s="508"/>
      <c r="B19" s="958" t="s">
        <v>211</v>
      </c>
      <c r="C19" s="960" t="s">
        <v>33</v>
      </c>
      <c r="D19" s="284" t="s">
        <v>421</v>
      </c>
      <c r="E19" s="962" t="s">
        <v>209</v>
      </c>
      <c r="F19" s="963"/>
      <c r="G19" s="963"/>
      <c r="H19" s="963"/>
      <c r="I19" s="963"/>
      <c r="J19" s="963"/>
      <c r="K19" s="963"/>
      <c r="L19" s="963"/>
      <c r="M19" s="964"/>
      <c r="N19" s="965" t="s">
        <v>213</v>
      </c>
      <c r="O19" s="284" t="s">
        <v>422</v>
      </c>
      <c r="P19" s="962" t="s">
        <v>212</v>
      </c>
      <c r="Q19" s="963"/>
      <c r="R19" s="963"/>
      <c r="S19" s="963"/>
      <c r="T19" s="963"/>
      <c r="U19" s="963"/>
      <c r="V19" s="963"/>
      <c r="W19" s="963"/>
      <c r="X19" s="964"/>
      <c r="Y19" s="955" t="s">
        <v>243</v>
      </c>
      <c r="Z19" s="956"/>
      <c r="AA19" s="956"/>
      <c r="AB19" s="956"/>
      <c r="AC19" s="956"/>
      <c r="AD19" s="956"/>
      <c r="AE19" s="956"/>
      <c r="AF19" s="956"/>
      <c r="AG19" s="956"/>
      <c r="AH19" s="956"/>
      <c r="AI19" s="956"/>
      <c r="AJ19" s="956"/>
      <c r="AK19" s="956"/>
      <c r="AL19" s="956"/>
      <c r="AM19" s="957"/>
    </row>
    <row r="20" spans="1:39" s="283" customFormat="1" ht="59.25" hidden="1" customHeight="1">
      <c r="A20" s="508"/>
      <c r="B20" s="959"/>
      <c r="C20" s="961"/>
      <c r="D20" s="285">
        <v>2011</v>
      </c>
      <c r="E20" s="285">
        <v>2012</v>
      </c>
      <c r="F20" s="285">
        <v>2013</v>
      </c>
      <c r="G20" s="285">
        <v>2014</v>
      </c>
      <c r="H20" s="285">
        <v>2015</v>
      </c>
      <c r="I20" s="285">
        <v>2016</v>
      </c>
      <c r="J20" s="285">
        <v>2017</v>
      </c>
      <c r="K20" s="285">
        <v>2018</v>
      </c>
      <c r="L20" s="285">
        <v>2019</v>
      </c>
      <c r="M20" s="285">
        <v>2020</v>
      </c>
      <c r="N20" s="966"/>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2,999 kW</v>
      </c>
      <c r="AB20" s="286" t="str">
        <f>'1.  LRAMVA Summary'!G52</f>
        <v>GS 3,000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hidden="1"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6" hidden="1" outlineLevel="1">
      <c r="A23" s="508"/>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6" hidden="1"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6" hidden="1"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6" hidden="1" outlineLevel="1">
      <c r="A26" s="508"/>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6" hidden="1"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6" hidden="1"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6" hidden="1" outlineLevel="1">
      <c r="A29" s="508"/>
      <c r="B29" s="294" t="s">
        <v>214</v>
      </c>
      <c r="C29" s="291" t="s">
        <v>163</v>
      </c>
      <c r="D29" s="295"/>
      <c r="E29" s="295"/>
      <c r="F29" s="295"/>
      <c r="G29" s="295"/>
      <c r="H29" s="295"/>
      <c r="I29" s="295"/>
      <c r="J29" s="295"/>
      <c r="K29" s="295"/>
      <c r="L29" s="295"/>
      <c r="M29" s="295"/>
      <c r="N29" s="467"/>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6" hidden="1"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6" hidden="1"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6" hidden="1" outlineLevel="1">
      <c r="A32" s="508"/>
      <c r="B32" s="294" t="s">
        <v>214</v>
      </c>
      <c r="C32" s="291" t="s">
        <v>163</v>
      </c>
      <c r="D32" s="295"/>
      <c r="E32" s="295"/>
      <c r="F32" s="295"/>
      <c r="G32" s="295"/>
      <c r="H32" s="295"/>
      <c r="I32" s="295"/>
      <c r="J32" s="295"/>
      <c r="K32" s="295"/>
      <c r="L32" s="295"/>
      <c r="M32" s="295"/>
      <c r="N32" s="467"/>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6" hidden="1"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6" hidden="1"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6" hidden="1" outlineLevel="1">
      <c r="A35" s="508"/>
      <c r="B35" s="294" t="s">
        <v>214</v>
      </c>
      <c r="C35" s="291" t="s">
        <v>163</v>
      </c>
      <c r="D35" s="295"/>
      <c r="E35" s="295"/>
      <c r="F35" s="295"/>
      <c r="G35" s="295"/>
      <c r="H35" s="295"/>
      <c r="I35" s="295"/>
      <c r="J35" s="295"/>
      <c r="K35" s="295"/>
      <c r="L35" s="295"/>
      <c r="M35" s="295"/>
      <c r="N35" s="467"/>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6" hidden="1"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6" hidden="1"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6" hidden="1" outlineLevel="1">
      <c r="A38" s="508"/>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6" hidden="1"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6" hidden="1"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6" hidden="1"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6" hidden="1"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6" hidden="1" outlineLevel="1">
      <c r="A43" s="508">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6" hidden="1"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6" hidden="1"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6" hidden="1"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6" hidden="1"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6" hidden="1"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6" hidden="1"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6" hidden="1" outlineLevel="1">
      <c r="A50" s="508">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6" hidden="1" outlineLevel="1">
      <c r="A51" s="508"/>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6" hidden="1"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7" hidden="1" outlineLevel="1">
      <c r="A53" s="508">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7" hidden="1" outlineLevel="1">
      <c r="A54" s="508"/>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6" hidden="1"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7" hidden="1"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7" hidden="1"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6" hidden="1"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7" hidden="1"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7" hidden="1"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6" hidden="1"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7" hidden="1"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7" hidden="1" outlineLevel="1">
      <c r="A63" s="508"/>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6" hidden="1"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7" hidden="1" outlineLevel="1">
      <c r="A65" s="508">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7" hidden="1"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6" hidden="1"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7" hidden="1" outlineLevel="1">
      <c r="A68" s="508">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7" hidden="1"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6" hidden="1"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7" hidden="1"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7" hidden="1"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6" hidden="1"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6" hidden="1"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7" hidden="1"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7" hidden="1"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6" hidden="1"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7" hidden="1"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7" hidden="1"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6" hidden="1"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7" hidden="1"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7" hidden="1"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6" hidden="1"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7" hidden="1"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7" hidden="1"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6" hidden="1"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7" hidden="1"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7" hidden="1"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6" hidden="1"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6" hidden="1"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7" hidden="1"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7" hidden="1" outlineLevel="1">
      <c r="A92" s="508"/>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6" hidden="1"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6" hidden="1" outlineLevel="1">
      <c r="A94" s="509"/>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7" hidden="1"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7" hidden="1" outlineLevel="1">
      <c r="A96" s="508"/>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6" hidden="1"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7" hidden="1"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7" hidden="1"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6" hidden="1"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6" hidden="1"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7" hidden="1"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7" hidden="1"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6" hidden="1"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7" hidden="1"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7" hidden="1" outlineLevel="1">
      <c r="A106" s="508"/>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6" hidden="1"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7" hidden="1"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7" hidden="1"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6" hidden="1"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6" hidden="1"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6" hidden="1"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6" hidden="1"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6" hidden="1" outlineLevel="1">
      <c r="A114" s="508">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6" hidden="1"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6" hidden="1"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6" hidden="1" outlineLevel="1">
      <c r="A117" s="508"/>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6" hidden="1" outlineLevel="1">
      <c r="A118" s="508">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6" hidden="1"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6" hidden="1"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6" hidden="1" outlineLevel="1">
      <c r="A121" s="508">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6" hidden="1"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6" hidden="1"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6" hidden="1" outlineLevel="1">
      <c r="A124" s="508">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6" hidden="1"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6" hidden="1"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6" hidden="1" collapsed="1">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6" hidden="1">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6" hidden="1">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6" hidden="1">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6" hidden="1">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6" hidden="1">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hidden="1"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hidden="1"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6" hidden="1">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6" hidden="1">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6" hidden="1">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6" hidden="1">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6" hidden="1">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6" hidden="1">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6" hidden="1">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6" hidden="1">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6" hidden="1">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hidden="1" customHeight="1">
      <c r="B144" s="368" t="s">
        <v>590</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6">
      <c r="B146" s="280" t="s">
        <v>242</v>
      </c>
      <c r="C146" s="281"/>
      <c r="D146" s="589" t="s">
        <v>525</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958" t="s">
        <v>211</v>
      </c>
      <c r="C147" s="960" t="s">
        <v>33</v>
      </c>
      <c r="D147" s="284" t="s">
        <v>421</v>
      </c>
      <c r="E147" s="962" t="s">
        <v>209</v>
      </c>
      <c r="F147" s="963"/>
      <c r="G147" s="963"/>
      <c r="H147" s="963"/>
      <c r="I147" s="963"/>
      <c r="J147" s="963"/>
      <c r="K147" s="963"/>
      <c r="L147" s="963"/>
      <c r="M147" s="964"/>
      <c r="N147" s="965" t="s">
        <v>213</v>
      </c>
      <c r="O147" s="284" t="s">
        <v>422</v>
      </c>
      <c r="P147" s="962" t="s">
        <v>212</v>
      </c>
      <c r="Q147" s="963"/>
      <c r="R147" s="963"/>
      <c r="S147" s="963"/>
      <c r="T147" s="963"/>
      <c r="U147" s="963"/>
      <c r="V147" s="963"/>
      <c r="W147" s="963"/>
      <c r="X147" s="964"/>
      <c r="Y147" s="955" t="s">
        <v>243</v>
      </c>
      <c r="Z147" s="956"/>
      <c r="AA147" s="956"/>
      <c r="AB147" s="956"/>
      <c r="AC147" s="956"/>
      <c r="AD147" s="956"/>
      <c r="AE147" s="956"/>
      <c r="AF147" s="956"/>
      <c r="AG147" s="956"/>
      <c r="AH147" s="956"/>
      <c r="AI147" s="956"/>
      <c r="AJ147" s="956"/>
      <c r="AK147" s="956"/>
      <c r="AL147" s="956"/>
      <c r="AM147" s="957"/>
    </row>
    <row r="148" spans="1:39" ht="60.75" customHeight="1">
      <c r="B148" s="959"/>
      <c r="C148" s="961"/>
      <c r="D148" s="285">
        <v>2012</v>
      </c>
      <c r="E148" s="285">
        <v>2013</v>
      </c>
      <c r="F148" s="285">
        <v>2014</v>
      </c>
      <c r="G148" s="285">
        <v>2015</v>
      </c>
      <c r="H148" s="285">
        <v>2016</v>
      </c>
      <c r="I148" s="285">
        <v>2017</v>
      </c>
      <c r="J148" s="285">
        <v>2018</v>
      </c>
      <c r="K148" s="285">
        <v>2019</v>
      </c>
      <c r="L148" s="285">
        <v>2020</v>
      </c>
      <c r="M148" s="285">
        <v>2021</v>
      </c>
      <c r="N148" s="966"/>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2,999 kW</v>
      </c>
      <c r="AB148" s="285" t="str">
        <f>'1.  LRAMVA Summary'!G52</f>
        <v>GS 3,000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6" outlineLevel="1">
      <c r="A150" s="508">
        <v>1</v>
      </c>
      <c r="B150" s="294" t="s">
        <v>1</v>
      </c>
      <c r="C150" s="291" t="s">
        <v>25</v>
      </c>
      <c r="D150" s="295">
        <v>177849.65903419684</v>
      </c>
      <c r="E150" s="295">
        <v>177849.65903419684</v>
      </c>
      <c r="F150" s="295">
        <v>177849.65903419684</v>
      </c>
      <c r="G150" s="295">
        <v>176004.92804419703</v>
      </c>
      <c r="H150" s="295">
        <v>106719.09484182582</v>
      </c>
      <c r="I150" s="295"/>
      <c r="J150" s="295"/>
      <c r="K150" s="295"/>
      <c r="L150" s="295"/>
      <c r="M150" s="295"/>
      <c r="N150" s="291"/>
      <c r="O150" s="295">
        <v>27.005154097124198</v>
      </c>
      <c r="P150" s="295">
        <v>27.005154097124198</v>
      </c>
      <c r="Q150" s="295">
        <v>27.005154097124198</v>
      </c>
      <c r="R150" s="295">
        <v>24.94228367894998</v>
      </c>
      <c r="S150" s="295">
        <v>14.031397065740856</v>
      </c>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6"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6"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6" outlineLevel="1">
      <c r="A153" s="508">
        <v>2</v>
      </c>
      <c r="B153" s="294" t="s">
        <v>2</v>
      </c>
      <c r="C153" s="291" t="s">
        <v>25</v>
      </c>
      <c r="D153" s="295">
        <v>20973.196773955562</v>
      </c>
      <c r="E153" s="295">
        <v>20973.196773955562</v>
      </c>
      <c r="F153" s="295">
        <v>20973.196773955562</v>
      </c>
      <c r="G153" s="295">
        <v>20776.385990803334</v>
      </c>
      <c r="H153" s="295"/>
      <c r="I153" s="295"/>
      <c r="J153" s="295"/>
      <c r="K153" s="295"/>
      <c r="L153" s="295"/>
      <c r="M153" s="295"/>
      <c r="N153" s="291"/>
      <c r="O153" s="295">
        <v>11.87216788916243</v>
      </c>
      <c r="P153" s="295">
        <v>11.87216788916243</v>
      </c>
      <c r="Q153" s="295">
        <v>11.87216788916243</v>
      </c>
      <c r="R153" s="295">
        <v>11.65208423211798</v>
      </c>
      <c r="S153" s="295"/>
      <c r="T153" s="295"/>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6"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6"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6" outlineLevel="1">
      <c r="A156" s="508">
        <v>3</v>
      </c>
      <c r="B156" s="294" t="s">
        <v>3</v>
      </c>
      <c r="C156" s="291" t="s">
        <v>25</v>
      </c>
      <c r="D156" s="295">
        <v>934123.68906956632</v>
      </c>
      <c r="E156" s="295">
        <v>934123.68906956632</v>
      </c>
      <c r="F156" s="295">
        <v>934123.68906956632</v>
      </c>
      <c r="G156" s="295">
        <v>934123.68906956632</v>
      </c>
      <c r="H156" s="295">
        <v>934123.68906956632</v>
      </c>
      <c r="I156" s="295">
        <v>934123.68906956632</v>
      </c>
      <c r="J156" s="295">
        <v>934123.68906956632</v>
      </c>
      <c r="K156" s="295">
        <v>934123.68906956632</v>
      </c>
      <c r="L156" s="295">
        <v>934123.68906956632</v>
      </c>
      <c r="M156" s="295">
        <v>934123.68906956632</v>
      </c>
      <c r="N156" s="291"/>
      <c r="O156" s="295">
        <v>542.47593218584188</v>
      </c>
      <c r="P156" s="295">
        <v>542.47593218584188</v>
      </c>
      <c r="Q156" s="295">
        <v>542.47593218584188</v>
      </c>
      <c r="R156" s="295">
        <v>542.47593218584188</v>
      </c>
      <c r="S156" s="295">
        <v>542.47593218584188</v>
      </c>
      <c r="T156" s="295">
        <v>542.47593218584188</v>
      </c>
      <c r="U156" s="295">
        <v>542.47593218584188</v>
      </c>
      <c r="V156" s="295">
        <v>542.47593218584188</v>
      </c>
      <c r="W156" s="295">
        <v>542.47593218584188</v>
      </c>
      <c r="X156" s="295">
        <v>542.47593218584188</v>
      </c>
      <c r="Y156" s="410">
        <v>1</v>
      </c>
      <c r="Z156" s="410"/>
      <c r="AA156" s="410"/>
      <c r="AB156" s="410"/>
      <c r="AC156" s="410"/>
      <c r="AD156" s="410"/>
      <c r="AE156" s="410"/>
      <c r="AF156" s="410"/>
      <c r="AG156" s="410"/>
      <c r="AH156" s="410"/>
      <c r="AI156" s="410"/>
      <c r="AJ156" s="410"/>
      <c r="AK156" s="410"/>
      <c r="AL156" s="410"/>
      <c r="AM156" s="296">
        <f>SUM(Y156:AL156)</f>
        <v>1</v>
      </c>
    </row>
    <row r="157" spans="1:39" ht="16" outlineLevel="1">
      <c r="B157" s="294" t="s">
        <v>244</v>
      </c>
      <c r="C157" s="291" t="s">
        <v>163</v>
      </c>
      <c r="D157" s="295">
        <v>30567.161210501938</v>
      </c>
      <c r="E157" s="295">
        <v>30567.161210501938</v>
      </c>
      <c r="F157" s="295">
        <v>30567.161210501938</v>
      </c>
      <c r="G157" s="295">
        <v>30567.161210501938</v>
      </c>
      <c r="H157" s="295">
        <v>30567.161210501938</v>
      </c>
      <c r="I157" s="295">
        <v>30567.161210501938</v>
      </c>
      <c r="J157" s="295">
        <v>30567.161210501938</v>
      </c>
      <c r="K157" s="295">
        <v>30567.161210501938</v>
      </c>
      <c r="L157" s="295">
        <v>30567.161210501938</v>
      </c>
      <c r="M157" s="295">
        <v>30567.161210501938</v>
      </c>
      <c r="N157" s="467"/>
      <c r="O157" s="295">
        <v>15.565724391205594</v>
      </c>
      <c r="P157" s="295">
        <v>15.565724391205594</v>
      </c>
      <c r="Q157" s="295">
        <v>15.565724391205594</v>
      </c>
      <c r="R157" s="295">
        <v>15.565724391205594</v>
      </c>
      <c r="S157" s="295">
        <v>15.565724391205594</v>
      </c>
      <c r="T157" s="295">
        <v>15.565724391205594</v>
      </c>
      <c r="U157" s="295">
        <v>15.565724391205594</v>
      </c>
      <c r="V157" s="295">
        <v>15.565724391205594</v>
      </c>
      <c r="W157" s="295">
        <v>15.565724391205594</v>
      </c>
      <c r="X157" s="295">
        <v>15.565724391205594</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6"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6" outlineLevel="1">
      <c r="A159" s="508">
        <v>4</v>
      </c>
      <c r="B159" s="294" t="s">
        <v>4</v>
      </c>
      <c r="C159" s="291" t="s">
        <v>25</v>
      </c>
      <c r="D159" s="295">
        <v>32892.725502515925</v>
      </c>
      <c r="E159" s="295">
        <v>32892.725502515925</v>
      </c>
      <c r="F159" s="295">
        <v>32892.725502515925</v>
      </c>
      <c r="G159" s="295">
        <v>32892.725502515925</v>
      </c>
      <c r="H159" s="295">
        <v>32398.561988589463</v>
      </c>
      <c r="I159" s="295">
        <v>32398.561988589463</v>
      </c>
      <c r="J159" s="295">
        <v>15256.372704158894</v>
      </c>
      <c r="K159" s="295">
        <v>15172.172320722488</v>
      </c>
      <c r="L159" s="295">
        <v>15172.172320722488</v>
      </c>
      <c r="M159" s="295">
        <v>15172.172320722488</v>
      </c>
      <c r="N159" s="291"/>
      <c r="O159" s="295">
        <v>5.4205306151762436</v>
      </c>
      <c r="P159" s="295">
        <v>5.4205306151762436</v>
      </c>
      <c r="Q159" s="295">
        <v>5.4205306151762436</v>
      </c>
      <c r="R159" s="295">
        <v>5.4205306151762436</v>
      </c>
      <c r="S159" s="295">
        <v>5.397649386648192</v>
      </c>
      <c r="T159" s="295">
        <v>5.397649386648192</v>
      </c>
      <c r="U159" s="295">
        <v>4.6039154515552845</v>
      </c>
      <c r="V159" s="295">
        <v>4.594303535637887</v>
      </c>
      <c r="W159" s="295">
        <v>4.594303535637887</v>
      </c>
      <c r="X159" s="295">
        <v>4.594303535637887</v>
      </c>
      <c r="Y159" s="410">
        <v>1</v>
      </c>
      <c r="Z159" s="410"/>
      <c r="AA159" s="410"/>
      <c r="AB159" s="410"/>
      <c r="AC159" s="410"/>
      <c r="AD159" s="410"/>
      <c r="AE159" s="410"/>
      <c r="AF159" s="410"/>
      <c r="AG159" s="410"/>
      <c r="AH159" s="410"/>
      <c r="AI159" s="410"/>
      <c r="AJ159" s="410"/>
      <c r="AK159" s="410"/>
      <c r="AL159" s="410"/>
      <c r="AM159" s="296">
        <f>SUM(Y159:AL159)</f>
        <v>1</v>
      </c>
    </row>
    <row r="160" spans="1:39" ht="16"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6"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6" outlineLevel="1">
      <c r="A162" s="508">
        <v>5</v>
      </c>
      <c r="B162" s="294" t="s">
        <v>5</v>
      </c>
      <c r="C162" s="291" t="s">
        <v>25</v>
      </c>
      <c r="D162" s="295">
        <v>630039.40231917438</v>
      </c>
      <c r="E162" s="295">
        <v>630039.40231917438</v>
      </c>
      <c r="F162" s="295">
        <v>630039.40231917438</v>
      </c>
      <c r="G162" s="295">
        <v>630039.40231917438</v>
      </c>
      <c r="H162" s="295">
        <v>566365.34237961902</v>
      </c>
      <c r="I162" s="295">
        <v>460535.91967257106</v>
      </c>
      <c r="J162" s="295">
        <v>314132.73138740979</v>
      </c>
      <c r="K162" s="295">
        <v>313479.74882198463</v>
      </c>
      <c r="L162" s="295">
        <v>313479.74882198463</v>
      </c>
      <c r="M162" s="295">
        <v>159223.85755571208</v>
      </c>
      <c r="N162" s="291"/>
      <c r="O162" s="295">
        <v>34.816637352685902</v>
      </c>
      <c r="P162" s="295">
        <v>34.816637352685902</v>
      </c>
      <c r="Q162" s="295">
        <v>34.816637352685902</v>
      </c>
      <c r="R162" s="295">
        <v>34.816637352685902</v>
      </c>
      <c r="S162" s="295">
        <v>31.868340532450205</v>
      </c>
      <c r="T162" s="295">
        <v>26.968126053418086</v>
      </c>
      <c r="U162" s="295">
        <v>20.189226531332373</v>
      </c>
      <c r="V162" s="295">
        <v>20.114685142585209</v>
      </c>
      <c r="W162" s="295">
        <v>20.114685142585209</v>
      </c>
      <c r="X162" s="295">
        <v>12.972182306191566</v>
      </c>
      <c r="Y162" s="410">
        <v>1</v>
      </c>
      <c r="Z162" s="410"/>
      <c r="AA162" s="410"/>
      <c r="AB162" s="410"/>
      <c r="AC162" s="410"/>
      <c r="AD162" s="410"/>
      <c r="AE162" s="410"/>
      <c r="AF162" s="410"/>
      <c r="AG162" s="410"/>
      <c r="AH162" s="410"/>
      <c r="AI162" s="410"/>
      <c r="AJ162" s="410"/>
      <c r="AK162" s="410"/>
      <c r="AL162" s="410"/>
      <c r="AM162" s="296">
        <f>SUM(Y162:AL162)</f>
        <v>1</v>
      </c>
    </row>
    <row r="163" spans="1:39" ht="16"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6"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6"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v>1</v>
      </c>
      <c r="Z165" s="410"/>
      <c r="AA165" s="410"/>
      <c r="AB165" s="410"/>
      <c r="AC165" s="410"/>
      <c r="AD165" s="410"/>
      <c r="AE165" s="410"/>
      <c r="AF165" s="410"/>
      <c r="AG165" s="410"/>
      <c r="AH165" s="410"/>
      <c r="AI165" s="410"/>
      <c r="AJ165" s="410"/>
      <c r="AK165" s="410"/>
      <c r="AL165" s="410"/>
      <c r="AM165" s="296">
        <f>SUM(Y165:AL165)</f>
        <v>1</v>
      </c>
    </row>
    <row r="166" spans="1:39" ht="16"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411">
        <f>Y165</f>
        <v>1</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6"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6" outlineLevel="1">
      <c r="A168" s="508">
        <v>7</v>
      </c>
      <c r="B168" s="294" t="s">
        <v>42</v>
      </c>
      <c r="C168" s="291" t="s">
        <v>25</v>
      </c>
      <c r="D168" s="295">
        <v>14113.374835999999</v>
      </c>
      <c r="E168" s="295"/>
      <c r="F168" s="295"/>
      <c r="G168" s="295"/>
      <c r="H168" s="295"/>
      <c r="I168" s="295"/>
      <c r="J168" s="295"/>
      <c r="K168" s="295"/>
      <c r="L168" s="295"/>
      <c r="M168" s="295"/>
      <c r="N168" s="291"/>
      <c r="O168" s="295">
        <v>1630.6641646</v>
      </c>
      <c r="P168" s="295"/>
      <c r="Q168" s="295"/>
      <c r="R168" s="295"/>
      <c r="S168" s="295"/>
      <c r="T168" s="295"/>
      <c r="U168" s="295"/>
      <c r="V168" s="295"/>
      <c r="W168" s="295"/>
      <c r="X168" s="295"/>
      <c r="Y168" s="410">
        <v>1</v>
      </c>
      <c r="Z168" s="410"/>
      <c r="AA168" s="410"/>
      <c r="AB168" s="410"/>
      <c r="AC168" s="410"/>
      <c r="AD168" s="410"/>
      <c r="AE168" s="410"/>
      <c r="AF168" s="410"/>
      <c r="AG168" s="410"/>
      <c r="AH168" s="410"/>
      <c r="AI168" s="410"/>
      <c r="AJ168" s="410"/>
      <c r="AK168" s="410"/>
      <c r="AL168" s="410"/>
      <c r="AM168" s="296">
        <f>SUM(Y168:AL168)</f>
        <v>1</v>
      </c>
    </row>
    <row r="169" spans="1:39" ht="16"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1</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6"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6" outlineLevel="1">
      <c r="A171" s="508">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v>1</v>
      </c>
      <c r="Z171" s="410"/>
      <c r="AA171" s="410"/>
      <c r="AB171" s="410"/>
      <c r="AC171" s="410"/>
      <c r="AD171" s="410"/>
      <c r="AE171" s="410"/>
      <c r="AF171" s="410"/>
      <c r="AG171" s="410"/>
      <c r="AH171" s="410"/>
      <c r="AI171" s="410"/>
      <c r="AJ171" s="410"/>
      <c r="AK171" s="410"/>
      <c r="AL171" s="410"/>
      <c r="AM171" s="296">
        <f>SUM(Y171:AL171)</f>
        <v>1</v>
      </c>
    </row>
    <row r="172" spans="1:39" s="283" customFormat="1" ht="16"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1</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6"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6"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6"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6"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6"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6" outlineLevel="1">
      <c r="A178" s="508">
        <v>10</v>
      </c>
      <c r="B178" s="310" t="s">
        <v>22</v>
      </c>
      <c r="C178" s="291" t="s">
        <v>25</v>
      </c>
      <c r="D178" s="295">
        <v>6472559.0379858185</v>
      </c>
      <c r="E178" s="295">
        <v>6472559.0379858185</v>
      </c>
      <c r="F178" s="295">
        <v>6471803.7169553721</v>
      </c>
      <c r="G178" s="295">
        <v>6400284.8743472369</v>
      </c>
      <c r="H178" s="295">
        <v>6400284.8743472369</v>
      </c>
      <c r="I178" s="295">
        <v>6084238.6743046828</v>
      </c>
      <c r="J178" s="295">
        <v>5953906.0244697183</v>
      </c>
      <c r="K178" s="295">
        <v>5953906.0244697183</v>
      </c>
      <c r="L178" s="295">
        <v>5574342.2097371817</v>
      </c>
      <c r="M178" s="295">
        <v>3880048.0159249455</v>
      </c>
      <c r="N178" s="295">
        <v>12</v>
      </c>
      <c r="O178" s="295">
        <v>1213.1917292937576</v>
      </c>
      <c r="P178" s="295">
        <v>1213.1917292937576</v>
      </c>
      <c r="Q178" s="295">
        <v>1212.9600747368904</v>
      </c>
      <c r="R178" s="295">
        <v>1191.06680902421</v>
      </c>
      <c r="S178" s="295">
        <v>1191.06680902421</v>
      </c>
      <c r="T178" s="295">
        <v>1094.6546799199796</v>
      </c>
      <c r="U178" s="295">
        <v>1075.8444529529127</v>
      </c>
      <c r="V178" s="295">
        <v>1075.8444529529127</v>
      </c>
      <c r="W178" s="295">
        <v>971.08257170578474</v>
      </c>
      <c r="X178" s="295">
        <v>717.42896076745467</v>
      </c>
      <c r="Y178" s="895">
        <f>'3-a.  Rate Class Allocations'!P255</f>
        <v>1.1903987180223606E-3</v>
      </c>
      <c r="Z178" s="895">
        <f>'3-a.  Rate Class Allocations'!Q255</f>
        <v>8.8360496589591844E-2</v>
      </c>
      <c r="AA178" s="895">
        <f>'3-a.  Rate Class Allocations'!R255</f>
        <v>0.87838600960249757</v>
      </c>
      <c r="AB178" s="895">
        <f>'3-a.  Rate Class Allocations'!S255</f>
        <v>2.8406775761445138E-3</v>
      </c>
      <c r="AC178" s="895">
        <f>'3-a.  Rate Class Allocations'!T255</f>
        <v>2.0801415584178796E-2</v>
      </c>
      <c r="AD178" s="895">
        <f>'3-a.  Rate Class Allocations'!U255</f>
        <v>0</v>
      </c>
      <c r="AE178" s="415"/>
      <c r="AF178" s="415"/>
      <c r="AG178" s="415"/>
      <c r="AH178" s="415"/>
      <c r="AI178" s="415"/>
      <c r="AJ178" s="415"/>
      <c r="AK178" s="415"/>
      <c r="AL178" s="415"/>
      <c r="AM178" s="296">
        <f>SUM(Y178:AL178)</f>
        <v>0.99157899807043504</v>
      </c>
    </row>
    <row r="179" spans="1:39" ht="16" outlineLevel="1">
      <c r="B179" s="294" t="s">
        <v>244</v>
      </c>
      <c r="C179" s="291" t="s">
        <v>163</v>
      </c>
      <c r="D179" s="295">
        <v>1328566.197064471</v>
      </c>
      <c r="E179" s="295">
        <v>1328566.197064471</v>
      </c>
      <c r="F179" s="295">
        <v>1318483.1376483231</v>
      </c>
      <c r="G179" s="295">
        <v>1266016.845576833</v>
      </c>
      <c r="H179" s="295">
        <v>1266016.845576833</v>
      </c>
      <c r="I179" s="295">
        <v>1219293.9633183321</v>
      </c>
      <c r="J179" s="295">
        <v>1203756.6046730769</v>
      </c>
      <c r="K179" s="295">
        <v>1203756.6046730769</v>
      </c>
      <c r="L179" s="295">
        <v>1165133.992737321</v>
      </c>
      <c r="M179" s="295">
        <v>1064134.5251795629</v>
      </c>
      <c r="N179" s="295">
        <f>N178</f>
        <v>12</v>
      </c>
      <c r="O179" s="295">
        <v>227.95352329599999</v>
      </c>
      <c r="P179" s="295">
        <v>227.95352329599999</v>
      </c>
      <c r="Q179" s="295">
        <v>225.15829816199999</v>
      </c>
      <c r="R179" s="295">
        <v>208.14316554600001</v>
      </c>
      <c r="S179" s="295">
        <v>208.14316554600001</v>
      </c>
      <c r="T179" s="295">
        <v>195.131430279</v>
      </c>
      <c r="U179" s="295">
        <v>193.52143027900001</v>
      </c>
      <c r="V179" s="295">
        <v>193.52143027900001</v>
      </c>
      <c r="W179" s="295">
        <v>188.769750477</v>
      </c>
      <c r="X179" s="295">
        <v>179.18975047699999</v>
      </c>
      <c r="Y179" s="411">
        <f>Y178</f>
        <v>1.1903987180223606E-3</v>
      </c>
      <c r="Z179" s="411">
        <f>Z178</f>
        <v>8.8360496589591844E-2</v>
      </c>
      <c r="AA179" s="411">
        <f t="shared" ref="AA179:AL179" si="46">AA178</f>
        <v>0.87838600960249757</v>
      </c>
      <c r="AB179" s="411">
        <f t="shared" si="46"/>
        <v>2.8406775761445138E-3</v>
      </c>
      <c r="AC179" s="411">
        <f t="shared" si="46"/>
        <v>2.0801415584178796E-2</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6"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7" outlineLevel="1">
      <c r="A181" s="508">
        <v>11</v>
      </c>
      <c r="B181" s="314" t="s">
        <v>21</v>
      </c>
      <c r="C181" s="291" t="s">
        <v>25</v>
      </c>
      <c r="D181" s="295">
        <v>606683.33181316836</v>
      </c>
      <c r="E181" s="295">
        <v>606683.33181317034</v>
      </c>
      <c r="F181" s="295">
        <v>590080.11516778101</v>
      </c>
      <c r="G181" s="295">
        <v>440241.86398408015</v>
      </c>
      <c r="H181" s="295">
        <v>440241.86398408015</v>
      </c>
      <c r="I181" s="295">
        <v>108905.60130901597</v>
      </c>
      <c r="J181" s="295">
        <v>108905.60130901597</v>
      </c>
      <c r="K181" s="295">
        <v>106144.48548614948</v>
      </c>
      <c r="L181" s="295">
        <v>106144.48548614948</v>
      </c>
      <c r="M181" s="295">
        <v>106144.48548614948</v>
      </c>
      <c r="N181" s="295">
        <v>12</v>
      </c>
      <c r="O181" s="295">
        <v>158.68216611816632</v>
      </c>
      <c r="P181" s="295">
        <v>158.68216611816632</v>
      </c>
      <c r="Q181" s="295">
        <v>154.65703202612374</v>
      </c>
      <c r="R181" s="295">
        <v>121.23728262195991</v>
      </c>
      <c r="S181" s="295">
        <v>121.23728262195991</v>
      </c>
      <c r="T181" s="295">
        <v>29.125899489973609</v>
      </c>
      <c r="U181" s="295">
        <v>29.125899489973609</v>
      </c>
      <c r="V181" s="295">
        <v>26.360968709884979</v>
      </c>
      <c r="W181" s="295">
        <v>26.360968709884979</v>
      </c>
      <c r="X181" s="295">
        <v>26.360968709884979</v>
      </c>
      <c r="Y181" s="415"/>
      <c r="Z181" s="468">
        <v>1</v>
      </c>
      <c r="AA181" s="415"/>
      <c r="AB181" s="415"/>
      <c r="AC181" s="415"/>
      <c r="AD181" s="415"/>
      <c r="AE181" s="415"/>
      <c r="AF181" s="415"/>
      <c r="AG181" s="415"/>
      <c r="AH181" s="415"/>
      <c r="AI181" s="415"/>
      <c r="AJ181" s="415"/>
      <c r="AK181" s="415"/>
      <c r="AL181" s="415"/>
      <c r="AM181" s="296">
        <f>SUM(Y181:AL181)</f>
        <v>1</v>
      </c>
    </row>
    <row r="182" spans="1:39" ht="16"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6"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7"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6"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6"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7" outlineLevel="1">
      <c r="A187" s="508">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v>1</v>
      </c>
      <c r="AB187" s="415"/>
      <c r="AC187" s="415"/>
      <c r="AD187" s="415"/>
      <c r="AE187" s="415"/>
      <c r="AF187" s="415"/>
      <c r="AG187" s="415"/>
      <c r="AH187" s="415"/>
      <c r="AI187" s="415"/>
      <c r="AJ187" s="415"/>
      <c r="AK187" s="415"/>
      <c r="AL187" s="415"/>
      <c r="AM187" s="296">
        <f>SUM(Y187:AL187)</f>
        <v>1</v>
      </c>
    </row>
    <row r="188" spans="1:39" ht="16" outlineLevel="1">
      <c r="B188" s="294" t="s">
        <v>244</v>
      </c>
      <c r="C188" s="291" t="s">
        <v>163</v>
      </c>
      <c r="D188" s="295">
        <v>18568.288339999999</v>
      </c>
      <c r="E188" s="295">
        <v>18568.288339999999</v>
      </c>
      <c r="F188" s="295">
        <v>18568.288339999999</v>
      </c>
      <c r="G188" s="295">
        <v>18568.288339999999</v>
      </c>
      <c r="H188" s="295">
        <v>5050.5524999999998</v>
      </c>
      <c r="I188" s="295">
        <v>5050.5524999999998</v>
      </c>
      <c r="J188" s="295">
        <v>5050.5524999999998</v>
      </c>
      <c r="K188" s="295">
        <v>5050.5524999999998</v>
      </c>
      <c r="L188" s="295">
        <v>5050.5524999999998</v>
      </c>
      <c r="M188" s="295">
        <v>5050.5524999999998</v>
      </c>
      <c r="N188" s="295">
        <f>N187</f>
        <v>12</v>
      </c>
      <c r="O188" s="295">
        <v>4.3427230000000003</v>
      </c>
      <c r="P188" s="295">
        <v>4.3427230000000003</v>
      </c>
      <c r="Q188" s="295">
        <v>4.3427230000000003</v>
      </c>
      <c r="R188" s="295">
        <v>4.3427230000000003</v>
      </c>
      <c r="S188" s="295">
        <v>1.528065</v>
      </c>
      <c r="T188" s="295">
        <v>1.528065</v>
      </c>
      <c r="U188" s="295">
        <v>1.528065</v>
      </c>
      <c r="V188" s="295">
        <v>1.528065</v>
      </c>
      <c r="W188" s="295">
        <v>1.528065</v>
      </c>
      <c r="X188" s="295">
        <v>1.528065</v>
      </c>
      <c r="Y188" s="411">
        <f>Y187</f>
        <v>0</v>
      </c>
      <c r="Z188" s="411">
        <f>Z187</f>
        <v>0</v>
      </c>
      <c r="AA188" s="411">
        <f t="shared" ref="AA188:AL188" si="49">AA187</f>
        <v>1</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6"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7" outlineLevel="1">
      <c r="A190" s="508">
        <v>14</v>
      </c>
      <c r="B190" s="314" t="s">
        <v>20</v>
      </c>
      <c r="C190" s="291" t="s">
        <v>25</v>
      </c>
      <c r="D190" s="295">
        <v>327291.30801332003</v>
      </c>
      <c r="E190" s="295">
        <v>327291.30801332003</v>
      </c>
      <c r="F190" s="295">
        <v>327291.30801332003</v>
      </c>
      <c r="G190" s="295">
        <v>327291.30801332003</v>
      </c>
      <c r="H190" s="295">
        <v>0</v>
      </c>
      <c r="I190" s="295">
        <v>0</v>
      </c>
      <c r="J190" s="295">
        <v>0</v>
      </c>
      <c r="K190" s="295">
        <v>0</v>
      </c>
      <c r="L190" s="295">
        <v>0</v>
      </c>
      <c r="M190" s="295">
        <v>0</v>
      </c>
      <c r="N190" s="295">
        <v>12</v>
      </c>
      <c r="O190" s="295">
        <v>67.303270184342168</v>
      </c>
      <c r="P190" s="295">
        <v>67.303270184342168</v>
      </c>
      <c r="Q190" s="295">
        <v>67.303270184342168</v>
      </c>
      <c r="R190" s="295">
        <v>67.303270184342168</v>
      </c>
      <c r="S190" s="295">
        <v>0</v>
      </c>
      <c r="T190" s="295">
        <v>0</v>
      </c>
      <c r="U190" s="295">
        <v>0</v>
      </c>
      <c r="V190" s="295">
        <v>0</v>
      </c>
      <c r="W190" s="295">
        <v>0</v>
      </c>
      <c r="X190" s="295">
        <v>0</v>
      </c>
      <c r="Y190" s="415"/>
      <c r="Z190" s="415">
        <v>1</v>
      </c>
      <c r="AA190" s="415"/>
      <c r="AB190" s="415"/>
      <c r="AC190" s="415"/>
      <c r="AD190" s="415"/>
      <c r="AE190" s="415"/>
      <c r="AF190" s="415"/>
      <c r="AG190" s="415"/>
      <c r="AH190" s="415"/>
      <c r="AI190" s="415"/>
      <c r="AJ190" s="415"/>
      <c r="AK190" s="415"/>
      <c r="AL190" s="415"/>
      <c r="AM190" s="296">
        <f>SUM(Y190:AL190)</f>
        <v>1</v>
      </c>
    </row>
    <row r="191" spans="1:39" ht="16" outlineLevel="1">
      <c r="B191" s="294" t="s">
        <v>244</v>
      </c>
      <c r="C191" s="291" t="s">
        <v>163</v>
      </c>
      <c r="D191" s="295">
        <v>63163.405370125998</v>
      </c>
      <c r="E191" s="295">
        <v>63163.405370125998</v>
      </c>
      <c r="F191" s="295">
        <v>63163.405370125998</v>
      </c>
      <c r="G191" s="295">
        <v>63163.405370125998</v>
      </c>
      <c r="H191" s="295">
        <v>0</v>
      </c>
      <c r="I191" s="295">
        <v>0</v>
      </c>
      <c r="J191" s="295">
        <v>0</v>
      </c>
      <c r="K191" s="295">
        <v>0</v>
      </c>
      <c r="L191" s="295">
        <v>0</v>
      </c>
      <c r="M191" s="295">
        <v>0</v>
      </c>
      <c r="N191" s="295">
        <f>N190</f>
        <v>12</v>
      </c>
      <c r="O191" s="295">
        <v>12.941343348</v>
      </c>
      <c r="P191" s="295">
        <v>12.941343348</v>
      </c>
      <c r="Q191" s="295">
        <v>12.941343348</v>
      </c>
      <c r="R191" s="295">
        <v>12.941343348</v>
      </c>
      <c r="S191" s="295">
        <v>0</v>
      </c>
      <c r="T191" s="295">
        <v>0</v>
      </c>
      <c r="U191" s="295">
        <v>0</v>
      </c>
      <c r="V191" s="295">
        <v>0</v>
      </c>
      <c r="W191" s="295">
        <v>0</v>
      </c>
      <c r="X191" s="295">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6"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7" outlineLevel="1">
      <c r="A193" s="508">
        <v>15</v>
      </c>
      <c r="B193" s="314" t="s">
        <v>485</v>
      </c>
      <c r="C193" s="291" t="s">
        <v>25</v>
      </c>
      <c r="D193" s="295">
        <v>294.83999999999997</v>
      </c>
      <c r="E193" s="295">
        <v>0</v>
      </c>
      <c r="F193" s="295">
        <v>0</v>
      </c>
      <c r="G193" s="295">
        <v>0</v>
      </c>
      <c r="H193" s="295">
        <v>0</v>
      </c>
      <c r="I193" s="295">
        <v>0</v>
      </c>
      <c r="J193" s="295">
        <v>0</v>
      </c>
      <c r="K193" s="295">
        <v>0</v>
      </c>
      <c r="L193" s="295">
        <v>0</v>
      </c>
      <c r="M193" s="295">
        <v>0</v>
      </c>
      <c r="N193" s="291"/>
      <c r="O193" s="295">
        <v>51.84</v>
      </c>
      <c r="P193" s="295"/>
      <c r="Q193" s="295"/>
      <c r="R193" s="295"/>
      <c r="S193" s="295"/>
      <c r="T193" s="295"/>
      <c r="U193" s="295"/>
      <c r="V193" s="295"/>
      <c r="W193" s="295"/>
      <c r="X193" s="295"/>
      <c r="Y193" s="415"/>
      <c r="Z193" s="415">
        <v>1</v>
      </c>
      <c r="AA193" s="415"/>
      <c r="AB193" s="415"/>
      <c r="AC193" s="415"/>
      <c r="AD193" s="415"/>
      <c r="AE193" s="415"/>
      <c r="AF193" s="415"/>
      <c r="AG193" s="415"/>
      <c r="AH193" s="415"/>
      <c r="AI193" s="415"/>
      <c r="AJ193" s="415"/>
      <c r="AK193" s="415"/>
      <c r="AL193" s="415"/>
      <c r="AM193" s="296">
        <f>SUM(Y193:AL193)</f>
        <v>1</v>
      </c>
    </row>
    <row r="194" spans="1:39" s="283" customFormat="1" ht="17"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1</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6"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7" outlineLevel="1">
      <c r="A196" s="508">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7"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6"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7" outlineLevel="1">
      <c r="A199" s="508">
        <v>17</v>
      </c>
      <c r="B199" s="314" t="s">
        <v>9</v>
      </c>
      <c r="C199" s="291" t="s">
        <v>25</v>
      </c>
      <c r="D199" s="295">
        <v>17294.21</v>
      </c>
      <c r="E199" s="295"/>
      <c r="F199" s="295"/>
      <c r="G199" s="295"/>
      <c r="H199" s="295"/>
      <c r="I199" s="295"/>
      <c r="J199" s="295"/>
      <c r="K199" s="295"/>
      <c r="L199" s="295"/>
      <c r="M199" s="295"/>
      <c r="N199" s="291"/>
      <c r="O199" s="295">
        <v>717.61495980000007</v>
      </c>
      <c r="P199" s="295"/>
      <c r="Q199" s="295"/>
      <c r="R199" s="295"/>
      <c r="S199" s="295"/>
      <c r="T199" s="295"/>
      <c r="U199" s="295"/>
      <c r="V199" s="295"/>
      <c r="W199" s="295"/>
      <c r="X199" s="295"/>
      <c r="Y199" s="415"/>
      <c r="Z199" s="415">
        <v>1</v>
      </c>
      <c r="AA199" s="415"/>
      <c r="AB199" s="415"/>
      <c r="AC199" s="415"/>
      <c r="AD199" s="415"/>
      <c r="AE199" s="415"/>
      <c r="AF199" s="415"/>
      <c r="AG199" s="415"/>
      <c r="AH199" s="415"/>
      <c r="AI199" s="415"/>
      <c r="AJ199" s="415"/>
      <c r="AK199" s="415"/>
      <c r="AL199" s="415"/>
      <c r="AM199" s="296">
        <f>SUM(Y199:AL199)</f>
        <v>1</v>
      </c>
    </row>
    <row r="200" spans="1:39" ht="16"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6"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6"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7"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6"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6"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7"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6"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6"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7" outlineLevel="1">
      <c r="A209" s="508">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6"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6"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7"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6"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6"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7" outlineLevel="1">
      <c r="A215" s="508">
        <v>22</v>
      </c>
      <c r="B215" s="315" t="s">
        <v>9</v>
      </c>
      <c r="C215" s="291" t="s">
        <v>25</v>
      </c>
      <c r="D215" s="295">
        <v>1581.165</v>
      </c>
      <c r="E215" s="295"/>
      <c r="F215" s="295"/>
      <c r="G215" s="295"/>
      <c r="H215" s="295"/>
      <c r="I215" s="295"/>
      <c r="J215" s="295"/>
      <c r="K215" s="295"/>
      <c r="L215" s="295"/>
      <c r="M215" s="295"/>
      <c r="N215" s="291"/>
      <c r="O215" s="295">
        <v>108.78088650000001</v>
      </c>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6"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6"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6"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7" outlineLevel="1">
      <c r="A219" s="508">
        <v>23</v>
      </c>
      <c r="B219" s="315" t="s">
        <v>14</v>
      </c>
      <c r="C219" s="291" t="s">
        <v>25</v>
      </c>
      <c r="D219" s="295">
        <v>5138.731201171875</v>
      </c>
      <c r="E219" s="295">
        <v>5138.731201171875</v>
      </c>
      <c r="F219" s="295">
        <v>5138.731201171875</v>
      </c>
      <c r="G219" s="295">
        <v>5094.731201171875</v>
      </c>
      <c r="H219" s="295">
        <v>5094.731201171875</v>
      </c>
      <c r="I219" s="295">
        <v>5094.731201171875</v>
      </c>
      <c r="J219" s="295">
        <v>4717.0000000000009</v>
      </c>
      <c r="K219" s="295">
        <v>4717.0000000000009</v>
      </c>
      <c r="L219" s="295">
        <v>1983</v>
      </c>
      <c r="M219" s="295">
        <v>1983</v>
      </c>
      <c r="N219" s="291"/>
      <c r="O219" s="295">
        <v>0.42221021722070878</v>
      </c>
      <c r="P219" s="295">
        <v>0.41992458049207926</v>
      </c>
      <c r="Q219" s="295">
        <v>0.41992458049207926</v>
      </c>
      <c r="R219" s="295">
        <v>0.41992458049207926</v>
      </c>
      <c r="S219" s="295">
        <v>0.41992458049207926</v>
      </c>
      <c r="T219" s="295">
        <v>0.41992458049207926</v>
      </c>
      <c r="U219" s="295">
        <v>0.40030284691601997</v>
      </c>
      <c r="V219" s="295">
        <v>0.40030284691601997</v>
      </c>
      <c r="W219" s="295">
        <v>0.25828170031309133</v>
      </c>
      <c r="X219" s="295">
        <v>0.25828170031309133</v>
      </c>
      <c r="Y219" s="469">
        <v>1</v>
      </c>
      <c r="Z219" s="410"/>
      <c r="AA219" s="410"/>
      <c r="AB219" s="410"/>
      <c r="AC219" s="410"/>
      <c r="AD219" s="410"/>
      <c r="AE219" s="410"/>
      <c r="AF219" s="410"/>
      <c r="AG219" s="410"/>
      <c r="AH219" s="410"/>
      <c r="AI219" s="410"/>
      <c r="AJ219" s="410"/>
      <c r="AK219" s="410"/>
      <c r="AL219" s="410"/>
      <c r="AM219" s="296">
        <f>SUM(Y219:AL219)</f>
        <v>1</v>
      </c>
    </row>
    <row r="220" spans="1:39" ht="16" outlineLevel="1">
      <c r="B220" s="294" t="s">
        <v>244</v>
      </c>
      <c r="C220" s="291" t="s">
        <v>163</v>
      </c>
      <c r="D220" s="295">
        <v>658</v>
      </c>
      <c r="E220" s="295">
        <v>658</v>
      </c>
      <c r="F220" s="295">
        <v>658</v>
      </c>
      <c r="G220" s="295">
        <v>658</v>
      </c>
      <c r="H220" s="295">
        <v>658</v>
      </c>
      <c r="I220" s="295">
        <v>566.48934940000004</v>
      </c>
      <c r="J220" s="295">
        <v>520.73403929999995</v>
      </c>
      <c r="K220" s="295">
        <v>474.97872919999998</v>
      </c>
      <c r="L220" s="295">
        <v>474.97872919999998</v>
      </c>
      <c r="M220" s="295">
        <v>474.97872919999998</v>
      </c>
      <c r="N220" s="467"/>
      <c r="O220" s="295">
        <v>4.48E-2</v>
      </c>
      <c r="P220" s="295">
        <v>4.48E-2</v>
      </c>
      <c r="Q220" s="295">
        <v>4.48E-2</v>
      </c>
      <c r="R220" s="295">
        <v>4.48E-2</v>
      </c>
      <c r="S220" s="295">
        <v>4.48E-2</v>
      </c>
      <c r="T220" s="295">
        <v>4.0025532000000003E-2</v>
      </c>
      <c r="U220" s="295">
        <v>3.7638297000000001E-2</v>
      </c>
      <c r="V220" s="295">
        <v>3.5251063999999999E-2</v>
      </c>
      <c r="W220" s="295">
        <v>3.5251063999999999E-2</v>
      </c>
      <c r="X220" s="295">
        <v>3.5251063999999999E-2</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6"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6" outlineLevel="1">
      <c r="A222" s="509"/>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7"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7" outlineLevel="1">
      <c r="A224" s="508"/>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6"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7"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7"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6"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6"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7"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8"/>
      <c r="AB230" s="415"/>
      <c r="AC230" s="415"/>
      <c r="AD230" s="415"/>
      <c r="AE230" s="415"/>
      <c r="AF230" s="415"/>
      <c r="AG230" s="415"/>
      <c r="AH230" s="415"/>
      <c r="AI230" s="415"/>
      <c r="AJ230" s="415"/>
      <c r="AK230" s="415"/>
      <c r="AL230" s="415"/>
      <c r="AM230" s="296">
        <f>SUM(Y230:AL230)</f>
        <v>0</v>
      </c>
    </row>
    <row r="231" spans="1:39" ht="16"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6"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7" outlineLevel="1">
      <c r="A233" s="508">
        <v>27</v>
      </c>
      <c r="B233" s="321" t="s">
        <v>17</v>
      </c>
      <c r="C233" s="291" t="s">
        <v>25</v>
      </c>
      <c r="D233" s="295">
        <v>2575.4838162140727</v>
      </c>
      <c r="E233" s="295">
        <v>2575.4838162140727</v>
      </c>
      <c r="F233" s="295">
        <v>2575.4838162140727</v>
      </c>
      <c r="G233" s="295">
        <v>2575.4838162140727</v>
      </c>
      <c r="H233" s="295">
        <v>2575.4838162140727</v>
      </c>
      <c r="I233" s="295">
        <v>2575.4838162140727</v>
      </c>
      <c r="J233" s="295">
        <v>2575.4838162140727</v>
      </c>
      <c r="K233" s="295">
        <v>2575.4838162140727</v>
      </c>
      <c r="L233" s="295">
        <v>2575.4838162140727</v>
      </c>
      <c r="M233" s="295">
        <v>2575.4838162140727</v>
      </c>
      <c r="N233" s="295">
        <v>12</v>
      </c>
      <c r="O233" s="295">
        <v>2.6583271713824193</v>
      </c>
      <c r="P233" s="295">
        <v>2.6583271713824193</v>
      </c>
      <c r="Q233" s="295">
        <v>2.6583271713824193</v>
      </c>
      <c r="R233" s="295">
        <v>2.6583271713824193</v>
      </c>
      <c r="S233" s="295">
        <v>2.6583271713824193</v>
      </c>
      <c r="T233" s="295">
        <v>2.6583271713824193</v>
      </c>
      <c r="U233" s="295">
        <v>2.6583271713824193</v>
      </c>
      <c r="V233" s="295">
        <v>2.6583271713824193</v>
      </c>
      <c r="W233" s="295">
        <v>2.6583271713824193</v>
      </c>
      <c r="X233" s="295">
        <v>2.6583271713824193</v>
      </c>
      <c r="Y233" s="426"/>
      <c r="Z233" s="415"/>
      <c r="AA233" s="415">
        <v>1</v>
      </c>
      <c r="AB233" s="415"/>
      <c r="AC233" s="415"/>
      <c r="AD233" s="415"/>
      <c r="AE233" s="415"/>
      <c r="AF233" s="415"/>
      <c r="AG233" s="415"/>
      <c r="AH233" s="415"/>
      <c r="AI233" s="415"/>
      <c r="AJ233" s="415"/>
      <c r="AK233" s="415"/>
      <c r="AL233" s="415"/>
      <c r="AM233" s="296">
        <f>SUM(Y233:AL233)</f>
        <v>1</v>
      </c>
    </row>
    <row r="234" spans="1:39" ht="16"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6"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7"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6"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6"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6"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6"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6"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6" outlineLevel="1">
      <c r="A242" s="508">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6"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6"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6" outlineLevel="1">
      <c r="A245" s="508"/>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6" outlineLevel="1">
      <c r="A246" s="508">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6"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6"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6" outlineLevel="1">
      <c r="A249" s="508">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6"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6"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6" outlineLevel="1">
      <c r="A252" s="508">
        <v>33</v>
      </c>
      <c r="B252" s="324" t="s">
        <v>492</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6" outlineLevel="1">
      <c r="A253" s="508"/>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6"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6">
      <c r="B255" s="327" t="s">
        <v>245</v>
      </c>
      <c r="C255" s="329"/>
      <c r="D255" s="329">
        <f>SUM(D150:D253)</f>
        <v>10684933.2073502</v>
      </c>
      <c r="E255" s="329"/>
      <c r="F255" s="329"/>
      <c r="G255" s="329"/>
      <c r="H255" s="329"/>
      <c r="I255" s="329"/>
      <c r="J255" s="329"/>
      <c r="K255" s="329"/>
      <c r="L255" s="329"/>
      <c r="M255" s="329"/>
      <c r="N255" s="329"/>
      <c r="O255" s="329">
        <f>SUM(O150:O253)</f>
        <v>4833.5962500600654</v>
      </c>
      <c r="P255" s="329"/>
      <c r="Q255" s="329"/>
      <c r="R255" s="329"/>
      <c r="S255" s="329"/>
      <c r="T255" s="329"/>
      <c r="U255" s="329"/>
      <c r="V255" s="329"/>
      <c r="W255" s="329"/>
      <c r="X255" s="329"/>
      <c r="Y255" s="329">
        <f>IF(Y149="kWh",SUMPRODUCT(D150:D253,Y150:Y253))</f>
        <v>1855642.3894260186</v>
      </c>
      <c r="Z255" s="329">
        <f>IF(Z149="kWh",SUMPRODUCT(D150:D253,Z150:Z253))</f>
        <v>1704038.3949232541</v>
      </c>
      <c r="AA255" s="329">
        <f>IF(AA149="kW",SUMPRODUCT(N150:N253,O150:O253,AA150:AA253),SUMPRODUCT(D150:D253,AA150:AA253))</f>
        <v>15274.594534215395</v>
      </c>
      <c r="AB255" s="329">
        <f>IF(AB149="kW",SUMPRODUCT(N150:N253,O150:O253,AB150:AB253),SUMPRODUCT(D150:D253,AB150:AB253))</f>
        <v>49.125948035986148</v>
      </c>
      <c r="AC255" s="329">
        <f>IF(AC149="kW",SUMPRODUCT(N150:N253,O150:O253,AC150:AC253),SUMPRODUCT(D150:D253,AC150:AC253))</f>
        <v>359.73433579543041</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6">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6">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6">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6">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6">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6">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6">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6">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6">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1841529.0145900187</v>
      </c>
      <c r="Z265" s="291">
        <f>SUMPRODUCT(E150:E253,Z150:Z253)</f>
        <v>1686449.3449232562</v>
      </c>
      <c r="AA265" s="291">
        <f>IF(AA149="kW",SUMPRODUCT(N150:N253,P150:P253,AA150:AA253),SUMPRODUCT(E150:E253,AA150:AA253))</f>
        <v>15274.594534215395</v>
      </c>
      <c r="AB265" s="291">
        <f>IF(AB149="kW",SUMPRODUCT(N150:N253,P150:P253,AB150:AB253),SUMPRODUCT(E150:E253,AB150:AB253))</f>
        <v>49.125948035986148</v>
      </c>
      <c r="AC265" s="291">
        <f>IF(AC149="kW",SUMPRODUCT(N150:N253,P150:P253,AC150:AC253),SUMPRODUCT(E150:E253,AC150:AC253))</f>
        <v>359.73433579543041</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6">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1841516.1125958296</v>
      </c>
      <c r="Z266" s="291">
        <f>SUMPRODUCT(F150:F253,Z150:Z253)</f>
        <v>1668888.4435993792</v>
      </c>
      <c r="AA266" s="291">
        <f>IF(AA149="kW",SUMPRODUCT(N150:N253,Q150:Q253,AA150:AA253),SUMPRODUCT(F150:F253,AA150:AA253))</f>
        <v>15242.689308936906</v>
      </c>
      <c r="AB266" s="291">
        <f>IF(AB149="kW",SUMPRODUCT(N150:N253,Q150:Q253,AB150:AB253),SUMPRODUCT(F150:F253,AB150:AB253))</f>
        <v>49.02276736482375</v>
      </c>
      <c r="AC266" s="291">
        <f>IF(AC149="kW",SUMPRODUCT(N150:N253,Q150:Q253,AC150:AC253),SUMPRODUCT(F150:F253, AC150:AC253))</f>
        <v>358.97877520695397</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6">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1839282.979077301</v>
      </c>
      <c r="Z267" s="291">
        <f>SUMPRODUCT(G150:G253,Z150:Z253)</f>
        <v>1508094.804345659</v>
      </c>
      <c r="AA267" s="291">
        <f>IF(AA149="kW",SUMPRODUCT(N150:N253,R150:R253,AA150:AA253),SUMPRODUCT(G150:G253,AA150:AA253))</f>
        <v>14832.570195961458</v>
      </c>
      <c r="AB267" s="291">
        <f>IF(AB149="kW",SUMPRODUCT(N150:N253,R150:R253,AB150:AB253),SUMPRODUCT(G150:G253,AB150:AB253))</f>
        <v>47.696452788951973</v>
      </c>
      <c r="AC267" s="291">
        <f>IF(AC149="kW",SUMPRODUCT(N150:N253,R150:R253,AC150:AC253),SUMPRODUCT(G150:G253, AC150:AC253))</f>
        <v>349.26657804675824</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6">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1685052.5364306443</v>
      </c>
      <c r="Z268" s="291">
        <f>SUMPRODUCT(H150:H253,Z150:Z253)</f>
        <v>1117640.090962213</v>
      </c>
      <c r="AA268" s="291">
        <f>IF(AA149="kW",SUMPRODUCT(N150:N253,S150:S253,AA150:AA253),SUMPRODUCT(H150:H253,AA150:AA253))</f>
        <v>14798.794299961457</v>
      </c>
      <c r="AB268" s="291">
        <f>IF(AB149="kW",SUMPRODUCT(N150:N253,S150:S253,AB150:AB253),SUMPRODUCT(H150:H253,AB150:AB253))</f>
        <v>47.696452788951973</v>
      </c>
      <c r="AC268" s="291">
        <f>IF(AC149="kW",SUMPRODUCT(N150:N253,S150:S253,AC150:AC253),SUMPRODUCT(H150:H253, AC150:AC253))</f>
        <v>349.26657804675824</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6">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1471980.6683806616</v>
      </c>
      <c r="Z269" s="291">
        <f>SUMPRODUCT(I150:I253,Z150:Z253)</f>
        <v>754249.37202767713</v>
      </c>
      <c r="AA269" s="291">
        <f>IF(AA149="kW",SUMPRODUCT(N150:N253,T150:T253,AA150:AA253),SUMPRODUCT(I150:I253,AA150:AA253))</f>
        <v>13645.397600997494</v>
      </c>
      <c r="AB269" s="291">
        <f>IF(AB149="kW",SUMPRODUCT(N150:N253,T150:T253,AB150:AB253),SUMPRODUCT(I150:I253,AB150:AB253))</f>
        <v>43.966397775178777</v>
      </c>
      <c r="AC269" s="291">
        <f>IF(AC149="kW",SUMPRODUCT(N150:N253,T150:T253,AC150:AC253),SUMPRODUCT(I150:I253, AC150:AC253))</f>
        <v>321.95252271540483</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6">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1307838.1608287049</v>
      </c>
      <c r="Z270" s="291">
        <f>SUMPRODUCT(J150:J253,Z150:Z253)</f>
        <v>741360.22564083699</v>
      </c>
      <c r="AA270" s="291">
        <f>IF(AA149="kW",SUMPRODUCT(N150:N253,U150:U253,AA150:AA253),SUMPRODUCT(J150:J253,AA150:AA253))</f>
        <v>13430.155500828145</v>
      </c>
      <c r="AB270" s="291">
        <f>IF(AB149="kW",SUMPRODUCT(N150:N253,U150:U253,AB150:AB253),SUMPRODUCT(J150:J253,AB150:AB253))</f>
        <v>43.270310405037236</v>
      </c>
      <c r="AC270" s="291">
        <f>IF(AC149="kW",SUMPRODUCT(N150:N253,U150:U253,AC150:AC253),SUMPRODUCT(J150:J253, AC150:AC253))</f>
        <v>316.85528718582231</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6">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1307055.2225697436</v>
      </c>
      <c r="Z271" s="291">
        <f>SUMPRODUCT(K150:K253,Z150:Z253)</f>
        <v>738599.10981797043</v>
      </c>
      <c r="AA271" s="291">
        <f>IF(AA149="kW",SUMPRODUCT(N150:N253,V150:V253,AA150:AA253),SUMPRODUCT(K150:K253,AA150:AA253))</f>
        <v>13430.155500828145</v>
      </c>
      <c r="AB271" s="291">
        <f>IF(AB149="kW",SUMPRODUCT(N150:N253,V150:V253,AB150:AB253),SUMPRODUCT(K150:K253,AB150:AB253))</f>
        <v>43.270310405037236</v>
      </c>
      <c r="AC271" s="291">
        <f>IF(AC149="kW",SUMPRODUCT(N150:N253,V150:V253,AC150:AC253),SUMPRODUCT(K150:K253, AC150:AC253))</f>
        <v>316.85528718582231</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6">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1303823.4139835434</v>
      </c>
      <c r="Z272" s="326">
        <f>SUMPRODUCT(L150:L253,Z150:Z253)</f>
        <v>701647.94949053309</v>
      </c>
      <c r="AA272" s="326">
        <f>IF(AA149="kW",SUMPRODUCT(N150:N253,W150:W253,AA150:AA253),SUMPRODUCT(L150:L253,AA150:AA253))</f>
        <v>12275.813342180509</v>
      </c>
      <c r="AB272" s="326">
        <f>IF(AB149="kW",SUMPRODUCT(N150:N253,W150:W253,AB150:AB253),SUMPRODUCT(L150:L253,AB150:AB253))</f>
        <v>39.537197799165348</v>
      </c>
      <c r="AC272" s="326">
        <f>IF(AC149="kW",SUMPRODUCT(N150:N253,W150:W253,AC150:AC253),SUMPRODUCT(L150:L253, AC150:AC253))</f>
        <v>289.51884203998736</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590</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6">
      <c r="B275" s="280" t="s">
        <v>248</v>
      </c>
      <c r="C275" s="281"/>
      <c r="D275" s="591" t="s">
        <v>525</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958" t="s">
        <v>211</v>
      </c>
      <c r="C276" s="960" t="s">
        <v>33</v>
      </c>
      <c r="D276" s="284" t="s">
        <v>421</v>
      </c>
      <c r="E276" s="962" t="s">
        <v>209</v>
      </c>
      <c r="F276" s="963"/>
      <c r="G276" s="963"/>
      <c r="H276" s="963"/>
      <c r="I276" s="963"/>
      <c r="J276" s="963"/>
      <c r="K276" s="963"/>
      <c r="L276" s="963"/>
      <c r="M276" s="964"/>
      <c r="N276" s="965" t="s">
        <v>213</v>
      </c>
      <c r="O276" s="284" t="s">
        <v>422</v>
      </c>
      <c r="P276" s="962" t="s">
        <v>212</v>
      </c>
      <c r="Q276" s="963"/>
      <c r="R276" s="963"/>
      <c r="S276" s="963"/>
      <c r="T276" s="963"/>
      <c r="U276" s="963"/>
      <c r="V276" s="963"/>
      <c r="W276" s="963"/>
      <c r="X276" s="964"/>
      <c r="Y276" s="955" t="s">
        <v>243</v>
      </c>
      <c r="Z276" s="956"/>
      <c r="AA276" s="956"/>
      <c r="AB276" s="956"/>
      <c r="AC276" s="956"/>
      <c r="AD276" s="956"/>
      <c r="AE276" s="956"/>
      <c r="AF276" s="956"/>
      <c r="AG276" s="956"/>
      <c r="AH276" s="956"/>
      <c r="AI276" s="956"/>
      <c r="AJ276" s="956"/>
      <c r="AK276" s="956"/>
      <c r="AL276" s="956"/>
      <c r="AM276" s="957"/>
    </row>
    <row r="277" spans="1:39" ht="60.75" customHeight="1">
      <c r="B277" s="959"/>
      <c r="C277" s="961"/>
      <c r="D277" s="285">
        <v>2013</v>
      </c>
      <c r="E277" s="285">
        <v>2014</v>
      </c>
      <c r="F277" s="285">
        <v>2015</v>
      </c>
      <c r="G277" s="285">
        <v>2016</v>
      </c>
      <c r="H277" s="285">
        <v>2017</v>
      </c>
      <c r="I277" s="285">
        <v>2018</v>
      </c>
      <c r="J277" s="285">
        <v>2019</v>
      </c>
      <c r="K277" s="285">
        <v>2020</v>
      </c>
      <c r="L277" s="285">
        <v>2021</v>
      </c>
      <c r="M277" s="285">
        <v>2022</v>
      </c>
      <c r="N277" s="966"/>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2,999 kW</v>
      </c>
      <c r="AB277" s="285" t="str">
        <f>'1.  LRAMVA Summary'!G52</f>
        <v>GS 3,000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6" outlineLevel="1">
      <c r="A279" s="508">
        <v>1</v>
      </c>
      <c r="B279" s="294" t="s">
        <v>1</v>
      </c>
      <c r="C279" s="291" t="s">
        <v>25</v>
      </c>
      <c r="D279" s="295">
        <v>110847.75399914754</v>
      </c>
      <c r="E279" s="295">
        <v>110847.75399914754</v>
      </c>
      <c r="F279" s="295">
        <v>110847.75399914754</v>
      </c>
      <c r="G279" s="295">
        <v>109719.76429748053</v>
      </c>
      <c r="H279" s="295">
        <v>65731.884666272454</v>
      </c>
      <c r="I279" s="295">
        <v>0</v>
      </c>
      <c r="J279" s="295">
        <v>0</v>
      </c>
      <c r="K279" s="295">
        <v>0</v>
      </c>
      <c r="L279" s="295">
        <v>0</v>
      </c>
      <c r="M279" s="295">
        <v>0</v>
      </c>
      <c r="N279" s="291"/>
      <c r="O279" s="295">
        <v>17.768261317038355</v>
      </c>
      <c r="P279" s="295">
        <v>17.768261317038355</v>
      </c>
      <c r="Q279" s="295">
        <v>17.768261317038355</v>
      </c>
      <c r="R279" s="295">
        <v>16.615636991038354</v>
      </c>
      <c r="S279" s="295">
        <v>9.6605362401552419</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6"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6"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6" outlineLevel="1">
      <c r="A282" s="508">
        <v>2</v>
      </c>
      <c r="B282" s="294" t="s">
        <v>2</v>
      </c>
      <c r="C282" s="291" t="s">
        <v>25</v>
      </c>
      <c r="D282" s="295">
        <v>53938.222179999997</v>
      </c>
      <c r="E282" s="295">
        <v>53938.222179999997</v>
      </c>
      <c r="F282" s="295">
        <v>53938.222179999997</v>
      </c>
      <c r="G282" s="295">
        <v>53938.222179999997</v>
      </c>
      <c r="H282" s="295">
        <v>0</v>
      </c>
      <c r="I282" s="295">
        <v>0</v>
      </c>
      <c r="J282" s="295">
        <v>0</v>
      </c>
      <c r="K282" s="295">
        <v>0</v>
      </c>
      <c r="L282" s="295">
        <v>0</v>
      </c>
      <c r="M282" s="295">
        <v>0</v>
      </c>
      <c r="N282" s="291"/>
      <c r="O282" s="295">
        <v>30.250338459999998</v>
      </c>
      <c r="P282" s="295">
        <v>30.250338459999998</v>
      </c>
      <c r="Q282" s="295">
        <v>30.250338459999998</v>
      </c>
      <c r="R282" s="295">
        <v>30.250338459999998</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6"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6"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6" outlineLevel="1">
      <c r="A285" s="508">
        <v>3</v>
      </c>
      <c r="B285" s="294" t="s">
        <v>3</v>
      </c>
      <c r="C285" s="291" t="s">
        <v>25</v>
      </c>
      <c r="D285" s="295">
        <v>899719.01400545402</v>
      </c>
      <c r="E285" s="295">
        <v>899719.01400545402</v>
      </c>
      <c r="F285" s="295">
        <v>899719.01400545402</v>
      </c>
      <c r="G285" s="295">
        <v>899719.01400545402</v>
      </c>
      <c r="H285" s="295">
        <v>899719.01400545402</v>
      </c>
      <c r="I285" s="295">
        <v>899719.01400545402</v>
      </c>
      <c r="J285" s="295">
        <v>899719.01400545402</v>
      </c>
      <c r="K285" s="295">
        <v>899719.01400545402</v>
      </c>
      <c r="L285" s="295">
        <v>899719.01400545402</v>
      </c>
      <c r="M285" s="295">
        <v>899719.01400545402</v>
      </c>
      <c r="N285" s="291"/>
      <c r="O285" s="295">
        <v>519.79748895900002</v>
      </c>
      <c r="P285" s="295">
        <v>519.79748895900002</v>
      </c>
      <c r="Q285" s="295">
        <v>519.79748895900002</v>
      </c>
      <c r="R285" s="295">
        <v>519.79748895900002</v>
      </c>
      <c r="S285" s="295">
        <v>519.79748895900002</v>
      </c>
      <c r="T285" s="295">
        <v>519.79748895900002</v>
      </c>
      <c r="U285" s="295">
        <v>519.79748895900002</v>
      </c>
      <c r="V285" s="295">
        <v>519.79748895900002</v>
      </c>
      <c r="W285" s="295">
        <v>519.79748895900002</v>
      </c>
      <c r="X285" s="295">
        <v>519.79748895900002</v>
      </c>
      <c r="Y285" s="410">
        <v>1</v>
      </c>
      <c r="Z285" s="410"/>
      <c r="AA285" s="410"/>
      <c r="AB285" s="410"/>
      <c r="AC285" s="410"/>
      <c r="AD285" s="410"/>
      <c r="AE285" s="410"/>
      <c r="AF285" s="410"/>
      <c r="AG285" s="410"/>
      <c r="AH285" s="410"/>
      <c r="AI285" s="410"/>
      <c r="AJ285" s="410"/>
      <c r="AK285" s="410"/>
      <c r="AL285" s="410"/>
      <c r="AM285" s="296">
        <f>SUM(Y285:AL285)</f>
        <v>1</v>
      </c>
    </row>
    <row r="286" spans="1:39" ht="16" outlineLevel="1">
      <c r="B286" s="294" t="s">
        <v>249</v>
      </c>
      <c r="C286" s="291" t="s">
        <v>163</v>
      </c>
      <c r="D286" s="295">
        <v>44517</v>
      </c>
      <c r="E286" s="295">
        <v>44517</v>
      </c>
      <c r="F286" s="295">
        <v>44517</v>
      </c>
      <c r="G286" s="295">
        <v>44517</v>
      </c>
      <c r="H286" s="295">
        <v>44517</v>
      </c>
      <c r="I286" s="295">
        <v>44517</v>
      </c>
      <c r="J286" s="295">
        <v>44517</v>
      </c>
      <c r="K286" s="295">
        <v>44517</v>
      </c>
      <c r="L286" s="295">
        <v>44517</v>
      </c>
      <c r="M286" s="295">
        <v>44517</v>
      </c>
      <c r="N286" s="467"/>
      <c r="O286" s="295">
        <v>25.141810098999997</v>
      </c>
      <c r="P286" s="295">
        <v>25.141810098999997</v>
      </c>
      <c r="Q286" s="295">
        <v>25.141810098999997</v>
      </c>
      <c r="R286" s="295">
        <v>25.141810098999997</v>
      </c>
      <c r="S286" s="295">
        <v>25.141810098999997</v>
      </c>
      <c r="T286" s="295">
        <v>25.141810098999997</v>
      </c>
      <c r="U286" s="295">
        <v>25.141810098999997</v>
      </c>
      <c r="V286" s="295">
        <v>25.141810098999997</v>
      </c>
      <c r="W286" s="295">
        <v>25.141810098999997</v>
      </c>
      <c r="X286" s="295">
        <v>25.141810098999997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6"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6" outlineLevel="1">
      <c r="A288" s="508">
        <v>4</v>
      </c>
      <c r="B288" s="294" t="s">
        <v>4</v>
      </c>
      <c r="C288" s="291" t="s">
        <v>25</v>
      </c>
      <c r="D288" s="295">
        <v>181320.80167439699</v>
      </c>
      <c r="E288" s="295">
        <v>181320.80167439699</v>
      </c>
      <c r="F288" s="295">
        <v>174333.445450417</v>
      </c>
      <c r="G288" s="295">
        <v>147696.40392139601</v>
      </c>
      <c r="H288" s="295">
        <v>147696.40392139601</v>
      </c>
      <c r="I288" s="295">
        <v>147696.40392139601</v>
      </c>
      <c r="J288" s="295">
        <v>147696.40392139601</v>
      </c>
      <c r="K288" s="295">
        <v>147573.31447030499</v>
      </c>
      <c r="L288" s="295">
        <v>107310.60404112301</v>
      </c>
      <c r="M288" s="295">
        <v>107310.60404112301</v>
      </c>
      <c r="N288" s="291"/>
      <c r="O288" s="295">
        <v>12.152691670999999</v>
      </c>
      <c r="P288" s="295">
        <v>12.152691670999999</v>
      </c>
      <c r="Q288" s="295">
        <v>11.714044318999999</v>
      </c>
      <c r="R288" s="295">
        <v>10.041842797999999</v>
      </c>
      <c r="S288" s="295">
        <v>10.041842797999999</v>
      </c>
      <c r="T288" s="295">
        <v>10.041842797999999</v>
      </c>
      <c r="U288" s="295">
        <v>10.041842797999999</v>
      </c>
      <c r="V288" s="295">
        <v>10.02779149</v>
      </c>
      <c r="W288" s="295">
        <v>7.5002072770000003</v>
      </c>
      <c r="X288" s="295">
        <v>7.5002072770000003</v>
      </c>
      <c r="Y288" s="410">
        <v>1</v>
      </c>
      <c r="Z288" s="410"/>
      <c r="AA288" s="410"/>
      <c r="AB288" s="410"/>
      <c r="AC288" s="410"/>
      <c r="AD288" s="410"/>
      <c r="AE288" s="410"/>
      <c r="AF288" s="410"/>
      <c r="AG288" s="410"/>
      <c r="AH288" s="410"/>
      <c r="AI288" s="410"/>
      <c r="AJ288" s="410"/>
      <c r="AK288" s="410"/>
      <c r="AL288" s="410"/>
      <c r="AM288" s="296">
        <f>SUM(Y288:AL288)</f>
        <v>1</v>
      </c>
    </row>
    <row r="289" spans="1:39" ht="16" outlineLevel="1">
      <c r="B289" s="294" t="s">
        <v>249</v>
      </c>
      <c r="C289" s="291" t="s">
        <v>163</v>
      </c>
      <c r="D289" s="295">
        <v>555</v>
      </c>
      <c r="E289" s="295">
        <v>555</v>
      </c>
      <c r="F289" s="295">
        <v>528</v>
      </c>
      <c r="G289" s="295">
        <v>456</v>
      </c>
      <c r="H289" s="295">
        <v>456</v>
      </c>
      <c r="I289" s="295">
        <v>456</v>
      </c>
      <c r="J289" s="295">
        <v>456</v>
      </c>
      <c r="K289" s="295">
        <v>456</v>
      </c>
      <c r="L289" s="295">
        <v>383</v>
      </c>
      <c r="M289" s="295">
        <v>383</v>
      </c>
      <c r="N289" s="467"/>
      <c r="O289" s="295">
        <v>3.9E-2</v>
      </c>
      <c r="P289" s="295">
        <v>3.9E-2</v>
      </c>
      <c r="Q289" s="295">
        <v>3.7999999999999999E-2</v>
      </c>
      <c r="R289" s="295">
        <v>3.3000000000000002E-2</v>
      </c>
      <c r="S289" s="295">
        <v>3.3000000000000002E-2</v>
      </c>
      <c r="T289" s="295">
        <v>3.3000000000000002E-2</v>
      </c>
      <c r="U289" s="295">
        <v>3.3000000000000002E-2</v>
      </c>
      <c r="V289" s="295">
        <v>3.3000000000000002E-2</v>
      </c>
      <c r="W289" s="295">
        <v>2.8000000000000001E-2</v>
      </c>
      <c r="X289" s="295">
        <v>2.8000000000000001E-2</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6"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6" outlineLevel="1">
      <c r="A291" s="508">
        <v>5</v>
      </c>
      <c r="B291" s="294" t="s">
        <v>5</v>
      </c>
      <c r="C291" s="291" t="s">
        <v>25</v>
      </c>
      <c r="D291" s="295">
        <v>404156.08860724402</v>
      </c>
      <c r="E291" s="295">
        <v>404156.08860724402</v>
      </c>
      <c r="F291" s="295">
        <v>379804.711142043</v>
      </c>
      <c r="G291" s="295">
        <v>296699.64097909199</v>
      </c>
      <c r="H291" s="295">
        <v>296699.64097909199</v>
      </c>
      <c r="I291" s="295">
        <v>296699.64097909199</v>
      </c>
      <c r="J291" s="295">
        <v>296699.64097909199</v>
      </c>
      <c r="K291" s="295">
        <v>296349.99558179098</v>
      </c>
      <c r="L291" s="295">
        <v>249213.12860243401</v>
      </c>
      <c r="M291" s="295">
        <v>249213.12860243401</v>
      </c>
      <c r="N291" s="291"/>
      <c r="O291" s="295">
        <v>27.845661070999999</v>
      </c>
      <c r="P291" s="295">
        <v>27.845661070999999</v>
      </c>
      <c r="Q291" s="295">
        <v>26.316947365000001</v>
      </c>
      <c r="R291" s="295">
        <v>21.099835522999999</v>
      </c>
      <c r="S291" s="295">
        <v>21.099835522999999</v>
      </c>
      <c r="T291" s="295">
        <v>21.099835522999999</v>
      </c>
      <c r="U291" s="295">
        <v>21.099835522999999</v>
      </c>
      <c r="V291" s="295">
        <v>21.059921665000001</v>
      </c>
      <c r="W291" s="295">
        <v>18.100796470999999</v>
      </c>
      <c r="X291" s="295">
        <v>18.100796470999999</v>
      </c>
      <c r="Y291" s="410">
        <v>1</v>
      </c>
      <c r="Z291" s="410"/>
      <c r="AA291" s="410"/>
      <c r="AB291" s="410"/>
      <c r="AC291" s="410"/>
      <c r="AD291" s="410"/>
      <c r="AE291" s="410"/>
      <c r="AF291" s="410"/>
      <c r="AG291" s="410"/>
      <c r="AH291" s="410"/>
      <c r="AI291" s="410"/>
      <c r="AJ291" s="410"/>
      <c r="AK291" s="410"/>
      <c r="AL291" s="410"/>
      <c r="AM291" s="296">
        <f>SUM(Y291:AL291)</f>
        <v>1</v>
      </c>
    </row>
    <row r="292" spans="1:39" ht="16"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6"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6"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6"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6"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6" outlineLevel="1">
      <c r="A297" s="508">
        <v>7</v>
      </c>
      <c r="B297" s="294" t="s">
        <v>42</v>
      </c>
      <c r="C297" s="291" t="s">
        <v>25</v>
      </c>
      <c r="D297" s="295">
        <v>9430.6204199999993</v>
      </c>
      <c r="E297" s="295">
        <v>0</v>
      </c>
      <c r="F297" s="295">
        <v>0</v>
      </c>
      <c r="G297" s="295">
        <v>0</v>
      </c>
      <c r="H297" s="295">
        <v>0</v>
      </c>
      <c r="I297" s="295">
        <v>0</v>
      </c>
      <c r="J297" s="295">
        <v>0</v>
      </c>
      <c r="K297" s="295">
        <v>0</v>
      </c>
      <c r="L297" s="295">
        <v>0</v>
      </c>
      <c r="M297" s="295">
        <v>0</v>
      </c>
      <c r="N297" s="291"/>
      <c r="O297" s="295">
        <v>3262.552111</v>
      </c>
      <c r="P297" s="295">
        <v>0</v>
      </c>
      <c r="Q297" s="295">
        <v>0</v>
      </c>
      <c r="R297" s="295">
        <v>0</v>
      </c>
      <c r="S297" s="295">
        <v>0</v>
      </c>
      <c r="T297" s="295">
        <v>0</v>
      </c>
      <c r="U297" s="295">
        <v>0</v>
      </c>
      <c r="V297" s="295">
        <v>0</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ht="16"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6"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6" outlineLevel="1">
      <c r="A300" s="508">
        <v>8</v>
      </c>
      <c r="B300" s="294" t="s">
        <v>484</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c r="AA300" s="410"/>
      <c r="AB300" s="410"/>
      <c r="AC300" s="410"/>
      <c r="AD300" s="410"/>
      <c r="AE300" s="410"/>
      <c r="AF300" s="410"/>
      <c r="AG300" s="410"/>
      <c r="AH300" s="410"/>
      <c r="AI300" s="410"/>
      <c r="AJ300" s="410"/>
      <c r="AK300" s="410"/>
      <c r="AL300" s="410"/>
      <c r="AM300" s="296">
        <f>SUM(Y300:AL300)</f>
        <v>1</v>
      </c>
    </row>
    <row r="301" spans="1:39" s="283" customFormat="1" ht="16"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6"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6"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6" outlineLevel="1">
      <c r="B304" s="294" t="s">
        <v>249</v>
      </c>
      <c r="C304" s="291" t="s">
        <v>163</v>
      </c>
      <c r="D304" s="295">
        <v>3460.6026000000002</v>
      </c>
      <c r="E304" s="295">
        <v>3460.6026000000002</v>
      </c>
      <c r="F304" s="295">
        <v>3460.6026000000002</v>
      </c>
      <c r="G304" s="295">
        <v>3460.6026000000002</v>
      </c>
      <c r="H304" s="295">
        <v>3460.6026000000002</v>
      </c>
      <c r="I304" s="295">
        <v>3460.6026000000002</v>
      </c>
      <c r="J304" s="295">
        <v>3460.6026000000002</v>
      </c>
      <c r="K304" s="295">
        <v>3460.6026000000002</v>
      </c>
      <c r="L304" s="295">
        <v>3460.6026000000002</v>
      </c>
      <c r="M304" s="295">
        <v>3460.6026000000002</v>
      </c>
      <c r="N304" s="291"/>
      <c r="O304" s="295">
        <v>0.57332235099999995</v>
      </c>
      <c r="P304" s="295">
        <v>0.57332235099999995</v>
      </c>
      <c r="Q304" s="295">
        <v>0.57332235099999995</v>
      </c>
      <c r="R304" s="295">
        <v>0.57332235099999995</v>
      </c>
      <c r="S304" s="295">
        <v>0.57332235099999995</v>
      </c>
      <c r="T304" s="295">
        <v>0.57332235099999995</v>
      </c>
      <c r="U304" s="295">
        <v>0.57332235099999995</v>
      </c>
      <c r="V304" s="295">
        <v>0.57332235099999995</v>
      </c>
      <c r="W304" s="295">
        <v>0.57332235099999995</v>
      </c>
      <c r="X304" s="295">
        <v>0.57332235099999995</v>
      </c>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6"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6"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6" outlineLevel="1">
      <c r="A307" s="508">
        <v>10</v>
      </c>
      <c r="B307" s="310" t="s">
        <v>22</v>
      </c>
      <c r="C307" s="291" t="s">
        <v>25</v>
      </c>
      <c r="D307" s="295">
        <v>4822005.0255298195</v>
      </c>
      <c r="E307" s="295">
        <v>4809871.7848453997</v>
      </c>
      <c r="F307" s="295">
        <v>4779517.5760743804</v>
      </c>
      <c r="G307" s="295">
        <v>4779517.5760743804</v>
      </c>
      <c r="H307" s="295">
        <v>4672475.9277512403</v>
      </c>
      <c r="I307" s="295">
        <v>4507983.6556198196</v>
      </c>
      <c r="J307" s="295">
        <v>4507983.6556198196</v>
      </c>
      <c r="K307" s="295">
        <v>4495421.0124019198</v>
      </c>
      <c r="L307" s="295">
        <v>4430465.1525389999</v>
      </c>
      <c r="M307" s="295">
        <v>3880154.9606184801</v>
      </c>
      <c r="N307" s="295">
        <v>12</v>
      </c>
      <c r="O307" s="295">
        <v>878.25289932199996</v>
      </c>
      <c r="P307" s="295">
        <v>874.35473774399998</v>
      </c>
      <c r="Q307" s="295">
        <v>864.58878100899994</v>
      </c>
      <c r="R307" s="295">
        <v>864.58878100899994</v>
      </c>
      <c r="S307" s="295">
        <v>830.34511125100005</v>
      </c>
      <c r="T307" s="295">
        <v>789.43341016800002</v>
      </c>
      <c r="U307" s="295">
        <v>789.43341016800002</v>
      </c>
      <c r="V307" s="295">
        <v>788.80728332399997</v>
      </c>
      <c r="W307" s="295">
        <v>769.88236767199999</v>
      </c>
      <c r="X307" s="295">
        <v>680.38601176500003</v>
      </c>
      <c r="Y307" s="415">
        <f>'3-a.  Rate Class Allocations'!P259</f>
        <v>2.5815234363651962E-4</v>
      </c>
      <c r="Z307" s="415">
        <f>'3-a.  Rate Class Allocations'!Q259</f>
        <v>0.19497916128556475</v>
      </c>
      <c r="AA307" s="415">
        <f>'3-a.  Rate Class Allocations'!R259</f>
        <v>0.71332991324142803</v>
      </c>
      <c r="AB307" s="415">
        <f>'3-a.  Rate Class Allocations'!S259</f>
        <v>2.7146675437811466E-2</v>
      </c>
      <c r="AC307" s="415">
        <f>'3-a.  Rate Class Allocations'!T259</f>
        <v>8.1892470904064582E-2</v>
      </c>
      <c r="AD307" s="415"/>
      <c r="AE307" s="415"/>
      <c r="AF307" s="415"/>
      <c r="AG307" s="415"/>
      <c r="AH307" s="415"/>
      <c r="AI307" s="415"/>
      <c r="AJ307" s="415"/>
      <c r="AK307" s="415"/>
      <c r="AL307" s="415"/>
      <c r="AM307" s="296">
        <f>SUM(Y307:AL307)</f>
        <v>1.0176063732125054</v>
      </c>
    </row>
    <row r="308" spans="1:39" ht="16" outlineLevel="1">
      <c r="B308" s="294" t="s">
        <v>249</v>
      </c>
      <c r="C308" s="291" t="s">
        <v>163</v>
      </c>
      <c r="D308" s="295">
        <v>1669936.5290000001</v>
      </c>
      <c r="E308" s="295">
        <v>1664522.7560000001</v>
      </c>
      <c r="F308" s="295">
        <v>1664522.7560000001</v>
      </c>
      <c r="G308" s="295">
        <v>1664522.7560000001</v>
      </c>
      <c r="H308" s="295">
        <v>1636274.7590000001</v>
      </c>
      <c r="I308" s="295">
        <v>1630944.9140000001</v>
      </c>
      <c r="J308" s="295">
        <v>1630944.9140000001</v>
      </c>
      <c r="K308" s="295">
        <v>1608315.173</v>
      </c>
      <c r="L308" s="295">
        <v>1568280.2290000001</v>
      </c>
      <c r="M308" s="295">
        <v>1529426.9639999999</v>
      </c>
      <c r="N308" s="295">
        <f>N307</f>
        <v>12</v>
      </c>
      <c r="O308" s="295">
        <v>241.47011430000001</v>
      </c>
      <c r="P308" s="295">
        <v>240.1735381</v>
      </c>
      <c r="Q308" s="295">
        <v>240.1735381</v>
      </c>
      <c r="R308" s="295">
        <v>240.1735381</v>
      </c>
      <c r="S308" s="295">
        <v>232.0644265</v>
      </c>
      <c r="T308" s="295">
        <v>231.24484419999999</v>
      </c>
      <c r="U308" s="295">
        <v>231.24484419999999</v>
      </c>
      <c r="V308" s="295">
        <v>226.72382690000001</v>
      </c>
      <c r="W308" s="295">
        <v>217.47479720000001</v>
      </c>
      <c r="X308" s="295">
        <v>211.50024250000001</v>
      </c>
      <c r="Y308" s="411">
        <f>Y307</f>
        <v>2.5815234363651962E-4</v>
      </c>
      <c r="Z308" s="411">
        <f>Z307</f>
        <v>0.19497916128556475</v>
      </c>
      <c r="AA308" s="411">
        <f t="shared" ref="AA308:AL308" si="86">AA307</f>
        <v>0.71332991324142803</v>
      </c>
      <c r="AB308" s="411">
        <f t="shared" si="86"/>
        <v>2.7146675437811466E-2</v>
      </c>
      <c r="AC308" s="411">
        <f t="shared" si="86"/>
        <v>8.1892470904064582E-2</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6"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7" outlineLevel="1">
      <c r="A310" s="508">
        <v>11</v>
      </c>
      <c r="B310" s="314" t="s">
        <v>21</v>
      </c>
      <c r="C310" s="291" t="s">
        <v>25</v>
      </c>
      <c r="D310" s="295">
        <v>628825.66501826397</v>
      </c>
      <c r="E310" s="295">
        <v>628825.66501826397</v>
      </c>
      <c r="F310" s="295">
        <v>610461.48172854295</v>
      </c>
      <c r="G310" s="295">
        <v>488331.87529526302</v>
      </c>
      <c r="H310" s="295">
        <v>242400.92014404299</v>
      </c>
      <c r="I310" s="295">
        <v>242193.721082145</v>
      </c>
      <c r="J310" s="295">
        <v>242193.721082145</v>
      </c>
      <c r="K310" s="295">
        <v>242193.721082145</v>
      </c>
      <c r="L310" s="295">
        <v>242193.721082145</v>
      </c>
      <c r="M310" s="295">
        <v>242193.721082145</v>
      </c>
      <c r="N310" s="295">
        <v>12</v>
      </c>
      <c r="O310" s="295">
        <v>181.11468934999999</v>
      </c>
      <c r="P310" s="295">
        <v>181.11468934999999</v>
      </c>
      <c r="Q310" s="295">
        <v>175.95162400000001</v>
      </c>
      <c r="R310" s="295">
        <v>143.91168878299999</v>
      </c>
      <c r="S310" s="295">
        <v>65.312079034000007</v>
      </c>
      <c r="T310" s="295">
        <v>65.250573983999999</v>
      </c>
      <c r="U310" s="295">
        <v>65.250573983999999</v>
      </c>
      <c r="V310" s="295">
        <v>65.250573983999999</v>
      </c>
      <c r="W310" s="295">
        <v>65.250573983999999</v>
      </c>
      <c r="X310" s="295">
        <v>65.250573983999999</v>
      </c>
      <c r="Y310" s="415"/>
      <c r="Z310" s="502">
        <v>0.96524983699074762</v>
      </c>
      <c r="AA310" s="415">
        <v>3.2400211862567183E-2</v>
      </c>
      <c r="AB310" s="415"/>
      <c r="AC310" s="415"/>
      <c r="AD310" s="415"/>
      <c r="AE310" s="415"/>
      <c r="AF310" s="415"/>
      <c r="AG310" s="415"/>
      <c r="AH310" s="415"/>
      <c r="AI310" s="415"/>
      <c r="AJ310" s="415"/>
      <c r="AK310" s="415"/>
      <c r="AL310" s="415"/>
      <c r="AM310" s="296">
        <f>SUM(Y310:AL310)</f>
        <v>0.99765004885331476</v>
      </c>
    </row>
    <row r="311" spans="1:39" ht="16"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0.96524983699074762</v>
      </c>
      <c r="AA311" s="411">
        <f t="shared" ref="AA311:AL311" si="87">AA310</f>
        <v>3.2400211862567183E-2</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6"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7"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6"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6"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7" outlineLevel="1">
      <c r="A316" s="508">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v>1</v>
      </c>
      <c r="AA316" s="415"/>
      <c r="AB316" s="415"/>
      <c r="AC316" s="415"/>
      <c r="AD316" s="415"/>
      <c r="AE316" s="415"/>
      <c r="AF316" s="415"/>
      <c r="AG316" s="415"/>
      <c r="AH316" s="415"/>
      <c r="AI316" s="415"/>
      <c r="AJ316" s="415"/>
      <c r="AK316" s="415"/>
      <c r="AL316" s="415"/>
      <c r="AM316" s="296">
        <f>SUM(Y316:AL316)</f>
        <v>1</v>
      </c>
    </row>
    <row r="317" spans="1:39" ht="16" outlineLevel="1">
      <c r="B317" s="294" t="s">
        <v>249</v>
      </c>
      <c r="C317" s="291" t="s">
        <v>163</v>
      </c>
      <c r="D317" s="295">
        <v>72321.586679999993</v>
      </c>
      <c r="E317" s="295">
        <v>72321.586679999993</v>
      </c>
      <c r="F317" s="295">
        <v>72321.586679999993</v>
      </c>
      <c r="G317" s="295">
        <v>72321.586679999993</v>
      </c>
      <c r="H317" s="295">
        <v>72321.586679999993</v>
      </c>
      <c r="I317" s="295">
        <v>72321.586679999993</v>
      </c>
      <c r="J317" s="295">
        <v>72321.586679999993</v>
      </c>
      <c r="K317" s="295">
        <v>72321.586679999993</v>
      </c>
      <c r="L317" s="295">
        <v>70589.968680000005</v>
      </c>
      <c r="M317" s="295">
        <v>70589.968680000005</v>
      </c>
      <c r="N317" s="295">
        <f>N316</f>
        <v>12</v>
      </c>
      <c r="O317" s="295">
        <v>17.697180450000001</v>
      </c>
      <c r="P317" s="295">
        <v>17.697180450000001</v>
      </c>
      <c r="Q317" s="295">
        <v>17.697180450000001</v>
      </c>
      <c r="R317" s="295">
        <v>17.697180450000001</v>
      </c>
      <c r="S317" s="295">
        <v>17.697180450000001</v>
      </c>
      <c r="T317" s="295">
        <v>17.697180450000001</v>
      </c>
      <c r="U317" s="295">
        <v>17.697180450000001</v>
      </c>
      <c r="V317" s="295">
        <v>17.697180450000001</v>
      </c>
      <c r="W317" s="295">
        <v>17.173272449999999</v>
      </c>
      <c r="X317" s="295">
        <v>17.173272449999999</v>
      </c>
      <c r="Y317" s="411">
        <f>Y316</f>
        <v>0</v>
      </c>
      <c r="Z317" s="411">
        <f>Z316</f>
        <v>1</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6"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7" outlineLevel="1">
      <c r="A319" s="508">
        <v>14</v>
      </c>
      <c r="B319" s="314" t="s">
        <v>20</v>
      </c>
      <c r="C319" s="291" t="s">
        <v>25</v>
      </c>
      <c r="D319" s="295">
        <v>96901.535593948996</v>
      </c>
      <c r="E319" s="295">
        <v>96901.535593948996</v>
      </c>
      <c r="F319" s="295">
        <v>96901.535593948996</v>
      </c>
      <c r="G319" s="295">
        <v>96901.535593948996</v>
      </c>
      <c r="H319" s="295">
        <v>0</v>
      </c>
      <c r="I319" s="295">
        <v>0</v>
      </c>
      <c r="J319" s="295">
        <v>0</v>
      </c>
      <c r="K319" s="295">
        <v>0</v>
      </c>
      <c r="L319" s="295">
        <v>0</v>
      </c>
      <c r="M319" s="295">
        <v>0</v>
      </c>
      <c r="N319" s="295">
        <v>12</v>
      </c>
      <c r="O319" s="295">
        <v>17.625353246</v>
      </c>
      <c r="P319" s="295">
        <v>17.625353246</v>
      </c>
      <c r="Q319" s="295">
        <v>17.625353246</v>
      </c>
      <c r="R319" s="295">
        <v>17.625353246</v>
      </c>
      <c r="S319" s="295">
        <v>0</v>
      </c>
      <c r="T319" s="295">
        <v>0</v>
      </c>
      <c r="U319" s="295">
        <v>0</v>
      </c>
      <c r="V319" s="295">
        <v>0</v>
      </c>
      <c r="W319" s="295">
        <v>0</v>
      </c>
      <c r="X319" s="295">
        <v>0</v>
      </c>
      <c r="Y319" s="415"/>
      <c r="Z319" s="415"/>
      <c r="AA319" s="502">
        <v>1</v>
      </c>
      <c r="AB319" s="415"/>
      <c r="AC319" s="415"/>
      <c r="AD319" s="415"/>
      <c r="AE319" s="415"/>
      <c r="AF319" s="415"/>
      <c r="AG319" s="415"/>
      <c r="AH319" s="415"/>
      <c r="AI319" s="415"/>
      <c r="AJ319" s="415"/>
      <c r="AK319" s="415"/>
      <c r="AL319" s="415"/>
      <c r="AM319" s="296">
        <f>SUM(Y319:AL319)</f>
        <v>1</v>
      </c>
    </row>
    <row r="320" spans="1:39" ht="16" outlineLevel="1">
      <c r="B320" s="294" t="s">
        <v>249</v>
      </c>
      <c r="C320" s="291" t="s">
        <v>163</v>
      </c>
      <c r="D320" s="295">
        <v>64.270189810000005</v>
      </c>
      <c r="E320" s="295">
        <v>64.270189810000005</v>
      </c>
      <c r="F320" s="295">
        <v>64.270189810000005</v>
      </c>
      <c r="G320" s="295">
        <v>64.270189810000005</v>
      </c>
      <c r="H320" s="295">
        <v>0</v>
      </c>
      <c r="I320" s="295">
        <v>0</v>
      </c>
      <c r="J320" s="295">
        <v>0</v>
      </c>
      <c r="K320" s="295">
        <v>0</v>
      </c>
      <c r="L320" s="295">
        <v>0</v>
      </c>
      <c r="M320" s="295">
        <v>0</v>
      </c>
      <c r="N320" s="295">
        <f>N319</f>
        <v>12</v>
      </c>
      <c r="O320" s="295">
        <v>1.169006E-2</v>
      </c>
      <c r="P320" s="295">
        <v>1.169006E-2</v>
      </c>
      <c r="Q320" s="295">
        <v>1.169006E-2</v>
      </c>
      <c r="R320" s="295">
        <v>1.169006E-2</v>
      </c>
      <c r="S320" s="295">
        <v>0</v>
      </c>
      <c r="T320" s="295">
        <v>0</v>
      </c>
      <c r="U320" s="295">
        <v>0</v>
      </c>
      <c r="V320" s="295">
        <v>0</v>
      </c>
      <c r="W320" s="295">
        <v>0</v>
      </c>
      <c r="X320" s="295">
        <v>0</v>
      </c>
      <c r="Y320" s="411">
        <f>Y319</f>
        <v>0</v>
      </c>
      <c r="Z320" s="411">
        <f>Z319</f>
        <v>0</v>
      </c>
      <c r="AA320" s="411">
        <f t="shared" ref="AA320:AL320" si="90">AA319</f>
        <v>1</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6"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7" outlineLevel="1">
      <c r="A322" s="508">
        <v>15</v>
      </c>
      <c r="B322" s="314" t="s">
        <v>485</v>
      </c>
      <c r="C322" s="291" t="s">
        <v>25</v>
      </c>
      <c r="D322" s="295">
        <v>85.759405999999998</v>
      </c>
      <c r="E322" s="295">
        <v>0</v>
      </c>
      <c r="F322" s="295">
        <v>0</v>
      </c>
      <c r="G322" s="295">
        <v>0</v>
      </c>
      <c r="H322" s="295">
        <v>0</v>
      </c>
      <c r="I322" s="295">
        <v>0</v>
      </c>
      <c r="J322" s="295">
        <v>0</v>
      </c>
      <c r="K322" s="295">
        <v>0</v>
      </c>
      <c r="L322" s="295">
        <v>0</v>
      </c>
      <c r="M322" s="295">
        <v>0</v>
      </c>
      <c r="N322" s="291"/>
      <c r="O322" s="295">
        <v>53.76</v>
      </c>
      <c r="P322" s="295">
        <v>0</v>
      </c>
      <c r="Q322" s="295">
        <v>0</v>
      </c>
      <c r="R322" s="295">
        <v>0</v>
      </c>
      <c r="S322" s="295">
        <v>0</v>
      </c>
      <c r="T322" s="295">
        <v>0</v>
      </c>
      <c r="U322" s="295">
        <v>0</v>
      </c>
      <c r="V322" s="295">
        <v>0</v>
      </c>
      <c r="W322" s="295">
        <v>0</v>
      </c>
      <c r="X322" s="295">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7"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6"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7" outlineLevel="1">
      <c r="A325" s="508">
        <v>16</v>
      </c>
      <c r="B325" s="314" t="s">
        <v>486</v>
      </c>
      <c r="C325" s="291" t="s">
        <v>25</v>
      </c>
      <c r="D325" s="295">
        <v>0</v>
      </c>
      <c r="E325" s="295">
        <v>0</v>
      </c>
      <c r="F325" s="295">
        <v>0</v>
      </c>
      <c r="G325" s="295">
        <v>0</v>
      </c>
      <c r="H325" s="295">
        <v>0</v>
      </c>
      <c r="I325" s="295">
        <v>0</v>
      </c>
      <c r="J325" s="295">
        <v>0</v>
      </c>
      <c r="K325" s="295">
        <v>0</v>
      </c>
      <c r="L325" s="295">
        <v>0</v>
      </c>
      <c r="M325" s="295">
        <v>0</v>
      </c>
      <c r="N325" s="291"/>
      <c r="O325" s="295">
        <v>0</v>
      </c>
      <c r="P325" s="295">
        <v>0</v>
      </c>
      <c r="Q325" s="295">
        <v>0</v>
      </c>
      <c r="R325" s="295">
        <v>0</v>
      </c>
      <c r="S325" s="295">
        <v>0</v>
      </c>
      <c r="T325" s="295">
        <v>0</v>
      </c>
      <c r="U325" s="295">
        <v>0</v>
      </c>
      <c r="V325" s="295">
        <v>0</v>
      </c>
      <c r="W325" s="295">
        <v>0</v>
      </c>
      <c r="X325" s="295">
        <v>0</v>
      </c>
      <c r="Y325" s="415"/>
      <c r="Z325" s="415"/>
      <c r="AA325" s="415"/>
      <c r="AB325" s="415"/>
      <c r="AC325" s="415"/>
      <c r="AD325" s="415"/>
      <c r="AE325" s="415"/>
      <c r="AF325" s="415"/>
      <c r="AG325" s="415"/>
      <c r="AH325" s="415"/>
      <c r="AI325" s="415"/>
      <c r="AJ325" s="415"/>
      <c r="AK325" s="415"/>
      <c r="AL325" s="415"/>
      <c r="AM325" s="296">
        <f>SUM(Y325:AL325)</f>
        <v>0</v>
      </c>
    </row>
    <row r="326" spans="1:39" s="283" customFormat="1" ht="17"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6"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7" outlineLevel="1">
      <c r="A328" s="508">
        <v>17</v>
      </c>
      <c r="B328" s="314" t="s">
        <v>9</v>
      </c>
      <c r="C328" s="291" t="s">
        <v>25</v>
      </c>
      <c r="D328" s="295">
        <v>1473.1110000000001</v>
      </c>
      <c r="E328" s="295">
        <v>0</v>
      </c>
      <c r="F328" s="295">
        <v>0</v>
      </c>
      <c r="G328" s="295">
        <v>0</v>
      </c>
      <c r="H328" s="295">
        <v>0</v>
      </c>
      <c r="I328" s="295">
        <v>0</v>
      </c>
      <c r="J328" s="295">
        <v>0</v>
      </c>
      <c r="K328" s="295">
        <v>0</v>
      </c>
      <c r="L328" s="295">
        <v>0</v>
      </c>
      <c r="M328" s="295">
        <v>0</v>
      </c>
      <c r="N328" s="291"/>
      <c r="O328" s="295">
        <v>110.3223</v>
      </c>
      <c r="P328" s="295">
        <v>0</v>
      </c>
      <c r="Q328" s="295">
        <v>0</v>
      </c>
      <c r="R328" s="295">
        <v>0</v>
      </c>
      <c r="S328" s="295">
        <v>0</v>
      </c>
      <c r="T328" s="295">
        <v>0</v>
      </c>
      <c r="U328" s="295">
        <v>0</v>
      </c>
      <c r="V328" s="295">
        <v>0</v>
      </c>
      <c r="W328" s="295">
        <v>0</v>
      </c>
      <c r="X328" s="295">
        <v>0</v>
      </c>
      <c r="Y328" s="415"/>
      <c r="Z328" s="415"/>
      <c r="AA328" s="415"/>
      <c r="AB328" s="415"/>
      <c r="AC328" s="415"/>
      <c r="AD328" s="415"/>
      <c r="AE328" s="415"/>
      <c r="AF328" s="415"/>
      <c r="AG328" s="415"/>
      <c r="AH328" s="415"/>
      <c r="AI328" s="415"/>
      <c r="AJ328" s="415"/>
      <c r="AK328" s="415"/>
      <c r="AL328" s="415"/>
      <c r="AM328" s="296">
        <f>SUM(Y328:AL328)</f>
        <v>0</v>
      </c>
    </row>
    <row r="329" spans="1:39" ht="16"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6"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6"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7"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6"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6"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7"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v>1</v>
      </c>
      <c r="AB335" s="415"/>
      <c r="AC335" s="415"/>
      <c r="AD335" s="415"/>
      <c r="AE335" s="415"/>
      <c r="AF335" s="415"/>
      <c r="AG335" s="415"/>
      <c r="AH335" s="415"/>
      <c r="AI335" s="415"/>
      <c r="AJ335" s="415"/>
      <c r="AK335" s="415"/>
      <c r="AL335" s="415"/>
      <c r="AM335" s="296">
        <f>SUM(Y335:AL335)</f>
        <v>1</v>
      </c>
    </row>
    <row r="336" spans="1:39" ht="16" outlineLevel="1">
      <c r="B336" s="294" t="s">
        <v>249</v>
      </c>
      <c r="C336" s="291" t="s">
        <v>163</v>
      </c>
      <c r="D336" s="295"/>
      <c r="E336" s="295"/>
      <c r="F336" s="295"/>
      <c r="G336" s="295"/>
      <c r="H336" s="295"/>
      <c r="I336" s="295"/>
      <c r="J336" s="295"/>
      <c r="K336" s="295"/>
      <c r="L336" s="295"/>
      <c r="M336" s="295"/>
      <c r="N336" s="295">
        <f>N335</f>
        <v>12</v>
      </c>
      <c r="O336" s="295">
        <v>24.617898</v>
      </c>
      <c r="P336" s="295">
        <v>40.331897999999995</v>
      </c>
      <c r="Q336" s="295">
        <v>18.956897999999999</v>
      </c>
      <c r="R336" s="295">
        <v>18.779399999999999</v>
      </c>
      <c r="S336" s="295">
        <v>23.639399999999998</v>
      </c>
      <c r="T336" s="295">
        <v>24.446159999999999</v>
      </c>
      <c r="U336" s="295">
        <v>19.31616</v>
      </c>
      <c r="V336" s="295">
        <v>19.31616</v>
      </c>
      <c r="W336" s="295">
        <v>19.31616</v>
      </c>
      <c r="X336" s="295">
        <v>19.31616</v>
      </c>
      <c r="Y336" s="411">
        <f>Y335</f>
        <v>0</v>
      </c>
      <c r="Z336" s="411">
        <f>Z335</f>
        <v>0</v>
      </c>
      <c r="AA336" s="411">
        <f t="shared" ref="AA336:AL336" si="95">AA335</f>
        <v>1</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6"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7" outlineLevel="1">
      <c r="A338" s="508">
        <v>20</v>
      </c>
      <c r="B338" s="315" t="s">
        <v>13</v>
      </c>
      <c r="C338" s="291" t="s">
        <v>25</v>
      </c>
      <c r="D338" s="295">
        <v>129083.6088</v>
      </c>
      <c r="E338" s="295">
        <v>42413.608800000002</v>
      </c>
      <c r="F338" s="295">
        <v>42413.608800000002</v>
      </c>
      <c r="G338" s="295">
        <v>42413.608800000002</v>
      </c>
      <c r="H338" s="295">
        <v>3533.6088</v>
      </c>
      <c r="I338" s="295">
        <v>0</v>
      </c>
      <c r="J338" s="295">
        <v>0</v>
      </c>
      <c r="K338" s="295">
        <v>0</v>
      </c>
      <c r="L338" s="295">
        <v>0</v>
      </c>
      <c r="M338" s="295">
        <v>0</v>
      </c>
      <c r="N338" s="295">
        <v>12</v>
      </c>
      <c r="O338" s="295">
        <v>21.380759999999999</v>
      </c>
      <c r="P338" s="295">
        <v>5.66676</v>
      </c>
      <c r="Q338" s="295">
        <v>5.66676</v>
      </c>
      <c r="R338" s="295">
        <v>5.66676</v>
      </c>
      <c r="S338" s="295">
        <v>0.80676000000000003</v>
      </c>
      <c r="T338" s="295">
        <v>0</v>
      </c>
      <c r="U338" s="295">
        <v>0</v>
      </c>
      <c r="V338" s="295">
        <v>0</v>
      </c>
      <c r="W338" s="295">
        <v>0</v>
      </c>
      <c r="X338" s="295">
        <v>0</v>
      </c>
      <c r="Y338" s="410">
        <f>'3-a.  Rate Class Allocations'!P257</f>
        <v>0</v>
      </c>
      <c r="Z338" s="410">
        <f>'3-a.  Rate Class Allocations'!Q257</f>
        <v>0</v>
      </c>
      <c r="AA338" s="410">
        <f>'3-a.  Rate Class Allocations'!R257</f>
        <v>0.39140000000000003</v>
      </c>
      <c r="AB338" s="410">
        <f>'3-a.  Rate Class Allocations'!S257</f>
        <v>0</v>
      </c>
      <c r="AC338" s="410">
        <f>'3-a.  Rate Class Allocations'!T257</f>
        <v>0.60860000000000003</v>
      </c>
      <c r="AD338" s="415"/>
      <c r="AE338" s="415"/>
      <c r="AF338" s="415"/>
      <c r="AG338" s="415"/>
      <c r="AH338" s="415"/>
      <c r="AI338" s="415"/>
      <c r="AJ338" s="415"/>
      <c r="AK338" s="415"/>
      <c r="AL338" s="415"/>
      <c r="AM338" s="296">
        <f>SUM(Y338:AL338)</f>
        <v>1</v>
      </c>
    </row>
    <row r="339" spans="1:39" ht="16" outlineLevel="1">
      <c r="B339" s="294" t="s">
        <v>249</v>
      </c>
      <c r="C339" s="291" t="s">
        <v>163</v>
      </c>
      <c r="D339" s="295">
        <v>460826.54749999999</v>
      </c>
      <c r="E339" s="295">
        <v>547496.54749999999</v>
      </c>
      <c r="F339" s="295">
        <v>111896.54751</v>
      </c>
      <c r="G339" s="295">
        <v>101428.85520000001</v>
      </c>
      <c r="H339" s="295">
        <v>140308.85519999999</v>
      </c>
      <c r="I339" s="295">
        <v>143842.46400000001</v>
      </c>
      <c r="J339" s="295">
        <v>99742.464000000007</v>
      </c>
      <c r="K339" s="295">
        <v>99742.464000000007</v>
      </c>
      <c r="L339" s="295">
        <v>99742.464000000007</v>
      </c>
      <c r="M339" s="295">
        <v>99742.464000000007</v>
      </c>
      <c r="N339" s="295">
        <f>N338</f>
        <v>12</v>
      </c>
      <c r="O339" s="295"/>
      <c r="P339" s="295"/>
      <c r="Q339" s="295"/>
      <c r="R339" s="295"/>
      <c r="S339" s="295"/>
      <c r="T339" s="295"/>
      <c r="U339" s="295"/>
      <c r="V339" s="295"/>
      <c r="W339" s="295"/>
      <c r="X339" s="295"/>
      <c r="Y339" s="411">
        <f>Y338</f>
        <v>0</v>
      </c>
      <c r="Z339" s="411">
        <f>Z338</f>
        <v>0</v>
      </c>
      <c r="AA339" s="411">
        <f t="shared" ref="AA339:AL339" si="96">AA338</f>
        <v>0.39140000000000003</v>
      </c>
      <c r="AB339" s="411">
        <f t="shared" si="96"/>
        <v>0</v>
      </c>
      <c r="AC339" s="411">
        <f t="shared" si="96"/>
        <v>0.60860000000000003</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6"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7"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6"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6"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7" outlineLevel="1">
      <c r="A344" s="508">
        <v>22</v>
      </c>
      <c r="B344" s="315" t="s">
        <v>9</v>
      </c>
      <c r="C344" s="291" t="s">
        <v>25</v>
      </c>
      <c r="D344" s="295">
        <v>22699.09</v>
      </c>
      <c r="E344" s="295">
        <v>0</v>
      </c>
      <c r="F344" s="295">
        <v>0</v>
      </c>
      <c r="G344" s="295">
        <v>0</v>
      </c>
      <c r="H344" s="295">
        <v>0</v>
      </c>
      <c r="I344" s="295">
        <v>0</v>
      </c>
      <c r="J344" s="295">
        <v>0</v>
      </c>
      <c r="K344" s="295">
        <v>0</v>
      </c>
      <c r="L344" s="295">
        <v>0</v>
      </c>
      <c r="M344" s="295">
        <v>0</v>
      </c>
      <c r="N344" s="291"/>
      <c r="O344" s="295">
        <v>996.8587</v>
      </c>
      <c r="P344" s="295">
        <v>0</v>
      </c>
      <c r="Q344" s="295">
        <v>0</v>
      </c>
      <c r="R344" s="295">
        <v>0</v>
      </c>
      <c r="S344" s="295">
        <v>0</v>
      </c>
      <c r="T344" s="295">
        <v>0</v>
      </c>
      <c r="U344" s="295">
        <v>0</v>
      </c>
      <c r="V344" s="295">
        <v>0</v>
      </c>
      <c r="W344" s="295">
        <v>0</v>
      </c>
      <c r="X344" s="295">
        <v>0</v>
      </c>
      <c r="Y344" s="410"/>
      <c r="Z344" s="415"/>
      <c r="AA344" s="415"/>
      <c r="AB344" s="415"/>
      <c r="AC344" s="415"/>
      <c r="AD344" s="415"/>
      <c r="AE344" s="415"/>
      <c r="AF344" s="415"/>
      <c r="AG344" s="415"/>
      <c r="AH344" s="415"/>
      <c r="AI344" s="415"/>
      <c r="AJ344" s="415"/>
      <c r="AK344" s="415"/>
      <c r="AL344" s="415"/>
      <c r="AM344" s="296">
        <f>SUM(Y344:AL344)</f>
        <v>0</v>
      </c>
    </row>
    <row r="345" spans="1:39" ht="16"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6"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6"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7" outlineLevel="1">
      <c r="A348" s="508">
        <v>23</v>
      </c>
      <c r="B348" s="315" t="s">
        <v>14</v>
      </c>
      <c r="C348" s="291" t="s">
        <v>25</v>
      </c>
      <c r="D348" s="295">
        <v>326588.472147942</v>
      </c>
      <c r="E348" s="295">
        <v>323489.73411083198</v>
      </c>
      <c r="F348" s="295">
        <v>322536.83289623301</v>
      </c>
      <c r="G348" s="295">
        <v>294123.23746776598</v>
      </c>
      <c r="H348" s="295">
        <v>280243.84082317399</v>
      </c>
      <c r="I348" s="295">
        <v>267247.75683116901</v>
      </c>
      <c r="J348" s="295">
        <v>254980.990702629</v>
      </c>
      <c r="K348" s="295">
        <v>254352.53222179401</v>
      </c>
      <c r="L348" s="295">
        <v>129379.556651115</v>
      </c>
      <c r="M348" s="295">
        <v>128786.96075725599</v>
      </c>
      <c r="N348" s="291"/>
      <c r="O348" s="295">
        <v>30.028296136000002</v>
      </c>
      <c r="P348" s="295">
        <v>29.867328213</v>
      </c>
      <c r="Q348" s="295">
        <v>29.817828509000002</v>
      </c>
      <c r="R348" s="295">
        <v>28.341847727000001</v>
      </c>
      <c r="S348" s="295">
        <v>27.625495279999999</v>
      </c>
      <c r="T348" s="295">
        <v>26.950396989000001</v>
      </c>
      <c r="U348" s="295">
        <v>26.313184074999999</v>
      </c>
      <c r="V348" s="295">
        <v>26.313184074999999</v>
      </c>
      <c r="W348" s="295">
        <v>19.821302134</v>
      </c>
      <c r="X348" s="295">
        <v>19.186789396999998</v>
      </c>
      <c r="Y348" s="469">
        <v>1</v>
      </c>
      <c r="Z348" s="410"/>
      <c r="AA348" s="410"/>
      <c r="AB348" s="410"/>
      <c r="AC348" s="410"/>
      <c r="AD348" s="410"/>
      <c r="AE348" s="410"/>
      <c r="AF348" s="410"/>
      <c r="AG348" s="410"/>
      <c r="AH348" s="410"/>
      <c r="AI348" s="410"/>
      <c r="AJ348" s="410"/>
      <c r="AK348" s="410"/>
      <c r="AL348" s="410"/>
      <c r="AM348" s="296">
        <f>SUM(Y348:AL348)</f>
        <v>1</v>
      </c>
    </row>
    <row r="349" spans="1:39" ht="16" outlineLevel="1">
      <c r="B349" s="294" t="s">
        <v>249</v>
      </c>
      <c r="C349" s="291" t="s">
        <v>163</v>
      </c>
      <c r="D349" s="295">
        <v>30603.450919999999</v>
      </c>
      <c r="E349" s="295">
        <v>30422.884119999999</v>
      </c>
      <c r="F349" s="295">
        <v>30406.468949999999</v>
      </c>
      <c r="G349" s="295">
        <v>29341.521830000002</v>
      </c>
      <c r="H349" s="295">
        <v>28874.70883</v>
      </c>
      <c r="I349" s="295">
        <v>28407.895939999999</v>
      </c>
      <c r="J349" s="295">
        <v>27778.089609999999</v>
      </c>
      <c r="K349" s="295">
        <v>27778.089609999999</v>
      </c>
      <c r="L349" s="295">
        <v>23280.2775</v>
      </c>
      <c r="M349" s="295">
        <v>23094.14114</v>
      </c>
      <c r="N349" s="467"/>
      <c r="O349" s="295">
        <v>6.9291547810000003</v>
      </c>
      <c r="P349" s="295">
        <v>6.9198824309999996</v>
      </c>
      <c r="Q349" s="295">
        <v>6.9190394910000004</v>
      </c>
      <c r="R349" s="295">
        <v>6.8635850510000003</v>
      </c>
      <c r="S349" s="295">
        <v>6.8392295949999999</v>
      </c>
      <c r="T349" s="295">
        <v>6.8148741350000002</v>
      </c>
      <c r="U349" s="295">
        <v>6.7820438059999999</v>
      </c>
      <c r="V349" s="295">
        <v>6.7820438059999999</v>
      </c>
      <c r="W349" s="295">
        <v>6.5477534620000002</v>
      </c>
      <c r="X349" s="295">
        <v>6.3484443810000002</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6"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6" outlineLevel="1">
      <c r="A351" s="509"/>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7"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7" outlineLevel="1">
      <c r="A353" s="508"/>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6"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7"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7"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6" outlineLevel="1">
      <c r="A357" s="508"/>
      <c r="B357" s="314"/>
      <c r="C357" s="312"/>
      <c r="D357" s="291"/>
      <c r="E357" s="291"/>
      <c r="F357" s="291"/>
      <c r="G357" s="291"/>
      <c r="H357" s="291"/>
      <c r="I357" s="291"/>
      <c r="J357" s="291"/>
      <c r="K357" s="291"/>
      <c r="L357" s="291"/>
      <c r="M357" s="291"/>
      <c r="N357" s="291"/>
      <c r="O357" s="291"/>
      <c r="P357" s="291"/>
      <c r="Q357" s="291" t="s">
        <v>748</v>
      </c>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6"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7"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6"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6"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7"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v>1</v>
      </c>
      <c r="AA362" s="415"/>
      <c r="AB362" s="415"/>
      <c r="AC362" s="415"/>
      <c r="AD362" s="415"/>
      <c r="AE362" s="415"/>
      <c r="AF362" s="415"/>
      <c r="AG362" s="415"/>
      <c r="AH362" s="415"/>
      <c r="AI362" s="415"/>
      <c r="AJ362" s="415"/>
      <c r="AK362" s="415"/>
      <c r="AL362" s="415"/>
      <c r="AM362" s="296">
        <f>SUM(Y362:AL362)</f>
        <v>1</v>
      </c>
    </row>
    <row r="363" spans="1:39" ht="16" outlineLevel="1">
      <c r="B363" s="294" t="s">
        <v>249</v>
      </c>
      <c r="C363" s="291" t="s">
        <v>163</v>
      </c>
      <c r="D363" s="295">
        <v>128400</v>
      </c>
      <c r="E363" s="295">
        <v>128400</v>
      </c>
      <c r="F363" s="295">
        <v>128400</v>
      </c>
      <c r="G363" s="295">
        <v>128400</v>
      </c>
      <c r="H363" s="295">
        <v>128400</v>
      </c>
      <c r="I363" s="295">
        <v>128400</v>
      </c>
      <c r="J363" s="295">
        <v>128400</v>
      </c>
      <c r="K363" s="295">
        <v>128400</v>
      </c>
      <c r="L363" s="295">
        <v>128400</v>
      </c>
      <c r="M363" s="295">
        <v>128400</v>
      </c>
      <c r="N363" s="295">
        <f>N362</f>
        <v>12</v>
      </c>
      <c r="O363" s="295">
        <v>25</v>
      </c>
      <c r="P363" s="295">
        <v>25</v>
      </c>
      <c r="Q363" s="295">
        <v>25</v>
      </c>
      <c r="R363" s="295">
        <v>25</v>
      </c>
      <c r="S363" s="295">
        <v>25</v>
      </c>
      <c r="T363" s="295">
        <v>25</v>
      </c>
      <c r="U363" s="295">
        <v>25</v>
      </c>
      <c r="V363" s="295">
        <v>25</v>
      </c>
      <c r="W363" s="295">
        <v>25</v>
      </c>
      <c r="X363" s="295">
        <v>25</v>
      </c>
      <c r="Y363" s="411">
        <f>Y362</f>
        <v>0</v>
      </c>
      <c r="Z363" s="411">
        <f>Z362</f>
        <v>1</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6"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7"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6"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6"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6"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6"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6"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6" outlineLevel="1">
      <c r="A371" s="508">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6"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6"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6" outlineLevel="1">
      <c r="A374" s="508"/>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6" outlineLevel="1">
      <c r="A375" s="508">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6"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6"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6" outlineLevel="1">
      <c r="A378" s="508">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6"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6"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6" outlineLevel="1">
      <c r="A381" s="508">
        <v>33</v>
      </c>
      <c r="B381" s="324" t="s">
        <v>492</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6" outlineLevel="1">
      <c r="A382" s="508"/>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6"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6">
      <c r="B384" s="327" t="s">
        <v>250</v>
      </c>
      <c r="C384" s="329"/>
      <c r="D384" s="329">
        <f>SUM(D279:D382)</f>
        <v>10097759.755272027</v>
      </c>
      <c r="E384" s="329"/>
      <c r="F384" s="329"/>
      <c r="G384" s="329"/>
      <c r="H384" s="329"/>
      <c r="I384" s="329"/>
      <c r="J384" s="329"/>
      <c r="K384" s="329"/>
      <c r="L384" s="329"/>
      <c r="M384" s="329"/>
      <c r="N384" s="329"/>
      <c r="O384" s="329">
        <f>SUM(O279:O382)</f>
        <v>6501.1897205730374</v>
      </c>
      <c r="P384" s="329"/>
      <c r="Q384" s="329"/>
      <c r="R384" s="329"/>
      <c r="S384" s="329"/>
      <c r="T384" s="329"/>
      <c r="U384" s="329"/>
      <c r="V384" s="329"/>
      <c r="W384" s="329"/>
      <c r="X384" s="329"/>
      <c r="Y384" s="329">
        <f>IF(Y278="kWh",SUMPRODUCT(D279:D382,Y279:Y382))</f>
        <v>2066812.9364812381</v>
      </c>
      <c r="Z384" s="329">
        <f>IF(Z278="kWh",SUMPRODUCT(D279:D382,Z279:Z382))</f>
        <v>2073574.5361576073</v>
      </c>
      <c r="AA384" s="329">
        <f>IF(AA278="kW",SUMPRODUCT(N279:N382,O279:O382,AA279:AA382),SUMPRODUCT(D279:D382,AA279:AA382))</f>
        <v>10262.681342853295</v>
      </c>
      <c r="AB384" s="329">
        <f>IF(AB278="kW",SUMPRODUCT(N279:N382,O279:O382,AB279:AB382),SUMPRODUCT(D279:D382,AB279:AB382))</f>
        <v>364.76108677253501</v>
      </c>
      <c r="AC384" s="329">
        <f>IF(AC278="kW",SUMPRODUCT(N279:N382,O279:O382,AC279:AC382),SUMPRODUCT(D279:D382,AC279:AC382))</f>
        <v>1256.5105781958137</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6">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6">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6">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6">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6">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6">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 t="shared" ref="Y391:AE391" si="114">SUM(Y388:Y390)</f>
        <v>0</v>
      </c>
      <c r="Z391" s="346">
        <f t="shared" si="114"/>
        <v>0</v>
      </c>
      <c r="AA391" s="346">
        <f t="shared" si="114"/>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6">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6">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6">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2054098.4814214213</v>
      </c>
      <c r="Z395" s="291">
        <f>SUMPRODUCT(E279:E382,Z279:Z382)</f>
        <v>2070067.4747403527</v>
      </c>
      <c r="AA395" s="291">
        <f>IF(AA278="kW",SUMPRODUCT(N279:N382,P279:P382,AA279:AA382),SUMPRODUCT(E279:E382,AA279:AA382))</f>
        <v>10332.977085471384</v>
      </c>
      <c r="AB395" s="291">
        <f>IF(AB278="kW",SUMPRODUCT(N279:N382,P279:P382,AB279:AB382),SUMPRODUCT(E279:E382,AB279:AB382))</f>
        <v>363.06884844720815</v>
      </c>
      <c r="AC395" s="291">
        <f>IF(AC278="kW",SUMPRODUCT(N279:N382,P279:P382,AC279:AC382),SUMPRODUCT(E279:E382,AC279:AC382))</f>
        <v>1136.6431744477443</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6">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2021755.595337508</v>
      </c>
      <c r="Z396" s="291">
        <f>SUMPRODUCT(F279:F382,Z279:Z382)</f>
        <v>2046423.0116458212</v>
      </c>
      <c r="AA396" s="291">
        <f>IF(AA278="kW",SUMPRODUCT(N279:N382,Q279:Q382,AA279:AA382),SUMPRODUCT(F279:F382,AA279:AA382))</f>
        <v>9990.8734836910171</v>
      </c>
      <c r="AB396" s="291">
        <f>IF(AB278="kW",SUMPRODUCT(N279:N382,Q279:Q382,AB279:AB382),SUMPRODUCT(F279:F382,AB279:AB382))</f>
        <v>359.88748935331108</v>
      </c>
      <c r="AC396" s="291">
        <f>IF(AC278="kW",SUMPRODUCT(N279:N382,Q279:Q382,AC279:AC382),SUMPRODUCT(F279:F382, AC279:AC382))</f>
        <v>1127.0460745144883</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6">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1881334.951395402</v>
      </c>
      <c r="Z397" s="291">
        <f>SUMPRODUCT(G279:G382,Z279:Z382)</f>
        <v>1928537.4289443535</v>
      </c>
      <c r="AA397" s="291">
        <f>IF(AA278="kW",SUMPRODUCT(N279:N382,R279:R382,AA279:AA382),SUMPRODUCT(G279:G382,AA279:AA382))</f>
        <v>9976.2862994218922</v>
      </c>
      <c r="AB397" s="291">
        <f>IF(AB278="kW",SUMPRODUCT(N279:N382,R279:R382,AB279:AB382),SUMPRODUCT(G279:G382,AB279:AB382))</f>
        <v>359.88748935331108</v>
      </c>
      <c r="AC397" s="291">
        <f>IF(AC278="kW",SUMPRODUCT(N279:N382,R279:R382,AC279:AC382),SUMPRODUCT(G279:G382, AC279:AC382))</f>
        <v>1127.0460745144883</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6">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1769027.7146005917</v>
      </c>
      <c r="Z398" s="291">
        <f>SUMPRODUCT(H279:H382,Z279:Z382)</f>
        <v>1664773.952997932</v>
      </c>
      <c r="AA398" s="291">
        <f>IF(AA278="kW",SUMPRODUCT(N279:N382,S279:S382,AA279:AA382),SUMPRODUCT(H279:H382,AA279:AA382))</f>
        <v>9407.0375334320725</v>
      </c>
      <c r="AB398" s="291">
        <f>IF(AB278="kW",SUMPRODUCT(N279:N382,S279:S382,AB279:AB382),SUMPRODUCT(H279:H382,AB279:AB382))</f>
        <v>346.09064284034048</v>
      </c>
      <c r="AC398" s="291">
        <f>IF(AC278="kW",SUMPRODUCT(N279:N382,S279:S382,AC279:AC382),SUMPRODUCT(H279:H382, AC279:AC382))</f>
        <v>1049.9320355336936</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6">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1689789.0930747755</v>
      </c>
      <c r="Z399" s="291">
        <f>SUMPRODUCT(I279:I382,Z279:Z382)</f>
        <v>1631462.1801711873</v>
      </c>
      <c r="AA399" s="291">
        <f>IF(AA278="kW",SUMPRODUCT(N279:N382,T279:T382,AA279:AA382),SUMPRODUCT(I279:I382,AA279:AA382))</f>
        <v>9055.6874766836791</v>
      </c>
      <c r="AB399" s="291">
        <f>IF(AB278="kW",SUMPRODUCT(N279:N382,T279:T382,AB279:AB382),SUMPRODUCT(I279:I382,AB279:AB382))</f>
        <v>332.49625557312083</v>
      </c>
      <c r="AC399" s="291">
        <f>IF(AC278="kW",SUMPRODUCT(N279:N382,T279:T382,AC279:AC382),SUMPRODUCT(I279:I382, AC279:AC382))</f>
        <v>1003.0303709789143</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6">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1676892.5206162357</v>
      </c>
      <c r="Z400" s="291">
        <f>SUMPRODUCT(J279:J382,Z279:Z382)</f>
        <v>1631462.1801711873</v>
      </c>
      <c r="AA400" s="291">
        <f>IF(AA278="kW",SUMPRODUCT(N279:N382,U279:U382,AA279:AA382),SUMPRODUCT(J279:J382,AA279:AA382))</f>
        <v>8994.1274766836796</v>
      </c>
      <c r="AB400" s="291">
        <f>IF(AB278="kW",SUMPRODUCT(N279:N382,U279:U382,AB279:AB382),SUMPRODUCT(J279:J382,AB279:AB382))</f>
        <v>332.49625557312083</v>
      </c>
      <c r="AC400" s="291">
        <f>IF(AC278="kW",SUMPRODUCT(N279:N382,U279:U382,AC279:AC382),SUMPRODUCT(J279:J382, AC279:AC382))</f>
        <v>1003.0303709789143</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1675782.2422905446</v>
      </c>
      <c r="Z401" s="326">
        <f>SUMPRODUCT(K279:K382,Z279:Z382)</f>
        <v>1624600.3986127416</v>
      </c>
      <c r="AA401" s="326">
        <f>IF(AA278="kW",SUMPRODUCT(N279:N382,V279:V382,AA279:AA382),SUMPRODUCT(K279:K382,AA279:AA382))</f>
        <v>8950.0681340555129</v>
      </c>
      <c r="AB401" s="326">
        <f>IF(AB278="kW",SUMPRODUCT(N279:N382,V279:V382,AB279:AB382),SUMPRODUCT(K279:K382,AB279:AB382))</f>
        <v>330.81952135501524</v>
      </c>
      <c r="AC401" s="326">
        <f>IF(AC278="kW",SUMPRODUCT(N279:N382,V279:V382,AC279:AC382),SUMPRODUCT(K279:K382, AC279:AC382))</f>
        <v>997.9722227542959</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590</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6">
      <c r="B404" s="280" t="s">
        <v>258</v>
      </c>
      <c r="C404" s="281"/>
      <c r="D404" s="589" t="s">
        <v>520</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958" t="s">
        <v>211</v>
      </c>
      <c r="C405" s="960" t="s">
        <v>33</v>
      </c>
      <c r="D405" s="284" t="s">
        <v>421</v>
      </c>
      <c r="E405" s="962" t="s">
        <v>209</v>
      </c>
      <c r="F405" s="963"/>
      <c r="G405" s="963"/>
      <c r="H405" s="963"/>
      <c r="I405" s="963"/>
      <c r="J405" s="963"/>
      <c r="K405" s="963"/>
      <c r="L405" s="963"/>
      <c r="M405" s="964"/>
      <c r="N405" s="965" t="s">
        <v>213</v>
      </c>
      <c r="O405" s="284" t="s">
        <v>422</v>
      </c>
      <c r="P405" s="962" t="s">
        <v>212</v>
      </c>
      <c r="Q405" s="963"/>
      <c r="R405" s="963"/>
      <c r="S405" s="963"/>
      <c r="T405" s="963"/>
      <c r="U405" s="963"/>
      <c r="V405" s="963"/>
      <c r="W405" s="963"/>
      <c r="X405" s="964"/>
      <c r="Y405" s="955" t="s">
        <v>243</v>
      </c>
      <c r="Z405" s="956"/>
      <c r="AA405" s="956"/>
      <c r="AB405" s="956"/>
      <c r="AC405" s="956"/>
      <c r="AD405" s="956"/>
      <c r="AE405" s="956"/>
      <c r="AF405" s="956"/>
      <c r="AG405" s="956"/>
      <c r="AH405" s="956"/>
      <c r="AI405" s="956"/>
      <c r="AJ405" s="956"/>
      <c r="AK405" s="956"/>
      <c r="AL405" s="956"/>
      <c r="AM405" s="957"/>
    </row>
    <row r="406" spans="1:40" ht="45.75" customHeight="1">
      <c r="B406" s="959"/>
      <c r="C406" s="961"/>
      <c r="D406" s="285">
        <v>2014</v>
      </c>
      <c r="E406" s="285">
        <v>2015</v>
      </c>
      <c r="F406" s="285">
        <v>2016</v>
      </c>
      <c r="G406" s="285">
        <v>2017</v>
      </c>
      <c r="H406" s="285">
        <v>2018</v>
      </c>
      <c r="I406" s="285">
        <v>2019</v>
      </c>
      <c r="J406" s="285">
        <v>2020</v>
      </c>
      <c r="K406" s="285">
        <v>2021</v>
      </c>
      <c r="L406" s="285">
        <v>2022</v>
      </c>
      <c r="M406" s="285">
        <v>2023</v>
      </c>
      <c r="N406" s="966"/>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2,999 kW</v>
      </c>
      <c r="AB406" s="285" t="str">
        <f>'1.  LRAMVA Summary'!G52</f>
        <v>GS 3,000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6" outlineLevel="1">
      <c r="A408" s="508">
        <v>1</v>
      </c>
      <c r="B408" s="294" t="s">
        <v>1</v>
      </c>
      <c r="C408" s="291" t="s">
        <v>25</v>
      </c>
      <c r="D408" s="295">
        <v>118339.78091338357</v>
      </c>
      <c r="E408" s="295">
        <v>118339.78091338357</v>
      </c>
      <c r="F408" s="295">
        <v>118339.78091338357</v>
      </c>
      <c r="G408" s="295">
        <v>117922.14872698356</v>
      </c>
      <c r="H408" s="295">
        <v>66633.490329571738</v>
      </c>
      <c r="I408" s="295">
        <v>0</v>
      </c>
      <c r="J408" s="295">
        <v>0</v>
      </c>
      <c r="K408" s="295">
        <v>0</v>
      </c>
      <c r="L408" s="295">
        <v>0</v>
      </c>
      <c r="M408" s="295">
        <v>0</v>
      </c>
      <c r="N408" s="291"/>
      <c r="O408" s="295">
        <v>17.476668526582309</v>
      </c>
      <c r="P408" s="295">
        <v>17.476668526582309</v>
      </c>
      <c r="Q408" s="295">
        <v>17.476668526582309</v>
      </c>
      <c r="R408" s="295">
        <v>17.009651336582309</v>
      </c>
      <c r="S408" s="295">
        <v>9.7927344388774387</v>
      </c>
      <c r="T408" s="295">
        <v>0</v>
      </c>
      <c r="U408" s="295">
        <v>0</v>
      </c>
      <c r="V408" s="295">
        <v>0</v>
      </c>
      <c r="W408" s="295">
        <v>0</v>
      </c>
      <c r="X408" s="295">
        <v>0</v>
      </c>
      <c r="Y408" s="469">
        <v>1</v>
      </c>
      <c r="Z408" s="410"/>
      <c r="AA408" s="410"/>
      <c r="AB408" s="410"/>
      <c r="AC408" s="410"/>
      <c r="AD408" s="410"/>
      <c r="AE408" s="410"/>
      <c r="AF408" s="410"/>
      <c r="AG408" s="410"/>
      <c r="AH408" s="410"/>
      <c r="AI408" s="410"/>
      <c r="AJ408" s="410"/>
      <c r="AK408" s="410"/>
      <c r="AL408" s="410"/>
      <c r="AM408" s="296">
        <f>SUM(Y408:AL408)</f>
        <v>1</v>
      </c>
    </row>
    <row r="409" spans="1:40" ht="16"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6"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6" outlineLevel="1">
      <c r="A411" s="508">
        <v>2</v>
      </c>
      <c r="B411" s="294" t="s">
        <v>2</v>
      </c>
      <c r="C411" s="291" t="s">
        <v>25</v>
      </c>
      <c r="D411" s="295">
        <v>51352.143040000003</v>
      </c>
      <c r="E411" s="295">
        <v>51352.143040000003</v>
      </c>
      <c r="F411" s="295">
        <v>51352.143040000003</v>
      </c>
      <c r="G411" s="295">
        <v>51352.143040000003</v>
      </c>
      <c r="H411" s="295">
        <v>0</v>
      </c>
      <c r="I411" s="295">
        <v>0</v>
      </c>
      <c r="J411" s="295">
        <v>0</v>
      </c>
      <c r="K411" s="295">
        <v>0</v>
      </c>
      <c r="L411" s="295">
        <v>0</v>
      </c>
      <c r="M411" s="295">
        <v>0</v>
      </c>
      <c r="N411" s="291"/>
      <c r="O411" s="295">
        <v>28.79997977</v>
      </c>
      <c r="P411" s="295">
        <v>28.79997977</v>
      </c>
      <c r="Q411" s="295">
        <v>28.79997977</v>
      </c>
      <c r="R411" s="295">
        <v>28.79997977</v>
      </c>
      <c r="S411" s="295">
        <v>0</v>
      </c>
      <c r="T411" s="295">
        <v>0</v>
      </c>
      <c r="U411" s="295">
        <v>0</v>
      </c>
      <c r="V411" s="295">
        <v>0</v>
      </c>
      <c r="W411" s="295">
        <v>0</v>
      </c>
      <c r="X411" s="295">
        <v>0</v>
      </c>
      <c r="Y411" s="469">
        <v>1</v>
      </c>
      <c r="Z411" s="410"/>
      <c r="AA411" s="410"/>
      <c r="AB411" s="410"/>
      <c r="AC411" s="410"/>
      <c r="AD411" s="410"/>
      <c r="AE411" s="410"/>
      <c r="AF411" s="410"/>
      <c r="AG411" s="410"/>
      <c r="AH411" s="410"/>
      <c r="AI411" s="410"/>
      <c r="AJ411" s="410"/>
      <c r="AK411" s="410"/>
      <c r="AL411" s="410"/>
      <c r="AM411" s="296">
        <f>SUM(Y411:AL411)</f>
        <v>1</v>
      </c>
    </row>
    <row r="412" spans="1:40" ht="16"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6"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6" outlineLevel="1">
      <c r="A414" s="508">
        <v>3</v>
      </c>
      <c r="B414" s="294" t="s">
        <v>3</v>
      </c>
      <c r="C414" s="291" t="s">
        <v>25</v>
      </c>
      <c r="D414" s="295">
        <v>1119473.7531839998</v>
      </c>
      <c r="E414" s="295">
        <v>1119473.7531839998</v>
      </c>
      <c r="F414" s="295">
        <v>1119473.7531839998</v>
      </c>
      <c r="G414" s="295">
        <v>1119473.7531839998</v>
      </c>
      <c r="H414" s="295">
        <v>1119473.7531839998</v>
      </c>
      <c r="I414" s="295">
        <v>1119473.7531839998</v>
      </c>
      <c r="J414" s="295">
        <v>1119473.7531839998</v>
      </c>
      <c r="K414" s="295">
        <v>1119473.7531839998</v>
      </c>
      <c r="L414" s="295">
        <v>1119473.7531839998</v>
      </c>
      <c r="M414" s="295">
        <v>1119473.7531839998</v>
      </c>
      <c r="N414" s="291"/>
      <c r="O414" s="295">
        <v>604.072949945</v>
      </c>
      <c r="P414" s="295">
        <v>604.072949945</v>
      </c>
      <c r="Q414" s="295">
        <v>604.072949945</v>
      </c>
      <c r="R414" s="295">
        <v>604.072949945</v>
      </c>
      <c r="S414" s="295">
        <v>604.072949945</v>
      </c>
      <c r="T414" s="295">
        <v>604.072949945</v>
      </c>
      <c r="U414" s="295">
        <v>604.072949945</v>
      </c>
      <c r="V414" s="295">
        <v>604.072949945</v>
      </c>
      <c r="W414" s="295">
        <v>604.072949945</v>
      </c>
      <c r="X414" s="295">
        <v>604.072949945</v>
      </c>
      <c r="Y414" s="469">
        <v>1</v>
      </c>
      <c r="Z414" s="410"/>
      <c r="AA414" s="410"/>
      <c r="AB414" s="410"/>
      <c r="AC414" s="410"/>
      <c r="AD414" s="410"/>
      <c r="AE414" s="410"/>
      <c r="AF414" s="410"/>
      <c r="AG414" s="410"/>
      <c r="AH414" s="410"/>
      <c r="AI414" s="410"/>
      <c r="AJ414" s="410"/>
      <c r="AK414" s="410"/>
      <c r="AL414" s="410"/>
      <c r="AM414" s="296">
        <f>SUM(Y414:AL414)</f>
        <v>1</v>
      </c>
    </row>
    <row r="415" spans="1:40" ht="16"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6"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6" outlineLevel="1">
      <c r="A417" s="508">
        <v>4</v>
      </c>
      <c r="B417" s="294" t="s">
        <v>4</v>
      </c>
      <c r="C417" s="291" t="s">
        <v>25</v>
      </c>
      <c r="D417" s="295">
        <v>708044.59160000004</v>
      </c>
      <c r="E417" s="295">
        <v>662303.56330000004</v>
      </c>
      <c r="F417" s="295">
        <v>640142.66520000005</v>
      </c>
      <c r="G417" s="295">
        <v>640142.66520000005</v>
      </c>
      <c r="H417" s="295">
        <v>640142.66520000005</v>
      </c>
      <c r="I417" s="295">
        <v>640142.66520000005</v>
      </c>
      <c r="J417" s="295">
        <v>640142.66520000005</v>
      </c>
      <c r="K417" s="295">
        <v>638986.40729999996</v>
      </c>
      <c r="L417" s="295">
        <v>638986.40729999996</v>
      </c>
      <c r="M417" s="295">
        <v>535758.92729999998</v>
      </c>
      <c r="N417" s="291"/>
      <c r="O417" s="295">
        <v>52.278991240000003</v>
      </c>
      <c r="P417" s="295">
        <v>49.409197319999997</v>
      </c>
      <c r="Q417" s="295">
        <v>48.019700280000002</v>
      </c>
      <c r="R417" s="295">
        <v>48.019700280000002</v>
      </c>
      <c r="S417" s="295">
        <v>48.019700280000002</v>
      </c>
      <c r="T417" s="295">
        <v>48.019700280000002</v>
      </c>
      <c r="U417" s="295">
        <v>48.019700280000002</v>
      </c>
      <c r="V417" s="295">
        <v>47.887707370000001</v>
      </c>
      <c r="W417" s="295">
        <v>47.887707370000001</v>
      </c>
      <c r="X417" s="295">
        <v>41.403737620000001</v>
      </c>
      <c r="Y417" s="469">
        <v>1</v>
      </c>
      <c r="Z417" s="410"/>
      <c r="AA417" s="410"/>
      <c r="AB417" s="410"/>
      <c r="AC417" s="410"/>
      <c r="AD417" s="410"/>
      <c r="AE417" s="410"/>
      <c r="AF417" s="410"/>
      <c r="AG417" s="410"/>
      <c r="AH417" s="410"/>
      <c r="AI417" s="410"/>
      <c r="AJ417" s="410"/>
      <c r="AK417" s="410"/>
      <c r="AL417" s="410"/>
      <c r="AM417" s="296">
        <f>SUM(Y417:AL417)</f>
        <v>1</v>
      </c>
    </row>
    <row r="418" spans="1:39" ht="16"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6"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6" outlineLevel="1">
      <c r="A420" s="508">
        <v>5</v>
      </c>
      <c r="B420" s="294" t="s">
        <v>5</v>
      </c>
      <c r="C420" s="291" t="s">
        <v>25</v>
      </c>
      <c r="D420" s="295">
        <v>2891290.0040000002</v>
      </c>
      <c r="E420" s="295">
        <v>2508163.537</v>
      </c>
      <c r="F420" s="295">
        <v>2308499.236</v>
      </c>
      <c r="G420" s="295">
        <v>2308499.236</v>
      </c>
      <c r="H420" s="295">
        <v>2308499.236</v>
      </c>
      <c r="I420" s="295">
        <v>2308499.236</v>
      </c>
      <c r="J420" s="295">
        <v>2308499.236</v>
      </c>
      <c r="K420" s="295">
        <v>2307499.2289999998</v>
      </c>
      <c r="L420" s="295">
        <v>2307499.2289999998</v>
      </c>
      <c r="M420" s="295">
        <v>2146102.48</v>
      </c>
      <c r="N420" s="291"/>
      <c r="O420" s="295">
        <v>189.22132680000001</v>
      </c>
      <c r="P420" s="295">
        <v>165.1696819</v>
      </c>
      <c r="Q420" s="295">
        <v>152.63529639999999</v>
      </c>
      <c r="R420" s="295">
        <v>152.63529639999999</v>
      </c>
      <c r="S420" s="295">
        <v>152.63529639999999</v>
      </c>
      <c r="T420" s="295">
        <v>152.63529639999999</v>
      </c>
      <c r="U420" s="295">
        <v>152.63529639999999</v>
      </c>
      <c r="V420" s="295">
        <v>152.52114040000001</v>
      </c>
      <c r="W420" s="295">
        <v>152.52114040000001</v>
      </c>
      <c r="X420" s="295">
        <v>142.38908839999999</v>
      </c>
      <c r="Y420" s="469">
        <v>1</v>
      </c>
      <c r="Z420" s="410"/>
      <c r="AA420" s="410"/>
      <c r="AB420" s="410"/>
      <c r="AC420" s="410"/>
      <c r="AD420" s="410"/>
      <c r="AE420" s="410"/>
      <c r="AF420" s="410"/>
      <c r="AG420" s="410"/>
      <c r="AH420" s="410"/>
      <c r="AI420" s="410"/>
      <c r="AJ420" s="410"/>
      <c r="AK420" s="410"/>
      <c r="AL420" s="410"/>
      <c r="AM420" s="296">
        <f>SUM(Y420:AL420)</f>
        <v>1</v>
      </c>
    </row>
    <row r="421" spans="1:39" ht="16"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6"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6"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6"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6"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6" outlineLevel="1">
      <c r="A426" s="508">
        <v>7</v>
      </c>
      <c r="B426" s="294" t="s">
        <v>42</v>
      </c>
      <c r="C426" s="291" t="s">
        <v>25</v>
      </c>
      <c r="D426" s="295">
        <v>1064.591815</v>
      </c>
      <c r="E426" s="295">
        <v>0</v>
      </c>
      <c r="F426" s="295">
        <v>0</v>
      </c>
      <c r="G426" s="295">
        <v>0</v>
      </c>
      <c r="H426" s="295">
        <v>0</v>
      </c>
      <c r="I426" s="295">
        <v>0</v>
      </c>
      <c r="J426" s="295">
        <v>0</v>
      </c>
      <c r="K426" s="295">
        <v>0</v>
      </c>
      <c r="L426" s="295">
        <v>0</v>
      </c>
      <c r="M426" s="295">
        <v>0</v>
      </c>
      <c r="N426" s="291"/>
      <c r="O426" s="295">
        <v>3935.9369590000001</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6"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6"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6" outlineLevel="1">
      <c r="A429" s="508">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6"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6"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6" outlineLevel="1">
      <c r="A432" s="508">
        <v>9</v>
      </c>
      <c r="B432" s="294" t="s">
        <v>7</v>
      </c>
      <c r="C432" s="291" t="s">
        <v>25</v>
      </c>
      <c r="D432" s="295">
        <v>8242.2805520000002</v>
      </c>
      <c r="E432" s="295">
        <v>8242.2805520000002</v>
      </c>
      <c r="F432" s="295">
        <v>8242.2805520000002</v>
      </c>
      <c r="G432" s="295">
        <v>8242.2805520000002</v>
      </c>
      <c r="H432" s="295">
        <v>8242.2805520000002</v>
      </c>
      <c r="I432" s="295">
        <v>8242.2805520000002</v>
      </c>
      <c r="J432" s="295">
        <v>8242.2805520000002</v>
      </c>
      <c r="K432" s="295">
        <v>8242.2805520000002</v>
      </c>
      <c r="L432" s="295">
        <v>8242.2805520000002</v>
      </c>
      <c r="M432" s="295">
        <v>8242.2805520000002</v>
      </c>
      <c r="N432" s="291"/>
      <c r="O432" s="295">
        <v>1.5231500899999999</v>
      </c>
      <c r="P432" s="295">
        <v>1.5231500899999999</v>
      </c>
      <c r="Q432" s="295">
        <v>1.5231500899999999</v>
      </c>
      <c r="R432" s="295">
        <v>1.5231500899999999</v>
      </c>
      <c r="S432" s="295">
        <v>1.5231500899999999</v>
      </c>
      <c r="T432" s="295">
        <v>1.5231500899999999</v>
      </c>
      <c r="U432" s="295">
        <v>1.5231500899999999</v>
      </c>
      <c r="V432" s="295">
        <v>1.5231500899999999</v>
      </c>
      <c r="W432" s="295">
        <v>1.5231500899999999</v>
      </c>
      <c r="X432" s="295">
        <v>1.5231500899999999</v>
      </c>
      <c r="Y432" s="410">
        <v>1</v>
      </c>
      <c r="Z432" s="410"/>
      <c r="AA432" s="410"/>
      <c r="AB432" s="410"/>
      <c r="AC432" s="410"/>
      <c r="AD432" s="410"/>
      <c r="AE432" s="410"/>
      <c r="AF432" s="410"/>
      <c r="AG432" s="410"/>
      <c r="AH432" s="410"/>
      <c r="AI432" s="410"/>
      <c r="AJ432" s="410"/>
      <c r="AK432" s="410"/>
      <c r="AL432" s="410"/>
      <c r="AM432" s="296">
        <f>SUM(Y432:AL432)</f>
        <v>1</v>
      </c>
    </row>
    <row r="433" spans="1:39" ht="16"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6"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6"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6" outlineLevel="1">
      <c r="A436" s="508">
        <v>10</v>
      </c>
      <c r="B436" s="759" t="s">
        <v>749</v>
      </c>
      <c r="C436" s="291" t="s">
        <v>25</v>
      </c>
      <c r="D436" s="295">
        <f>11007832.2-D439</f>
        <v>10467952.439999999</v>
      </c>
      <c r="E436" s="295">
        <f>11000239.31-E439</f>
        <v>10460359.550000001</v>
      </c>
      <c r="F436" s="295">
        <f>11000239.31-F439</f>
        <v>10460359.550000001</v>
      </c>
      <c r="G436" s="295">
        <f>10801077.33-G439</f>
        <v>10261197.57</v>
      </c>
      <c r="H436" s="295">
        <f>10801077.33-H439</f>
        <v>10261197.57</v>
      </c>
      <c r="I436" s="295">
        <f>10801077.33-I439</f>
        <v>10261197.57</v>
      </c>
      <c r="J436" s="295">
        <f>10315260.72-J439</f>
        <v>9775380.9600000009</v>
      </c>
      <c r="K436" s="295">
        <f>10315260.72-K439</f>
        <v>9775380.9600000009</v>
      </c>
      <c r="L436" s="295">
        <f>9748188.918-L439</f>
        <v>9208309.1579999998</v>
      </c>
      <c r="M436" s="295">
        <f>7598626.602-M439</f>
        <v>7058746.8420000002</v>
      </c>
      <c r="N436" s="295">
        <v>12</v>
      </c>
      <c r="O436" s="295">
        <v>1550.1280409999999</v>
      </c>
      <c r="P436" s="295">
        <v>1547.9553940000001</v>
      </c>
      <c r="Q436" s="295">
        <v>1547.9553940000001</v>
      </c>
      <c r="R436" s="295">
        <v>1490.967911</v>
      </c>
      <c r="S436" s="295">
        <v>1490.967911</v>
      </c>
      <c r="T436" s="295">
        <v>1490.967911</v>
      </c>
      <c r="U436" s="295">
        <v>1415.1446120000001</v>
      </c>
      <c r="V436" s="295">
        <v>1415.1446120000001</v>
      </c>
      <c r="W436" s="295">
        <v>1335.811745</v>
      </c>
      <c r="X436" s="295">
        <v>1014.5874240000002</v>
      </c>
      <c r="Y436" s="415">
        <f>'3-a.  Rate Class Allocations'!P261</f>
        <v>1.057299926197422E-3</v>
      </c>
      <c r="Z436" s="415">
        <f>'3-a.  Rate Class Allocations'!Q261</f>
        <v>0.1015152612083883</v>
      </c>
      <c r="AA436" s="415">
        <f>'3-a.  Rate Class Allocations'!R261</f>
        <v>0.85916526760779299</v>
      </c>
      <c r="AB436" s="415">
        <f>'3-a.  Rate Class Allocations'!S261</f>
        <v>7.9968888294411171E-4</v>
      </c>
      <c r="AC436" s="415">
        <f>'3-a.  Rate Class Allocations'!T261</f>
        <v>2.293012670784747E-2</v>
      </c>
      <c r="AD436" s="415"/>
      <c r="AE436" s="415"/>
      <c r="AF436" s="415"/>
      <c r="AG436" s="415"/>
      <c r="AH436" s="415"/>
      <c r="AI436" s="415"/>
      <c r="AJ436" s="415"/>
      <c r="AK436" s="415"/>
      <c r="AL436" s="415"/>
      <c r="AM436" s="296">
        <f>SUM(Y436:AL436)</f>
        <v>0.98546764433317025</v>
      </c>
    </row>
    <row r="437" spans="1:39" ht="16" outlineLevel="1">
      <c r="B437" s="760"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1.057299926197422E-3</v>
      </c>
      <c r="Z437" s="411">
        <f>Z436</f>
        <v>0.1015152612083883</v>
      </c>
      <c r="AA437" s="411">
        <f t="shared" ref="AA437:AL437" si="127">AA436</f>
        <v>0.85916526760779299</v>
      </c>
      <c r="AB437" s="411">
        <f t="shared" si="127"/>
        <v>7.9968888294411171E-4</v>
      </c>
      <c r="AC437" s="411">
        <f t="shared" si="127"/>
        <v>2.293012670784747E-2</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6" outlineLevel="1">
      <c r="B438" s="760"/>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6" outlineLevel="1">
      <c r="B439" s="759" t="s">
        <v>750</v>
      </c>
      <c r="C439" s="291" t="s">
        <v>25</v>
      </c>
      <c r="D439" s="295">
        <f>'8.  Streetlighting'!F31</f>
        <v>539879.75999999989</v>
      </c>
      <c r="E439" s="295">
        <f>D439</f>
        <v>539879.75999999989</v>
      </c>
      <c r="F439" s="295">
        <f t="shared" ref="F439:M439" si="128">E439</f>
        <v>539879.75999999989</v>
      </c>
      <c r="G439" s="295">
        <f t="shared" si="128"/>
        <v>539879.75999999989</v>
      </c>
      <c r="H439" s="295">
        <f t="shared" si="128"/>
        <v>539879.75999999989</v>
      </c>
      <c r="I439" s="295">
        <f t="shared" si="128"/>
        <v>539879.75999999989</v>
      </c>
      <c r="J439" s="295">
        <f t="shared" si="128"/>
        <v>539879.75999999989</v>
      </c>
      <c r="K439" s="295">
        <f t="shared" si="128"/>
        <v>539879.75999999989</v>
      </c>
      <c r="L439" s="295">
        <f t="shared" si="128"/>
        <v>539879.75999999989</v>
      </c>
      <c r="M439" s="295">
        <f t="shared" si="128"/>
        <v>539879.75999999989</v>
      </c>
      <c r="N439" s="295">
        <v>12</v>
      </c>
      <c r="O439" s="295">
        <f>'8.  Streetlighting'!P31</f>
        <v>58.315200000000004</v>
      </c>
      <c r="P439" s="295">
        <f>'8.  Streetlighting'!Q31</f>
        <v>87.472800000000007</v>
      </c>
      <c r="Q439" s="295">
        <f>'8.  Streetlighting'!R31</f>
        <v>98.13000000000001</v>
      </c>
      <c r="R439" s="295">
        <f>'8.  Streetlighting'!S31</f>
        <v>130.0608</v>
      </c>
      <c r="S439" s="295">
        <f>'8.  Streetlighting'!T31</f>
        <v>130.0608</v>
      </c>
      <c r="T439" s="295">
        <f>'8.  Streetlighting'!U31</f>
        <v>130.0608</v>
      </c>
      <c r="U439" s="295">
        <f>'8.  Streetlighting'!V31</f>
        <v>130.0608</v>
      </c>
      <c r="V439" s="295">
        <f>U439</f>
        <v>130.0608</v>
      </c>
      <c r="W439" s="295">
        <f>V439</f>
        <v>130.0608</v>
      </c>
      <c r="X439" s="295">
        <f>W439</f>
        <v>130.0608</v>
      </c>
      <c r="Y439" s="415"/>
      <c r="Z439" s="468"/>
      <c r="AA439" s="415"/>
      <c r="AB439" s="415"/>
      <c r="AC439" s="415"/>
      <c r="AD439" s="415"/>
      <c r="AE439" s="415"/>
      <c r="AF439" s="415">
        <v>1</v>
      </c>
      <c r="AG439" s="415"/>
      <c r="AH439" s="415"/>
      <c r="AI439" s="415"/>
      <c r="AJ439" s="415"/>
      <c r="AK439" s="415"/>
      <c r="AL439" s="415"/>
      <c r="AM439" s="296">
        <f>SUM(Y439:AL439)</f>
        <v>1</v>
      </c>
    </row>
    <row r="440" spans="1:39" ht="16" outlineLevel="1">
      <c r="B440" s="760"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9">AA439</f>
        <v>0</v>
      </c>
      <c r="AB440" s="411">
        <f t="shared" si="129"/>
        <v>0</v>
      </c>
      <c r="AC440" s="411">
        <f t="shared" si="129"/>
        <v>0</v>
      </c>
      <c r="AD440" s="411">
        <f t="shared" si="129"/>
        <v>0</v>
      </c>
      <c r="AE440" s="411">
        <f t="shared" si="129"/>
        <v>0</v>
      </c>
      <c r="AF440" s="411">
        <f t="shared" si="129"/>
        <v>1</v>
      </c>
      <c r="AG440" s="411">
        <f t="shared" si="129"/>
        <v>0</v>
      </c>
      <c r="AH440" s="411">
        <f t="shared" si="129"/>
        <v>0</v>
      </c>
      <c r="AI440" s="411">
        <f t="shared" si="129"/>
        <v>0</v>
      </c>
      <c r="AJ440" s="411">
        <f t="shared" si="129"/>
        <v>0</v>
      </c>
      <c r="AK440" s="411">
        <f t="shared" si="129"/>
        <v>0</v>
      </c>
      <c r="AL440" s="411">
        <f t="shared" si="129"/>
        <v>0</v>
      </c>
      <c r="AM440" s="311"/>
    </row>
    <row r="441" spans="1:39" ht="16" outlineLevel="1">
      <c r="B441" s="310"/>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6"/>
      <c r="AA441" s="416"/>
      <c r="AB441" s="416"/>
      <c r="AC441" s="416"/>
      <c r="AD441" s="416"/>
      <c r="AE441" s="416"/>
      <c r="AF441" s="416"/>
      <c r="AG441" s="416"/>
      <c r="AH441" s="416"/>
      <c r="AI441" s="416"/>
      <c r="AJ441" s="416"/>
      <c r="AK441" s="416"/>
      <c r="AL441" s="416"/>
      <c r="AM441" s="313"/>
    </row>
    <row r="442" spans="1:39" ht="17" outlineLevel="1">
      <c r="A442" s="508">
        <v>11</v>
      </c>
      <c r="B442" s="314" t="s">
        <v>21</v>
      </c>
      <c r="C442" s="291" t="s">
        <v>25</v>
      </c>
      <c r="D442" s="295">
        <v>1512614.33</v>
      </c>
      <c r="E442" s="295">
        <v>1462473.763</v>
      </c>
      <c r="F442" s="295">
        <v>1323295.575</v>
      </c>
      <c r="G442" s="295">
        <v>837493.08849999995</v>
      </c>
      <c r="H442" s="295">
        <v>837493.08849999995</v>
      </c>
      <c r="I442" s="295">
        <v>837493.08849999995</v>
      </c>
      <c r="J442" s="295">
        <v>837493.08849999995</v>
      </c>
      <c r="K442" s="295">
        <v>837493.08849999995</v>
      </c>
      <c r="L442" s="295">
        <v>837493.08849999995</v>
      </c>
      <c r="M442" s="295">
        <v>837493.08849999995</v>
      </c>
      <c r="N442" s="295">
        <v>12</v>
      </c>
      <c r="O442" s="295">
        <v>415.42851719999999</v>
      </c>
      <c r="P442" s="295">
        <v>402.91324550000002</v>
      </c>
      <c r="Q442" s="295">
        <v>366.00415040000001</v>
      </c>
      <c r="R442" s="295">
        <v>219.5721523</v>
      </c>
      <c r="S442" s="295">
        <v>219.5721523</v>
      </c>
      <c r="T442" s="295">
        <v>219.5721523</v>
      </c>
      <c r="U442" s="295">
        <v>219.5721523</v>
      </c>
      <c r="V442" s="295">
        <v>219.5721523</v>
      </c>
      <c r="W442" s="295">
        <v>219.5721523</v>
      </c>
      <c r="X442" s="295">
        <v>219.5721523</v>
      </c>
      <c r="Y442" s="415"/>
      <c r="Z442" s="468">
        <v>0.89063841321991966</v>
      </c>
      <c r="AA442" s="415">
        <v>0.10850150231013787</v>
      </c>
      <c r="AB442" s="415"/>
      <c r="AC442" s="415"/>
      <c r="AD442" s="415"/>
      <c r="AE442" s="415"/>
      <c r="AF442" s="415"/>
      <c r="AG442" s="415"/>
      <c r="AH442" s="415"/>
      <c r="AI442" s="415"/>
      <c r="AJ442" s="415"/>
      <c r="AK442" s="415"/>
      <c r="AL442" s="415"/>
      <c r="AM442" s="296">
        <f>SUM(Y442:AL442)</f>
        <v>0.99913991553005754</v>
      </c>
    </row>
    <row r="443" spans="1:39" ht="16" outlineLevel="1">
      <c r="B443" s="294" t="s">
        <v>259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Z442</f>
        <v>0.89063841321991966</v>
      </c>
      <c r="AA443" s="411">
        <f t="shared" ref="AA443:AL443" si="130">AA442</f>
        <v>0.10850150231013787</v>
      </c>
      <c r="AB443" s="411">
        <f t="shared" si="130"/>
        <v>0</v>
      </c>
      <c r="AC443" s="411">
        <f t="shared" si="130"/>
        <v>0</v>
      </c>
      <c r="AD443" s="411">
        <f t="shared" si="130"/>
        <v>0</v>
      </c>
      <c r="AE443" s="411">
        <f t="shared" si="130"/>
        <v>0</v>
      </c>
      <c r="AF443" s="411">
        <f t="shared" si="130"/>
        <v>0</v>
      </c>
      <c r="AG443" s="411">
        <f t="shared" si="130"/>
        <v>0</v>
      </c>
      <c r="AH443" s="411">
        <f t="shared" si="130"/>
        <v>0</v>
      </c>
      <c r="AI443" s="411">
        <f t="shared" si="130"/>
        <v>0</v>
      </c>
      <c r="AJ443" s="411">
        <f t="shared" si="130"/>
        <v>0</v>
      </c>
      <c r="AK443" s="411">
        <f t="shared" si="130"/>
        <v>0</v>
      </c>
      <c r="AL443" s="411">
        <f t="shared" si="130"/>
        <v>0</v>
      </c>
      <c r="AM443" s="311"/>
    </row>
    <row r="444" spans="1:39" ht="16" outlineLevel="1">
      <c r="B444" s="314"/>
      <c r="C444" s="312"/>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6"/>
      <c r="Z444" s="417"/>
      <c r="AA444" s="416"/>
      <c r="AB444" s="416"/>
      <c r="AC444" s="416"/>
      <c r="AD444" s="416"/>
      <c r="AE444" s="416"/>
      <c r="AF444" s="416"/>
      <c r="AG444" s="416"/>
      <c r="AH444" s="416"/>
      <c r="AI444" s="416"/>
      <c r="AJ444" s="416"/>
      <c r="AK444" s="416"/>
      <c r="AL444" s="416"/>
      <c r="AM444" s="313"/>
    </row>
    <row r="445" spans="1:39" ht="17" outlineLevel="1">
      <c r="A445" s="508">
        <v>12</v>
      </c>
      <c r="B445" s="314" t="s">
        <v>23</v>
      </c>
      <c r="C445" s="291" t="s">
        <v>25</v>
      </c>
      <c r="D445" s="295"/>
      <c r="E445" s="295"/>
      <c r="F445" s="295"/>
      <c r="G445" s="295"/>
      <c r="H445" s="295"/>
      <c r="I445" s="295"/>
      <c r="J445" s="295"/>
      <c r="K445" s="295"/>
      <c r="L445" s="295"/>
      <c r="M445" s="295"/>
      <c r="N445" s="295">
        <v>3</v>
      </c>
      <c r="O445" s="295"/>
      <c r="P445" s="295"/>
      <c r="Q445" s="295"/>
      <c r="R445" s="295"/>
      <c r="S445" s="295"/>
      <c r="T445" s="295"/>
      <c r="U445" s="295"/>
      <c r="V445" s="295"/>
      <c r="W445" s="295"/>
      <c r="X445" s="295"/>
      <c r="Y445" s="415"/>
      <c r="Z445" s="415"/>
      <c r="AA445" s="468"/>
      <c r="AB445" s="415"/>
      <c r="AC445" s="415"/>
      <c r="AD445" s="415"/>
      <c r="AE445" s="415"/>
      <c r="AF445" s="415"/>
      <c r="AG445" s="415"/>
      <c r="AH445" s="415"/>
      <c r="AI445" s="415"/>
      <c r="AJ445" s="415"/>
      <c r="AK445" s="415"/>
      <c r="AL445" s="415"/>
      <c r="AM445" s="296">
        <f>SUM(Y445:AL445)</f>
        <v>0</v>
      </c>
    </row>
    <row r="446" spans="1:39" ht="16" outlineLevel="1">
      <c r="B446" s="294" t="s">
        <v>259</v>
      </c>
      <c r="C446" s="291" t="s">
        <v>163</v>
      </c>
      <c r="D446" s="295"/>
      <c r="E446" s="295"/>
      <c r="F446" s="295"/>
      <c r="G446" s="295"/>
      <c r="H446" s="295"/>
      <c r="I446" s="295"/>
      <c r="J446" s="295"/>
      <c r="K446" s="295"/>
      <c r="L446" s="295"/>
      <c r="M446" s="295"/>
      <c r="N446" s="295">
        <f>N445</f>
        <v>3</v>
      </c>
      <c r="O446" s="295"/>
      <c r="P446" s="295"/>
      <c r="Q446" s="295"/>
      <c r="R446" s="295"/>
      <c r="S446" s="295"/>
      <c r="T446" s="295"/>
      <c r="U446" s="295"/>
      <c r="V446" s="295"/>
      <c r="W446" s="295"/>
      <c r="X446" s="295"/>
      <c r="Y446" s="411">
        <f>Y445</f>
        <v>0</v>
      </c>
      <c r="Z446" s="411">
        <f>Z445</f>
        <v>0</v>
      </c>
      <c r="AA446" s="411">
        <f>AA445</f>
        <v>0</v>
      </c>
      <c r="AB446" s="411">
        <f t="shared" ref="AB446:AL446" si="131">AB445</f>
        <v>0</v>
      </c>
      <c r="AC446" s="411">
        <f t="shared" si="131"/>
        <v>0</v>
      </c>
      <c r="AD446" s="411">
        <f t="shared" si="131"/>
        <v>0</v>
      </c>
      <c r="AE446" s="411">
        <f t="shared" si="131"/>
        <v>0</v>
      </c>
      <c r="AF446" s="411">
        <f t="shared" si="131"/>
        <v>0</v>
      </c>
      <c r="AG446" s="411">
        <f t="shared" si="131"/>
        <v>0</v>
      </c>
      <c r="AH446" s="411">
        <f t="shared" si="131"/>
        <v>0</v>
      </c>
      <c r="AI446" s="411">
        <f t="shared" si="131"/>
        <v>0</v>
      </c>
      <c r="AJ446" s="411">
        <f t="shared" si="131"/>
        <v>0</v>
      </c>
      <c r="AK446" s="411">
        <f t="shared" si="131"/>
        <v>0</v>
      </c>
      <c r="AL446" s="411">
        <f t="shared" si="131"/>
        <v>0</v>
      </c>
      <c r="AM446" s="311"/>
    </row>
    <row r="447" spans="1:39" ht="16"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7"/>
      <c r="AA447" s="416"/>
      <c r="AB447" s="416"/>
      <c r="AC447" s="416"/>
      <c r="AD447" s="416"/>
      <c r="AE447" s="416"/>
      <c r="AF447" s="416"/>
      <c r="AG447" s="416"/>
      <c r="AH447" s="416"/>
      <c r="AI447" s="416"/>
      <c r="AJ447" s="416"/>
      <c r="AK447" s="416"/>
      <c r="AL447" s="416"/>
      <c r="AM447" s="313"/>
    </row>
    <row r="448" spans="1:39" ht="17" outlineLevel="1">
      <c r="A448" s="508">
        <v>13</v>
      </c>
      <c r="B448" s="314" t="s">
        <v>24</v>
      </c>
      <c r="C448" s="291" t="s">
        <v>25</v>
      </c>
      <c r="D448" s="295">
        <v>16510</v>
      </c>
      <c r="E448" s="295">
        <v>16510</v>
      </c>
      <c r="F448" s="295">
        <v>16510</v>
      </c>
      <c r="G448" s="295">
        <v>16510</v>
      </c>
      <c r="H448" s="295">
        <v>16510</v>
      </c>
      <c r="I448" s="295">
        <v>16510</v>
      </c>
      <c r="J448" s="295">
        <v>16510</v>
      </c>
      <c r="K448" s="295">
        <v>16510</v>
      </c>
      <c r="L448" s="295">
        <v>16510</v>
      </c>
      <c r="M448" s="295">
        <v>16510</v>
      </c>
      <c r="N448" s="295">
        <v>12</v>
      </c>
      <c r="O448" s="295">
        <v>3</v>
      </c>
      <c r="P448" s="295">
        <v>3</v>
      </c>
      <c r="Q448" s="295">
        <v>3</v>
      </c>
      <c r="R448" s="295">
        <v>3</v>
      </c>
      <c r="S448" s="295">
        <v>3</v>
      </c>
      <c r="T448" s="295">
        <v>3</v>
      </c>
      <c r="U448" s="295">
        <v>3</v>
      </c>
      <c r="V448" s="295">
        <v>3</v>
      </c>
      <c r="W448" s="295">
        <v>3</v>
      </c>
      <c r="X448" s="295">
        <v>3</v>
      </c>
      <c r="Y448" s="415">
        <f>'3-a.  Rate Class Allocations'!P260</f>
        <v>0</v>
      </c>
      <c r="Z448" s="415">
        <f>'3-a.  Rate Class Allocations'!Q260</f>
        <v>0.24227053677782681</v>
      </c>
      <c r="AA448" s="415">
        <f>'3-a.  Rate Class Allocations'!R260</f>
        <v>0.58812615955473091</v>
      </c>
      <c r="AB448" s="415">
        <f>'3-a.  Rate Class Allocations'!S260</f>
        <v>0</v>
      </c>
      <c r="AC448" s="415"/>
      <c r="AD448" s="415"/>
      <c r="AE448" s="415"/>
      <c r="AF448" s="415"/>
      <c r="AG448" s="415"/>
      <c r="AH448" s="415"/>
      <c r="AI448" s="415"/>
      <c r="AJ448" s="415"/>
      <c r="AK448" s="415"/>
      <c r="AL448" s="415"/>
      <c r="AM448" s="296">
        <f>SUM(Y448:AL448)</f>
        <v>0.83039669633255775</v>
      </c>
    </row>
    <row r="449" spans="1:39" ht="16"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0.24227053677782681</v>
      </c>
      <c r="AA449" s="411">
        <f>AA448</f>
        <v>0.58812615955473091</v>
      </c>
      <c r="AB449" s="411">
        <f t="shared" ref="AB449:AL449" si="132">AB448</f>
        <v>0</v>
      </c>
      <c r="AC449" s="411">
        <f t="shared" si="132"/>
        <v>0</v>
      </c>
      <c r="AD449" s="411">
        <f t="shared" si="132"/>
        <v>0</v>
      </c>
      <c r="AE449" s="411">
        <f t="shared" si="132"/>
        <v>0</v>
      </c>
      <c r="AF449" s="411">
        <f t="shared" si="132"/>
        <v>0</v>
      </c>
      <c r="AG449" s="411">
        <f t="shared" si="132"/>
        <v>0</v>
      </c>
      <c r="AH449" s="411">
        <f t="shared" si="132"/>
        <v>0</v>
      </c>
      <c r="AI449" s="411">
        <f t="shared" si="132"/>
        <v>0</v>
      </c>
      <c r="AJ449" s="411">
        <f t="shared" si="132"/>
        <v>0</v>
      </c>
      <c r="AK449" s="411">
        <f t="shared" si="132"/>
        <v>0</v>
      </c>
      <c r="AL449" s="411">
        <f t="shared" si="132"/>
        <v>0</v>
      </c>
      <c r="AM449" s="311"/>
    </row>
    <row r="450" spans="1:39" ht="16"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6"/>
      <c r="AA450" s="416"/>
      <c r="AB450" s="416"/>
      <c r="AC450" s="416"/>
      <c r="AD450" s="416"/>
      <c r="AE450" s="416"/>
      <c r="AF450" s="416"/>
      <c r="AG450" s="416"/>
      <c r="AH450" s="416"/>
      <c r="AI450" s="416"/>
      <c r="AJ450" s="416"/>
      <c r="AK450" s="416"/>
      <c r="AL450" s="416"/>
      <c r="AM450" s="313"/>
    </row>
    <row r="451" spans="1:39" ht="17" outlineLevel="1">
      <c r="A451" s="508">
        <v>14</v>
      </c>
      <c r="B451" s="314" t="s">
        <v>20</v>
      </c>
      <c r="C451" s="291" t="s">
        <v>25</v>
      </c>
      <c r="D451" s="295">
        <v>587462.13049999997</v>
      </c>
      <c r="E451" s="295">
        <v>587462.13049999997</v>
      </c>
      <c r="F451" s="295">
        <v>587462.13049999997</v>
      </c>
      <c r="G451" s="295">
        <v>587462.13049999997</v>
      </c>
      <c r="H451" s="295">
        <v>0</v>
      </c>
      <c r="I451" s="295">
        <v>0</v>
      </c>
      <c r="J451" s="295">
        <v>0</v>
      </c>
      <c r="K451" s="295">
        <v>0</v>
      </c>
      <c r="L451" s="295">
        <v>0</v>
      </c>
      <c r="M451" s="295">
        <v>0</v>
      </c>
      <c r="N451" s="295">
        <v>12</v>
      </c>
      <c r="O451" s="295">
        <v>120.30237459999999</v>
      </c>
      <c r="P451" s="295">
        <v>120.30237459999999</v>
      </c>
      <c r="Q451" s="295">
        <v>120.30237459999999</v>
      </c>
      <c r="R451" s="295">
        <v>120.30237459999999</v>
      </c>
      <c r="S451" s="295">
        <v>0</v>
      </c>
      <c r="T451" s="295">
        <v>0</v>
      </c>
      <c r="U451" s="295">
        <v>0</v>
      </c>
      <c r="V451" s="295">
        <v>0</v>
      </c>
      <c r="W451" s="295">
        <v>0</v>
      </c>
      <c r="X451" s="295">
        <v>0</v>
      </c>
      <c r="Y451" s="415"/>
      <c r="Z451" s="415">
        <v>0.12499999999999999</v>
      </c>
      <c r="AA451" s="468">
        <v>0.75</v>
      </c>
      <c r="AB451" s="415"/>
      <c r="AC451" s="415">
        <v>0.12499999999999999</v>
      </c>
      <c r="AD451" s="415"/>
      <c r="AE451" s="415"/>
      <c r="AF451" s="415"/>
      <c r="AG451" s="415"/>
      <c r="AH451" s="415"/>
      <c r="AI451" s="415"/>
      <c r="AJ451" s="415"/>
      <c r="AK451" s="415"/>
      <c r="AL451" s="415"/>
      <c r="AM451" s="296">
        <f>SUM(Y451:AL451)</f>
        <v>1</v>
      </c>
    </row>
    <row r="452" spans="1:39" ht="16" outlineLevel="1">
      <c r="B452" s="294" t="s">
        <v>259</v>
      </c>
      <c r="C452" s="291" t="s">
        <v>163</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Z451</f>
        <v>0.12499999999999999</v>
      </c>
      <c r="AA452" s="411">
        <f t="shared" ref="AA452:AL452" si="133">AA451</f>
        <v>0.75</v>
      </c>
      <c r="AB452" s="411">
        <f t="shared" si="133"/>
        <v>0</v>
      </c>
      <c r="AC452" s="411">
        <f t="shared" si="133"/>
        <v>0.12499999999999999</v>
      </c>
      <c r="AD452" s="411">
        <f t="shared" si="133"/>
        <v>0</v>
      </c>
      <c r="AE452" s="411">
        <f t="shared" si="133"/>
        <v>0</v>
      </c>
      <c r="AF452" s="411">
        <f t="shared" si="133"/>
        <v>0</v>
      </c>
      <c r="AG452" s="411">
        <f t="shared" si="133"/>
        <v>0</v>
      </c>
      <c r="AH452" s="411">
        <f t="shared" si="133"/>
        <v>0</v>
      </c>
      <c r="AI452" s="411">
        <f t="shared" si="133"/>
        <v>0</v>
      </c>
      <c r="AJ452" s="411">
        <f t="shared" si="133"/>
        <v>0</v>
      </c>
      <c r="AK452" s="411">
        <f t="shared" si="133"/>
        <v>0</v>
      </c>
      <c r="AL452" s="411">
        <f t="shared" si="133"/>
        <v>0</v>
      </c>
      <c r="AM452" s="311"/>
    </row>
    <row r="453" spans="1:39" ht="16" outlineLevel="1">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6"/>
      <c r="Z453" s="417"/>
      <c r="AA453" s="416"/>
      <c r="AB453" s="416"/>
      <c r="AC453" s="416"/>
      <c r="AD453" s="416"/>
      <c r="AE453" s="416"/>
      <c r="AF453" s="416"/>
      <c r="AG453" s="416"/>
      <c r="AH453" s="416"/>
      <c r="AI453" s="416"/>
      <c r="AJ453" s="416"/>
      <c r="AK453" s="416"/>
      <c r="AL453" s="416"/>
      <c r="AM453" s="313"/>
    </row>
    <row r="454" spans="1:39" s="283" customFormat="1" ht="17" outlineLevel="1">
      <c r="A454" s="508">
        <v>15</v>
      </c>
      <c r="B454" s="314" t="s">
        <v>485</v>
      </c>
      <c r="C454" s="291" t="s">
        <v>25</v>
      </c>
      <c r="D454" s="295">
        <v>0</v>
      </c>
      <c r="E454" s="295">
        <v>0</v>
      </c>
      <c r="F454" s="295">
        <v>0</v>
      </c>
      <c r="G454" s="295">
        <v>0</v>
      </c>
      <c r="H454" s="295">
        <v>0</v>
      </c>
      <c r="I454" s="295">
        <v>0</v>
      </c>
      <c r="J454" s="295">
        <v>0</v>
      </c>
      <c r="K454" s="295">
        <v>0</v>
      </c>
      <c r="L454" s="295">
        <v>0</v>
      </c>
      <c r="M454" s="295">
        <v>0</v>
      </c>
      <c r="N454" s="291"/>
      <c r="O454" s="295">
        <v>58.496849800000007</v>
      </c>
      <c r="P454" s="295">
        <v>0</v>
      </c>
      <c r="Q454" s="295">
        <v>0</v>
      </c>
      <c r="R454" s="295">
        <v>0</v>
      </c>
      <c r="S454" s="295">
        <v>0</v>
      </c>
      <c r="T454" s="295">
        <v>0</v>
      </c>
      <c r="U454" s="295">
        <v>0</v>
      </c>
      <c r="V454" s="295">
        <v>0</v>
      </c>
      <c r="W454" s="295">
        <v>0</v>
      </c>
      <c r="X454" s="295">
        <v>0</v>
      </c>
      <c r="Y454" s="415"/>
      <c r="Z454" s="415">
        <v>1</v>
      </c>
      <c r="AA454" s="415"/>
      <c r="AB454" s="415"/>
      <c r="AC454" s="415"/>
      <c r="AD454" s="415"/>
      <c r="AE454" s="415"/>
      <c r="AF454" s="415"/>
      <c r="AG454" s="415"/>
      <c r="AH454" s="415"/>
      <c r="AI454" s="415"/>
      <c r="AJ454" s="415"/>
      <c r="AK454" s="415"/>
      <c r="AL454" s="415"/>
      <c r="AM454" s="296">
        <f>SUM(Y454:AL454)</f>
        <v>1</v>
      </c>
    </row>
    <row r="455" spans="1:39" s="283" customFormat="1" ht="17"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1</v>
      </c>
      <c r="AA455" s="411">
        <f t="shared" ref="AA455:AL455" si="134">AA454</f>
        <v>0</v>
      </c>
      <c r="AB455" s="411">
        <f t="shared" si="134"/>
        <v>0</v>
      </c>
      <c r="AC455" s="411">
        <f t="shared" si="134"/>
        <v>0</v>
      </c>
      <c r="AD455" s="411">
        <f t="shared" si="134"/>
        <v>0</v>
      </c>
      <c r="AE455" s="411">
        <f t="shared" si="134"/>
        <v>0</v>
      </c>
      <c r="AF455" s="411">
        <f t="shared" si="134"/>
        <v>0</v>
      </c>
      <c r="AG455" s="411">
        <f t="shared" si="134"/>
        <v>0</v>
      </c>
      <c r="AH455" s="411">
        <f t="shared" si="134"/>
        <v>0</v>
      </c>
      <c r="AI455" s="411">
        <f t="shared" si="134"/>
        <v>0</v>
      </c>
      <c r="AJ455" s="411">
        <f t="shared" si="134"/>
        <v>0</v>
      </c>
      <c r="AK455" s="411">
        <f t="shared" si="134"/>
        <v>0</v>
      </c>
      <c r="AL455" s="411">
        <f t="shared" si="134"/>
        <v>0</v>
      </c>
      <c r="AM455" s="311"/>
    </row>
    <row r="456" spans="1:39" s="283" customFormat="1" ht="16"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s="283" customFormat="1" ht="17" outlineLevel="1">
      <c r="A457" s="508">
        <v>16</v>
      </c>
      <c r="B457" s="314" t="s">
        <v>486</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s="283" customFormat="1" ht="17" outlineLevel="1">
      <c r="A458" s="508"/>
      <c r="B458" s="31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5">AA457</f>
        <v>0</v>
      </c>
      <c r="AB458" s="411">
        <f t="shared" si="135"/>
        <v>0</v>
      </c>
      <c r="AC458" s="411">
        <f t="shared" si="135"/>
        <v>0</v>
      </c>
      <c r="AD458" s="411">
        <f t="shared" si="135"/>
        <v>0</v>
      </c>
      <c r="AE458" s="411">
        <f t="shared" si="135"/>
        <v>0</v>
      </c>
      <c r="AF458" s="411">
        <f t="shared" si="135"/>
        <v>0</v>
      </c>
      <c r="AG458" s="411">
        <f t="shared" si="135"/>
        <v>0</v>
      </c>
      <c r="AH458" s="411">
        <f t="shared" si="135"/>
        <v>0</v>
      </c>
      <c r="AI458" s="411">
        <f t="shared" si="135"/>
        <v>0</v>
      </c>
      <c r="AJ458" s="411">
        <f t="shared" si="135"/>
        <v>0</v>
      </c>
      <c r="AK458" s="411">
        <f t="shared" si="135"/>
        <v>0</v>
      </c>
      <c r="AL458" s="411">
        <f t="shared" si="135"/>
        <v>0</v>
      </c>
      <c r="AM458" s="311"/>
    </row>
    <row r="459" spans="1:39" s="283" customFormat="1" ht="16" outlineLevel="1">
      <c r="A459" s="508"/>
      <c r="B459" s="314"/>
      <c r="C459" s="312"/>
      <c r="D459" s="316"/>
      <c r="E459" s="316"/>
      <c r="F459" s="316"/>
      <c r="G459" s="316"/>
      <c r="H459" s="316"/>
      <c r="I459" s="316"/>
      <c r="J459" s="316"/>
      <c r="K459" s="316"/>
      <c r="L459" s="316"/>
      <c r="M459" s="316"/>
      <c r="N459" s="291"/>
      <c r="O459" s="316"/>
      <c r="P459" s="316"/>
      <c r="Q459" s="316"/>
      <c r="R459" s="316"/>
      <c r="S459" s="316"/>
      <c r="T459" s="316"/>
      <c r="U459" s="316"/>
      <c r="V459" s="316"/>
      <c r="W459" s="316"/>
      <c r="X459" s="316"/>
      <c r="Y459" s="418"/>
      <c r="Z459" s="416"/>
      <c r="AA459" s="416"/>
      <c r="AB459" s="416"/>
      <c r="AC459" s="416"/>
      <c r="AD459" s="416"/>
      <c r="AE459" s="416"/>
      <c r="AF459" s="416"/>
      <c r="AG459" s="416"/>
      <c r="AH459" s="416"/>
      <c r="AI459" s="416"/>
      <c r="AJ459" s="416"/>
      <c r="AK459" s="416"/>
      <c r="AL459" s="416"/>
      <c r="AM459" s="313"/>
    </row>
    <row r="460" spans="1:39" ht="17" outlineLevel="1">
      <c r="A460" s="508">
        <v>17</v>
      </c>
      <c r="B460" s="314" t="s">
        <v>9</v>
      </c>
      <c r="C460" s="291" t="s">
        <v>25</v>
      </c>
      <c r="D460" s="295">
        <v>0</v>
      </c>
      <c r="E460" s="295">
        <v>0</v>
      </c>
      <c r="F460" s="295">
        <v>0</v>
      </c>
      <c r="G460" s="295">
        <v>0</v>
      </c>
      <c r="H460" s="295">
        <v>0</v>
      </c>
      <c r="I460" s="295">
        <v>0</v>
      </c>
      <c r="J460" s="295">
        <v>0</v>
      </c>
      <c r="K460" s="295">
        <v>0</v>
      </c>
      <c r="L460" s="295">
        <v>0</v>
      </c>
      <c r="M460" s="295">
        <v>0</v>
      </c>
      <c r="N460" s="291"/>
      <c r="O460" s="295">
        <v>65.576189999999997</v>
      </c>
      <c r="P460" s="295">
        <v>0</v>
      </c>
      <c r="Q460" s="295">
        <v>0</v>
      </c>
      <c r="R460" s="295">
        <v>0</v>
      </c>
      <c r="S460" s="295">
        <v>0</v>
      </c>
      <c r="T460" s="295">
        <v>0</v>
      </c>
      <c r="U460" s="295">
        <v>0</v>
      </c>
      <c r="V460" s="295">
        <v>0</v>
      </c>
      <c r="W460" s="295">
        <v>0</v>
      </c>
      <c r="X460" s="295">
        <v>0</v>
      </c>
      <c r="Y460" s="415"/>
      <c r="Z460" s="415"/>
      <c r="AA460" s="415"/>
      <c r="AB460" s="415"/>
      <c r="AC460" s="415"/>
      <c r="AD460" s="415"/>
      <c r="AE460" s="415"/>
      <c r="AF460" s="415"/>
      <c r="AG460" s="415"/>
      <c r="AH460" s="415"/>
      <c r="AI460" s="415"/>
      <c r="AJ460" s="415"/>
      <c r="AK460" s="415"/>
      <c r="AL460" s="415"/>
      <c r="AM460" s="296">
        <f>SUM(Y460:AL460)</f>
        <v>0</v>
      </c>
    </row>
    <row r="461" spans="1:39" ht="16" outlineLevel="1">
      <c r="B461" s="294" t="s">
        <v>259</v>
      </c>
      <c r="C461" s="291" t="s">
        <v>163</v>
      </c>
      <c r="D461" s="295"/>
      <c r="E461" s="295"/>
      <c r="F461" s="295"/>
      <c r="G461" s="295"/>
      <c r="H461" s="295"/>
      <c r="I461" s="295"/>
      <c r="J461" s="295"/>
      <c r="K461" s="295"/>
      <c r="L461" s="295"/>
      <c r="M461" s="295"/>
      <c r="N461" s="291"/>
      <c r="O461" s="295"/>
      <c r="P461" s="295"/>
      <c r="Q461" s="295"/>
      <c r="R461" s="295"/>
      <c r="S461" s="295"/>
      <c r="T461" s="295"/>
      <c r="U461" s="295"/>
      <c r="V461" s="295"/>
      <c r="W461" s="295"/>
      <c r="X461" s="295"/>
      <c r="Y461" s="411">
        <f>Y460</f>
        <v>0</v>
      </c>
      <c r="Z461" s="411">
        <f>Z460</f>
        <v>0</v>
      </c>
      <c r="AA461" s="411">
        <f t="shared" ref="AA461:AL461" si="136">AA460</f>
        <v>0</v>
      </c>
      <c r="AB461" s="411">
        <f t="shared" si="136"/>
        <v>0</v>
      </c>
      <c r="AC461" s="411">
        <f t="shared" si="136"/>
        <v>0</v>
      </c>
      <c r="AD461" s="411">
        <f t="shared" si="136"/>
        <v>0</v>
      </c>
      <c r="AE461" s="411">
        <f t="shared" si="136"/>
        <v>0</v>
      </c>
      <c r="AF461" s="411">
        <f t="shared" si="136"/>
        <v>0</v>
      </c>
      <c r="AG461" s="411">
        <f t="shared" si="136"/>
        <v>0</v>
      </c>
      <c r="AH461" s="411">
        <f t="shared" si="136"/>
        <v>0</v>
      </c>
      <c r="AI461" s="411">
        <f t="shared" si="136"/>
        <v>0</v>
      </c>
      <c r="AJ461" s="411">
        <f t="shared" si="136"/>
        <v>0</v>
      </c>
      <c r="AK461" s="411">
        <f t="shared" si="136"/>
        <v>0</v>
      </c>
      <c r="AL461" s="411">
        <f t="shared" si="136"/>
        <v>0</v>
      </c>
      <c r="AM461" s="311"/>
    </row>
    <row r="462" spans="1:39" ht="16" outlineLevel="1">
      <c r="B462" s="315"/>
      <c r="C462" s="305"/>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9"/>
      <c r="Z462" s="420"/>
      <c r="AA462" s="420"/>
      <c r="AB462" s="420"/>
      <c r="AC462" s="420"/>
      <c r="AD462" s="420"/>
      <c r="AE462" s="420"/>
      <c r="AF462" s="420"/>
      <c r="AG462" s="420"/>
      <c r="AH462" s="420"/>
      <c r="AI462" s="420"/>
      <c r="AJ462" s="420"/>
      <c r="AK462" s="420"/>
      <c r="AL462" s="420"/>
      <c r="AM462" s="317"/>
    </row>
    <row r="463" spans="1:39" ht="16" outlineLevel="1">
      <c r="A463" s="509"/>
      <c r="B463" s="288" t="s">
        <v>10</v>
      </c>
      <c r="C463" s="289"/>
      <c r="D463" s="289"/>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39" ht="17" outlineLevel="1">
      <c r="A464" s="508">
        <v>18</v>
      </c>
      <c r="B464" s="315" t="s">
        <v>11</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5"/>
      <c r="AA464" s="415"/>
      <c r="AB464" s="415"/>
      <c r="AC464" s="415"/>
      <c r="AD464" s="415"/>
      <c r="AE464" s="415"/>
      <c r="AF464" s="415"/>
      <c r="AG464" s="415"/>
      <c r="AH464" s="415"/>
      <c r="AI464" s="415"/>
      <c r="AJ464" s="415"/>
      <c r="AK464" s="415"/>
      <c r="AL464" s="415"/>
      <c r="AM464" s="296">
        <f>SUM(Y464:AL464)</f>
        <v>0</v>
      </c>
    </row>
    <row r="465" spans="1:39" ht="16"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7">AA464</f>
        <v>0</v>
      </c>
      <c r="AB465" s="411">
        <f t="shared" si="137"/>
        <v>0</v>
      </c>
      <c r="AC465" s="411">
        <f t="shared" si="137"/>
        <v>0</v>
      </c>
      <c r="AD465" s="411">
        <f t="shared" si="137"/>
        <v>0</v>
      </c>
      <c r="AE465" s="411">
        <f t="shared" si="137"/>
        <v>0</v>
      </c>
      <c r="AF465" s="411">
        <f t="shared" si="137"/>
        <v>0</v>
      </c>
      <c r="AG465" s="411">
        <f t="shared" si="137"/>
        <v>0</v>
      </c>
      <c r="AH465" s="411">
        <f t="shared" si="137"/>
        <v>0</v>
      </c>
      <c r="AI465" s="411">
        <f t="shared" si="137"/>
        <v>0</v>
      </c>
      <c r="AJ465" s="411">
        <f t="shared" si="137"/>
        <v>0</v>
      </c>
      <c r="AK465" s="411">
        <f t="shared" si="137"/>
        <v>0</v>
      </c>
      <c r="AL465" s="411">
        <f t="shared" si="137"/>
        <v>0</v>
      </c>
      <c r="AM465" s="297"/>
    </row>
    <row r="466" spans="1:39" ht="16" outlineLevel="1">
      <c r="A466" s="51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21"/>
      <c r="AA466" s="421"/>
      <c r="AB466" s="421"/>
      <c r="AC466" s="421"/>
      <c r="AD466" s="421"/>
      <c r="AE466" s="421"/>
      <c r="AF466" s="421"/>
      <c r="AG466" s="421"/>
      <c r="AH466" s="421"/>
      <c r="AI466" s="421"/>
      <c r="AJ466" s="421"/>
      <c r="AK466" s="421"/>
      <c r="AL466" s="421"/>
      <c r="AM466" s="306"/>
    </row>
    <row r="467" spans="1:39" ht="17" outlineLevel="1">
      <c r="A467" s="508">
        <v>19</v>
      </c>
      <c r="B467" s="315" t="s">
        <v>12</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6"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8">AA467</f>
        <v>0</v>
      </c>
      <c r="AB468" s="411">
        <f t="shared" si="138"/>
        <v>0</v>
      </c>
      <c r="AC468" s="411">
        <f t="shared" si="138"/>
        <v>0</v>
      </c>
      <c r="AD468" s="411">
        <f t="shared" si="138"/>
        <v>0</v>
      </c>
      <c r="AE468" s="411">
        <f t="shared" si="138"/>
        <v>0</v>
      </c>
      <c r="AF468" s="411">
        <f t="shared" si="138"/>
        <v>0</v>
      </c>
      <c r="AG468" s="411">
        <f t="shared" si="138"/>
        <v>0</v>
      </c>
      <c r="AH468" s="411">
        <f t="shared" si="138"/>
        <v>0</v>
      </c>
      <c r="AI468" s="411">
        <f t="shared" si="138"/>
        <v>0</v>
      </c>
      <c r="AJ468" s="411">
        <f t="shared" si="138"/>
        <v>0</v>
      </c>
      <c r="AK468" s="411">
        <f t="shared" si="138"/>
        <v>0</v>
      </c>
      <c r="AL468" s="411">
        <f t="shared" si="138"/>
        <v>0</v>
      </c>
      <c r="AM468" s="297"/>
    </row>
    <row r="469" spans="1:39" ht="16" outlineLevel="1">
      <c r="B469" s="315"/>
      <c r="C469" s="305"/>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2"/>
      <c r="AA469" s="412"/>
      <c r="AB469" s="412"/>
      <c r="AC469" s="412"/>
      <c r="AD469" s="412"/>
      <c r="AE469" s="412"/>
      <c r="AF469" s="412"/>
      <c r="AG469" s="412"/>
      <c r="AH469" s="412"/>
      <c r="AI469" s="412"/>
      <c r="AJ469" s="412"/>
      <c r="AK469" s="412"/>
      <c r="AL469" s="412"/>
      <c r="AM469" s="306"/>
    </row>
    <row r="470" spans="1:39" ht="17" outlineLevel="1">
      <c r="A470" s="508">
        <v>20</v>
      </c>
      <c r="B470" s="315" t="s">
        <v>13</v>
      </c>
      <c r="C470" s="291" t="s">
        <v>25</v>
      </c>
      <c r="D470" s="295">
        <v>1829891.568</v>
      </c>
      <c r="E470" s="295">
        <v>601256.08381325798</v>
      </c>
      <c r="F470" s="295">
        <v>601256.08381325798</v>
      </c>
      <c r="G470" s="295">
        <v>601256.08381325798</v>
      </c>
      <c r="H470" s="295">
        <v>50092.502122009144</v>
      </c>
      <c r="I470" s="295">
        <v>0</v>
      </c>
      <c r="J470" s="295">
        <v>0</v>
      </c>
      <c r="K470" s="295">
        <v>0</v>
      </c>
      <c r="L470" s="295">
        <v>0</v>
      </c>
      <c r="M470" s="295">
        <v>0</v>
      </c>
      <c r="N470" s="295">
        <v>12</v>
      </c>
      <c r="O470" s="295">
        <v>430.505</v>
      </c>
      <c r="P470" s="295">
        <v>114.10111304743143</v>
      </c>
      <c r="Q470" s="295">
        <v>114.10111304743143</v>
      </c>
      <c r="R470" s="295">
        <v>114.10111304743143</v>
      </c>
      <c r="S470" s="295">
        <v>16.244240794059706</v>
      </c>
      <c r="T470" s="295">
        <v>0</v>
      </c>
      <c r="U470" s="295">
        <v>0</v>
      </c>
      <c r="V470" s="295">
        <v>0</v>
      </c>
      <c r="W470" s="295">
        <v>0</v>
      </c>
      <c r="X470" s="295">
        <v>0</v>
      </c>
      <c r="Y470" s="410"/>
      <c r="Z470" s="415"/>
      <c r="AA470" s="415">
        <v>0.12746206291451329</v>
      </c>
      <c r="AB470" s="415"/>
      <c r="AC470" s="415">
        <v>0.87104130417660841</v>
      </c>
      <c r="AD470" s="415"/>
      <c r="AE470" s="415"/>
      <c r="AF470" s="415"/>
      <c r="AG470" s="415"/>
      <c r="AH470" s="415"/>
      <c r="AI470" s="415"/>
      <c r="AJ470" s="415"/>
      <c r="AK470" s="415"/>
      <c r="AL470" s="415"/>
      <c r="AM470" s="296">
        <f>SUM(Y470:AL470)</f>
        <v>0.99850336709112164</v>
      </c>
    </row>
    <row r="471" spans="1:39" ht="16"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9">AA470</f>
        <v>0.12746206291451329</v>
      </c>
      <c r="AB471" s="411">
        <f t="shared" si="139"/>
        <v>0</v>
      </c>
      <c r="AC471" s="411">
        <f t="shared" si="139"/>
        <v>0.87104130417660841</v>
      </c>
      <c r="AD471" s="411">
        <f t="shared" si="139"/>
        <v>0</v>
      </c>
      <c r="AE471" s="411">
        <f t="shared" si="139"/>
        <v>0</v>
      </c>
      <c r="AF471" s="411">
        <f t="shared" si="139"/>
        <v>0</v>
      </c>
      <c r="AG471" s="411">
        <f t="shared" si="139"/>
        <v>0</v>
      </c>
      <c r="AH471" s="411">
        <f t="shared" si="139"/>
        <v>0</v>
      </c>
      <c r="AI471" s="411">
        <f t="shared" si="139"/>
        <v>0</v>
      </c>
      <c r="AJ471" s="411">
        <f t="shared" si="139"/>
        <v>0</v>
      </c>
      <c r="AK471" s="411">
        <f t="shared" si="139"/>
        <v>0</v>
      </c>
      <c r="AL471" s="411">
        <f t="shared" si="139"/>
        <v>0</v>
      </c>
      <c r="AM471" s="306"/>
    </row>
    <row r="472" spans="1:39" ht="16" outlineLevel="1">
      <c r="B472" s="315"/>
      <c r="C472" s="305"/>
      <c r="D472" s="291"/>
      <c r="E472" s="291"/>
      <c r="F472" s="291"/>
      <c r="G472" s="291"/>
      <c r="H472" s="291"/>
      <c r="I472" s="291"/>
      <c r="J472" s="291"/>
      <c r="K472" s="291"/>
      <c r="L472" s="291"/>
      <c r="M472" s="291"/>
      <c r="N472" s="318"/>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t="17" outlineLevel="1">
      <c r="A473" s="508">
        <v>21</v>
      </c>
      <c r="B473" s="315" t="s">
        <v>22</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6" outlineLevel="1">
      <c r="B474" s="294" t="s">
        <v>259</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Y473</f>
        <v>0</v>
      </c>
      <c r="Z474" s="411">
        <f>Z473</f>
        <v>0</v>
      </c>
      <c r="AA474" s="411">
        <f t="shared" ref="AA474:AL474" si="140">AA473</f>
        <v>0</v>
      </c>
      <c r="AB474" s="411">
        <f t="shared" si="140"/>
        <v>0</v>
      </c>
      <c r="AC474" s="411">
        <f t="shared" si="140"/>
        <v>0</v>
      </c>
      <c r="AD474" s="411">
        <f t="shared" si="140"/>
        <v>0</v>
      </c>
      <c r="AE474" s="411">
        <f t="shared" si="140"/>
        <v>0</v>
      </c>
      <c r="AF474" s="411">
        <f t="shared" si="140"/>
        <v>0</v>
      </c>
      <c r="AG474" s="411">
        <f t="shared" si="140"/>
        <v>0</v>
      </c>
      <c r="AH474" s="411">
        <f t="shared" si="140"/>
        <v>0</v>
      </c>
      <c r="AI474" s="411">
        <f t="shared" si="140"/>
        <v>0</v>
      </c>
      <c r="AJ474" s="411">
        <f t="shared" si="140"/>
        <v>0</v>
      </c>
      <c r="AK474" s="411">
        <f t="shared" si="140"/>
        <v>0</v>
      </c>
      <c r="AL474" s="411">
        <f t="shared" si="140"/>
        <v>0</v>
      </c>
      <c r="AM474" s="297"/>
    </row>
    <row r="475" spans="1:39" ht="16"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12"/>
      <c r="AA475" s="412"/>
      <c r="AB475" s="412"/>
      <c r="AC475" s="412"/>
      <c r="AD475" s="412"/>
      <c r="AE475" s="412"/>
      <c r="AF475" s="412"/>
      <c r="AG475" s="412"/>
      <c r="AH475" s="412"/>
      <c r="AI475" s="412"/>
      <c r="AJ475" s="412"/>
      <c r="AK475" s="412"/>
      <c r="AL475" s="412"/>
      <c r="AM475" s="306"/>
    </row>
    <row r="476" spans="1:39" ht="17" outlineLevel="1">
      <c r="A476" s="508">
        <v>22</v>
      </c>
      <c r="B476" s="315" t="s">
        <v>9</v>
      </c>
      <c r="C476" s="291" t="s">
        <v>25</v>
      </c>
      <c r="D476" s="295">
        <v>0</v>
      </c>
      <c r="E476" s="295">
        <v>0</v>
      </c>
      <c r="F476" s="295">
        <v>0</v>
      </c>
      <c r="G476" s="295">
        <v>0</v>
      </c>
      <c r="H476" s="295">
        <v>0</v>
      </c>
      <c r="I476" s="295">
        <v>0</v>
      </c>
      <c r="J476" s="295">
        <v>0</v>
      </c>
      <c r="K476" s="295">
        <v>0</v>
      </c>
      <c r="L476" s="295">
        <v>0</v>
      </c>
      <c r="M476" s="295">
        <v>0</v>
      </c>
      <c r="N476" s="291"/>
      <c r="O476" s="295">
        <v>884.7885</v>
      </c>
      <c r="P476" s="295">
        <v>0</v>
      </c>
      <c r="Q476" s="295">
        <v>0</v>
      </c>
      <c r="R476" s="295">
        <v>0</v>
      </c>
      <c r="S476" s="295">
        <v>0</v>
      </c>
      <c r="T476" s="295">
        <v>0</v>
      </c>
      <c r="U476" s="295">
        <v>0</v>
      </c>
      <c r="V476" s="295">
        <v>0</v>
      </c>
      <c r="W476" s="295">
        <v>0</v>
      </c>
      <c r="X476" s="295">
        <v>0</v>
      </c>
      <c r="Y476" s="410"/>
      <c r="Z476" s="415"/>
      <c r="AA476" s="415"/>
      <c r="AB476" s="415"/>
      <c r="AC476" s="415"/>
      <c r="AD476" s="415"/>
      <c r="AE476" s="415"/>
      <c r="AF476" s="415"/>
      <c r="AG476" s="415"/>
      <c r="AH476" s="415"/>
      <c r="AI476" s="415"/>
      <c r="AJ476" s="415"/>
      <c r="AK476" s="415"/>
      <c r="AL476" s="415"/>
      <c r="AM476" s="296">
        <f>SUM(Y476:AL476)</f>
        <v>0</v>
      </c>
    </row>
    <row r="477" spans="1:39" ht="16" outlineLevel="1">
      <c r="B477" s="294" t="s">
        <v>259</v>
      </c>
      <c r="C477" s="291" t="s">
        <v>163</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1">
        <f>Y476</f>
        <v>0</v>
      </c>
      <c r="Z477" s="411">
        <f>Z476</f>
        <v>0</v>
      </c>
      <c r="AA477" s="411">
        <f t="shared" ref="AA477:AL477" si="141">AA476</f>
        <v>0</v>
      </c>
      <c r="AB477" s="411">
        <f t="shared" si="141"/>
        <v>0</v>
      </c>
      <c r="AC477" s="411">
        <f t="shared" si="141"/>
        <v>0</v>
      </c>
      <c r="AD477" s="411">
        <f t="shared" si="141"/>
        <v>0</v>
      </c>
      <c r="AE477" s="411">
        <f t="shared" si="141"/>
        <v>0</v>
      </c>
      <c r="AF477" s="411">
        <f t="shared" si="141"/>
        <v>0</v>
      </c>
      <c r="AG477" s="411">
        <f t="shared" si="141"/>
        <v>0</v>
      </c>
      <c r="AH477" s="411">
        <f t="shared" si="141"/>
        <v>0</v>
      </c>
      <c r="AI477" s="411">
        <f t="shared" si="141"/>
        <v>0</v>
      </c>
      <c r="AJ477" s="411">
        <f t="shared" si="141"/>
        <v>0</v>
      </c>
      <c r="AK477" s="411">
        <f t="shared" si="141"/>
        <v>0</v>
      </c>
      <c r="AL477" s="411">
        <f t="shared" si="141"/>
        <v>0</v>
      </c>
      <c r="AM477" s="306"/>
    </row>
    <row r="478" spans="1:39" ht="16" outlineLevel="1">
      <c r="B478" s="315"/>
      <c r="C478" s="305"/>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12"/>
      <c r="Z478" s="412"/>
      <c r="AA478" s="412"/>
      <c r="AB478" s="412"/>
      <c r="AC478" s="412"/>
      <c r="AD478" s="412"/>
      <c r="AE478" s="412"/>
      <c r="AF478" s="412"/>
      <c r="AG478" s="412"/>
      <c r="AH478" s="412"/>
      <c r="AI478" s="412"/>
      <c r="AJ478" s="412"/>
      <c r="AK478" s="412"/>
      <c r="AL478" s="412"/>
      <c r="AM478" s="306"/>
    </row>
    <row r="479" spans="1:39" ht="16" outlineLevel="1">
      <c r="A479" s="509"/>
      <c r="B479" s="288" t="s">
        <v>14</v>
      </c>
      <c r="C479" s="289"/>
      <c r="D479" s="290"/>
      <c r="E479" s="290"/>
      <c r="F479" s="290"/>
      <c r="G479" s="290"/>
      <c r="H479" s="290"/>
      <c r="I479" s="290"/>
      <c r="J479" s="290"/>
      <c r="K479" s="290"/>
      <c r="L479" s="290"/>
      <c r="M479" s="290"/>
      <c r="N479" s="290"/>
      <c r="O479" s="290"/>
      <c r="P479" s="289"/>
      <c r="Q479" s="289"/>
      <c r="R479" s="289"/>
      <c r="S479" s="289"/>
      <c r="T479" s="289"/>
      <c r="U479" s="289"/>
      <c r="V479" s="289"/>
      <c r="W479" s="289"/>
      <c r="X479" s="289"/>
      <c r="Y479" s="414"/>
      <c r="Z479" s="414"/>
      <c r="AA479" s="414"/>
      <c r="AB479" s="414"/>
      <c r="AC479" s="414"/>
      <c r="AD479" s="414"/>
      <c r="AE479" s="414"/>
      <c r="AF479" s="414"/>
      <c r="AG479" s="414"/>
      <c r="AH479" s="414"/>
      <c r="AI479" s="414"/>
      <c r="AJ479" s="414"/>
      <c r="AK479" s="414"/>
      <c r="AL479" s="414"/>
      <c r="AM479" s="292"/>
    </row>
    <row r="480" spans="1:39" ht="17" outlineLevel="1">
      <c r="A480" s="508">
        <v>23</v>
      </c>
      <c r="B480" s="315" t="s">
        <v>14</v>
      </c>
      <c r="C480" s="291" t="s">
        <v>25</v>
      </c>
      <c r="D480" s="295">
        <v>405156.69929999998</v>
      </c>
      <c r="E480" s="295">
        <v>403604.0613</v>
      </c>
      <c r="F480" s="295">
        <v>369261.46600000001</v>
      </c>
      <c r="G480" s="295">
        <v>352501.15700000001</v>
      </c>
      <c r="H480" s="295">
        <v>336232.74739999999</v>
      </c>
      <c r="I480" s="295">
        <v>336232.74739999999</v>
      </c>
      <c r="J480" s="295">
        <v>326298.79739999998</v>
      </c>
      <c r="K480" s="295">
        <v>326142.39049999998</v>
      </c>
      <c r="L480" s="295">
        <v>189727.09169999999</v>
      </c>
      <c r="M480" s="295">
        <v>188957.09169999999</v>
      </c>
      <c r="N480" s="291"/>
      <c r="O480" s="295">
        <v>39.736412960000003</v>
      </c>
      <c r="P480" s="295">
        <v>39.656006550000001</v>
      </c>
      <c r="Q480" s="295">
        <v>37.86565238</v>
      </c>
      <c r="R480" s="295">
        <v>36.991382600000001</v>
      </c>
      <c r="S480" s="295">
        <v>36.142645190000003</v>
      </c>
      <c r="T480" s="295">
        <v>36.142645190000003</v>
      </c>
      <c r="U480" s="295">
        <v>35.624811630000004</v>
      </c>
      <c r="V480" s="295">
        <v>35.624811630000004</v>
      </c>
      <c r="W480" s="295">
        <v>28.51282522</v>
      </c>
      <c r="X480" s="295">
        <v>27.688325200000001</v>
      </c>
      <c r="Y480" s="469">
        <v>1</v>
      </c>
      <c r="Z480" s="410"/>
      <c r="AA480" s="410"/>
      <c r="AB480" s="410"/>
      <c r="AC480" s="410"/>
      <c r="AD480" s="410"/>
      <c r="AE480" s="410"/>
      <c r="AF480" s="410"/>
      <c r="AG480" s="410"/>
      <c r="AH480" s="410"/>
      <c r="AI480" s="410"/>
      <c r="AJ480" s="410"/>
      <c r="AK480" s="410"/>
      <c r="AL480" s="410"/>
      <c r="AM480" s="296">
        <f>SUM(Y480:AL480)</f>
        <v>1</v>
      </c>
    </row>
    <row r="481" spans="1:39" ht="16" outlineLevel="1">
      <c r="B481" s="294" t="s">
        <v>259</v>
      </c>
      <c r="C481" s="291" t="s">
        <v>163</v>
      </c>
      <c r="D481" s="295"/>
      <c r="E481" s="295"/>
      <c r="F481" s="295"/>
      <c r="G481" s="295"/>
      <c r="H481" s="295"/>
      <c r="I481" s="295"/>
      <c r="J481" s="295"/>
      <c r="K481" s="295"/>
      <c r="L481" s="295"/>
      <c r="M481" s="295"/>
      <c r="N481" s="467"/>
      <c r="O481" s="295"/>
      <c r="P481" s="295"/>
      <c r="Q481" s="295"/>
      <c r="R481" s="295"/>
      <c r="S481" s="295"/>
      <c r="T481" s="295"/>
      <c r="U481" s="295"/>
      <c r="V481" s="295"/>
      <c r="W481" s="295"/>
      <c r="X481" s="295"/>
      <c r="Y481" s="411">
        <f>Y480</f>
        <v>1</v>
      </c>
      <c r="Z481" s="411">
        <f>Z480</f>
        <v>0</v>
      </c>
      <c r="AA481" s="411">
        <f t="shared" ref="AA481:AL481" si="142">AA480</f>
        <v>0</v>
      </c>
      <c r="AB481" s="411">
        <f t="shared" si="142"/>
        <v>0</v>
      </c>
      <c r="AC481" s="411">
        <f t="shared" si="142"/>
        <v>0</v>
      </c>
      <c r="AD481" s="411">
        <f t="shared" si="142"/>
        <v>0</v>
      </c>
      <c r="AE481" s="411">
        <f t="shared" si="142"/>
        <v>0</v>
      </c>
      <c r="AF481" s="411">
        <f t="shared" si="142"/>
        <v>0</v>
      </c>
      <c r="AG481" s="411">
        <f t="shared" si="142"/>
        <v>0</v>
      </c>
      <c r="AH481" s="411">
        <f t="shared" si="142"/>
        <v>0</v>
      </c>
      <c r="AI481" s="411">
        <f t="shared" si="142"/>
        <v>0</v>
      </c>
      <c r="AJ481" s="411">
        <f t="shared" si="142"/>
        <v>0</v>
      </c>
      <c r="AK481" s="411">
        <f t="shared" si="142"/>
        <v>0</v>
      </c>
      <c r="AL481" s="411">
        <f t="shared" si="142"/>
        <v>0</v>
      </c>
      <c r="AM481" s="297"/>
    </row>
    <row r="482" spans="1:39" ht="16" outlineLevel="1">
      <c r="B482" s="315"/>
      <c r="C482" s="305"/>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12"/>
      <c r="AE482" s="412"/>
      <c r="AF482" s="412"/>
      <c r="AG482" s="412"/>
      <c r="AH482" s="412"/>
      <c r="AI482" s="412"/>
      <c r="AJ482" s="412"/>
      <c r="AK482" s="412"/>
      <c r="AL482" s="412"/>
      <c r="AM482" s="306"/>
    </row>
    <row r="483" spans="1:39" s="293" customFormat="1" ht="16" outlineLevel="1">
      <c r="A483" s="509"/>
      <c r="B483" s="288" t="s">
        <v>487</v>
      </c>
      <c r="C483" s="289"/>
      <c r="D483" s="290"/>
      <c r="E483" s="290"/>
      <c r="F483" s="290"/>
      <c r="G483" s="290"/>
      <c r="H483" s="290"/>
      <c r="I483" s="290"/>
      <c r="J483" s="290"/>
      <c r="K483" s="290"/>
      <c r="L483" s="290"/>
      <c r="M483" s="290"/>
      <c r="N483" s="290"/>
      <c r="O483" s="290"/>
      <c r="P483" s="289"/>
      <c r="Q483" s="289"/>
      <c r="R483" s="289"/>
      <c r="S483" s="289"/>
      <c r="T483" s="289"/>
      <c r="U483" s="289"/>
      <c r="V483" s="289"/>
      <c r="W483" s="289"/>
      <c r="X483" s="289"/>
      <c r="Y483" s="414"/>
      <c r="Z483" s="414"/>
      <c r="AA483" s="414"/>
      <c r="AB483" s="414"/>
      <c r="AC483" s="414"/>
      <c r="AD483" s="414"/>
      <c r="AE483" s="414"/>
      <c r="AF483" s="414"/>
      <c r="AG483" s="414"/>
      <c r="AH483" s="414"/>
      <c r="AI483" s="414"/>
      <c r="AJ483" s="414"/>
      <c r="AK483" s="414"/>
      <c r="AL483" s="414"/>
      <c r="AM483" s="292"/>
    </row>
    <row r="484" spans="1:39" s="283" customFormat="1" ht="17" outlineLevel="1">
      <c r="A484" s="508">
        <v>24</v>
      </c>
      <c r="B484" s="315" t="s">
        <v>14</v>
      </c>
      <c r="C484" s="291" t="s">
        <v>25</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0"/>
      <c r="Z484" s="410"/>
      <c r="AA484" s="410"/>
      <c r="AB484" s="410"/>
      <c r="AC484" s="410"/>
      <c r="AD484" s="410"/>
      <c r="AE484" s="410"/>
      <c r="AF484" s="410"/>
      <c r="AG484" s="410"/>
      <c r="AH484" s="410"/>
      <c r="AI484" s="410"/>
      <c r="AJ484" s="410"/>
      <c r="AK484" s="410"/>
      <c r="AL484" s="410"/>
      <c r="AM484" s="296">
        <f>SUM(Y484:AL484)</f>
        <v>0</v>
      </c>
    </row>
    <row r="485" spans="1:39" s="283" customFormat="1" ht="17" outlineLevel="1">
      <c r="A485" s="508"/>
      <c r="B485" s="315" t="s">
        <v>259</v>
      </c>
      <c r="C485" s="291" t="s">
        <v>163</v>
      </c>
      <c r="D485" s="295"/>
      <c r="E485" s="295"/>
      <c r="F485" s="295"/>
      <c r="G485" s="295"/>
      <c r="H485" s="295"/>
      <c r="I485" s="295"/>
      <c r="J485" s="295"/>
      <c r="K485" s="295"/>
      <c r="L485" s="295"/>
      <c r="M485" s="295"/>
      <c r="N485" s="467"/>
      <c r="O485" s="295"/>
      <c r="P485" s="295"/>
      <c r="Q485" s="295"/>
      <c r="R485" s="295"/>
      <c r="S485" s="295"/>
      <c r="T485" s="295"/>
      <c r="U485" s="295"/>
      <c r="V485" s="295"/>
      <c r="W485" s="295"/>
      <c r="X485" s="295"/>
      <c r="Y485" s="411">
        <f>Y484</f>
        <v>0</v>
      </c>
      <c r="Z485" s="411">
        <f>Z484</f>
        <v>0</v>
      </c>
      <c r="AA485" s="411">
        <f t="shared" ref="AA485:AL485" si="143">AA484</f>
        <v>0</v>
      </c>
      <c r="AB485" s="411">
        <f t="shared" si="143"/>
        <v>0</v>
      </c>
      <c r="AC485" s="411">
        <f t="shared" si="143"/>
        <v>0</v>
      </c>
      <c r="AD485" s="411">
        <f t="shared" si="143"/>
        <v>0</v>
      </c>
      <c r="AE485" s="411">
        <f t="shared" si="143"/>
        <v>0</v>
      </c>
      <c r="AF485" s="411">
        <f t="shared" si="143"/>
        <v>0</v>
      </c>
      <c r="AG485" s="411">
        <f t="shared" si="143"/>
        <v>0</v>
      </c>
      <c r="AH485" s="411">
        <f t="shared" si="143"/>
        <v>0</v>
      </c>
      <c r="AI485" s="411">
        <f t="shared" si="143"/>
        <v>0</v>
      </c>
      <c r="AJ485" s="411">
        <f t="shared" si="143"/>
        <v>0</v>
      </c>
      <c r="AK485" s="411">
        <f t="shared" si="143"/>
        <v>0</v>
      </c>
      <c r="AL485" s="411">
        <f t="shared" si="143"/>
        <v>0</v>
      </c>
      <c r="AM485" s="297"/>
    </row>
    <row r="486" spans="1:39" s="283" customFormat="1" ht="16" outlineLevel="1">
      <c r="A486" s="508"/>
      <c r="B486" s="315"/>
      <c r="C486" s="305"/>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12"/>
      <c r="AA486" s="412"/>
      <c r="AB486" s="412"/>
      <c r="AC486" s="412"/>
      <c r="AD486" s="412"/>
      <c r="AE486" s="412"/>
      <c r="AF486" s="412"/>
      <c r="AG486" s="412"/>
      <c r="AH486" s="412"/>
      <c r="AI486" s="412"/>
      <c r="AJ486" s="412"/>
      <c r="AK486" s="412"/>
      <c r="AL486" s="412"/>
      <c r="AM486" s="306"/>
    </row>
    <row r="487" spans="1:39" s="283" customFormat="1" ht="17" outlineLevel="1">
      <c r="A487" s="508">
        <v>25</v>
      </c>
      <c r="B487" s="314" t="s">
        <v>21</v>
      </c>
      <c r="C487" s="291" t="s">
        <v>25</v>
      </c>
      <c r="D487" s="295"/>
      <c r="E487" s="295"/>
      <c r="F487" s="295"/>
      <c r="G487" s="295"/>
      <c r="H487" s="295"/>
      <c r="I487" s="295"/>
      <c r="J487" s="295"/>
      <c r="K487" s="295"/>
      <c r="L487" s="295"/>
      <c r="M487" s="295"/>
      <c r="N487" s="295">
        <v>0</v>
      </c>
      <c r="O487" s="295"/>
      <c r="P487" s="295"/>
      <c r="Q487" s="295"/>
      <c r="R487" s="295"/>
      <c r="S487" s="295"/>
      <c r="T487" s="295"/>
      <c r="U487" s="295"/>
      <c r="V487" s="295"/>
      <c r="W487" s="295"/>
      <c r="X487" s="295"/>
      <c r="Y487" s="415"/>
      <c r="Z487" s="415"/>
      <c r="AA487" s="415"/>
      <c r="AB487" s="415"/>
      <c r="AC487" s="415"/>
      <c r="AD487" s="415"/>
      <c r="AE487" s="415"/>
      <c r="AF487" s="415"/>
      <c r="AG487" s="415"/>
      <c r="AH487" s="415"/>
      <c r="AI487" s="415"/>
      <c r="AJ487" s="415"/>
      <c r="AK487" s="415"/>
      <c r="AL487" s="415"/>
      <c r="AM487" s="296">
        <f>SUM(Y487:AL487)</f>
        <v>0</v>
      </c>
    </row>
    <row r="488" spans="1:39" s="283" customFormat="1" ht="17" outlineLevel="1">
      <c r="A488" s="508"/>
      <c r="B488" s="315" t="s">
        <v>259</v>
      </c>
      <c r="C488" s="291" t="s">
        <v>163</v>
      </c>
      <c r="D488" s="295"/>
      <c r="E488" s="295"/>
      <c r="F488" s="295"/>
      <c r="G488" s="295"/>
      <c r="H488" s="295"/>
      <c r="I488" s="295"/>
      <c r="J488" s="295"/>
      <c r="K488" s="295"/>
      <c r="L488" s="295"/>
      <c r="M488" s="295"/>
      <c r="N488" s="295">
        <f>N487</f>
        <v>0</v>
      </c>
      <c r="O488" s="295"/>
      <c r="P488" s="295"/>
      <c r="Q488" s="295"/>
      <c r="R488" s="295"/>
      <c r="S488" s="295"/>
      <c r="T488" s="295"/>
      <c r="U488" s="295"/>
      <c r="V488" s="295"/>
      <c r="W488" s="295"/>
      <c r="X488" s="295"/>
      <c r="Y488" s="411">
        <f>Y487</f>
        <v>0</v>
      </c>
      <c r="Z488" s="411">
        <f>Z487</f>
        <v>0</v>
      </c>
      <c r="AA488" s="411">
        <f t="shared" ref="AA488:AL488" si="144">AA487</f>
        <v>0</v>
      </c>
      <c r="AB488" s="411">
        <f t="shared" si="144"/>
        <v>0</v>
      </c>
      <c r="AC488" s="411">
        <f t="shared" si="144"/>
        <v>0</v>
      </c>
      <c r="AD488" s="411">
        <f t="shared" si="144"/>
        <v>0</v>
      </c>
      <c r="AE488" s="411">
        <f t="shared" si="144"/>
        <v>0</v>
      </c>
      <c r="AF488" s="411">
        <f t="shared" si="144"/>
        <v>0</v>
      </c>
      <c r="AG488" s="411">
        <f t="shared" si="144"/>
        <v>0</v>
      </c>
      <c r="AH488" s="411">
        <f t="shared" si="144"/>
        <v>0</v>
      </c>
      <c r="AI488" s="411">
        <f t="shared" si="144"/>
        <v>0</v>
      </c>
      <c r="AJ488" s="411">
        <f t="shared" si="144"/>
        <v>0</v>
      </c>
      <c r="AK488" s="411">
        <f t="shared" si="144"/>
        <v>0</v>
      </c>
      <c r="AL488" s="411">
        <f t="shared" si="144"/>
        <v>0</v>
      </c>
      <c r="AM488" s="311"/>
    </row>
    <row r="489" spans="1:39" s="283" customFormat="1" ht="16" outlineLevel="1">
      <c r="A489" s="508"/>
      <c r="B489" s="314"/>
      <c r="C489" s="312"/>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6"/>
      <c r="Z489" s="417"/>
      <c r="AA489" s="416"/>
      <c r="AB489" s="416"/>
      <c r="AC489" s="416"/>
      <c r="AD489" s="416"/>
      <c r="AE489" s="416"/>
      <c r="AF489" s="416"/>
      <c r="AG489" s="416"/>
      <c r="AH489" s="416"/>
      <c r="AI489" s="416"/>
      <c r="AJ489" s="416"/>
      <c r="AK489" s="416"/>
      <c r="AL489" s="416"/>
      <c r="AM489" s="313"/>
    </row>
    <row r="490" spans="1:39" ht="16" outlineLevel="1">
      <c r="A490" s="509"/>
      <c r="B490" s="288" t="s">
        <v>15</v>
      </c>
      <c r="C490" s="320"/>
      <c r="D490" s="290"/>
      <c r="E490" s="289"/>
      <c r="F490" s="289"/>
      <c r="G490" s="289"/>
      <c r="H490" s="289"/>
      <c r="I490" s="289"/>
      <c r="J490" s="289"/>
      <c r="K490" s="289"/>
      <c r="L490" s="289"/>
      <c r="M490" s="289"/>
      <c r="N490" s="291"/>
      <c r="O490" s="289"/>
      <c r="P490" s="289"/>
      <c r="Q490" s="289"/>
      <c r="R490" s="289"/>
      <c r="S490" s="289"/>
      <c r="T490" s="289"/>
      <c r="U490" s="289"/>
      <c r="V490" s="289"/>
      <c r="W490" s="289"/>
      <c r="X490" s="289"/>
      <c r="Y490" s="414"/>
      <c r="Z490" s="414"/>
      <c r="AA490" s="414"/>
      <c r="AB490" s="414"/>
      <c r="AC490" s="414"/>
      <c r="AD490" s="414"/>
      <c r="AE490" s="414"/>
      <c r="AF490" s="414"/>
      <c r="AG490" s="414"/>
      <c r="AH490" s="414"/>
      <c r="AI490" s="414"/>
      <c r="AJ490" s="414"/>
      <c r="AK490" s="414"/>
      <c r="AL490" s="414"/>
      <c r="AM490" s="292"/>
    </row>
    <row r="491" spans="1:39" ht="17" outlineLevel="1">
      <c r="A491" s="508">
        <v>26</v>
      </c>
      <c r="B491" s="321" t="s">
        <v>16</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6"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5">AA491</f>
        <v>0</v>
      </c>
      <c r="AB492" s="411">
        <f t="shared" si="145"/>
        <v>0</v>
      </c>
      <c r="AC492" s="411">
        <f t="shared" si="145"/>
        <v>0</v>
      </c>
      <c r="AD492" s="411">
        <f t="shared" si="145"/>
        <v>0</v>
      </c>
      <c r="AE492" s="411">
        <f t="shared" si="145"/>
        <v>0</v>
      </c>
      <c r="AF492" s="411">
        <f t="shared" si="145"/>
        <v>0</v>
      </c>
      <c r="AG492" s="411">
        <f t="shared" si="145"/>
        <v>0</v>
      </c>
      <c r="AH492" s="411">
        <f t="shared" si="145"/>
        <v>0</v>
      </c>
      <c r="AI492" s="411">
        <f t="shared" si="145"/>
        <v>0</v>
      </c>
      <c r="AJ492" s="411">
        <f t="shared" si="145"/>
        <v>0</v>
      </c>
      <c r="AK492" s="411">
        <f t="shared" si="145"/>
        <v>0</v>
      </c>
      <c r="AL492" s="411">
        <f t="shared" si="145"/>
        <v>0</v>
      </c>
      <c r="AM492" s="306"/>
    </row>
    <row r="493" spans="1:39" ht="16" outlineLevel="1">
      <c r="A493" s="511"/>
      <c r="B493" s="322"/>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23"/>
      <c r="Z493" s="424"/>
      <c r="AA493" s="424"/>
      <c r="AB493" s="424"/>
      <c r="AC493" s="424"/>
      <c r="AD493" s="424"/>
      <c r="AE493" s="424"/>
      <c r="AF493" s="424"/>
      <c r="AG493" s="424"/>
      <c r="AH493" s="424"/>
      <c r="AI493" s="424"/>
      <c r="AJ493" s="424"/>
      <c r="AK493" s="424"/>
      <c r="AL493" s="424"/>
      <c r="AM493" s="297"/>
    </row>
    <row r="494" spans="1:39" ht="17" outlineLevel="1">
      <c r="A494" s="508">
        <v>27</v>
      </c>
      <c r="B494" s="321" t="s">
        <v>17</v>
      </c>
      <c r="C494" s="291" t="s">
        <v>25</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6" outlineLevel="1">
      <c r="B495" s="294" t="s">
        <v>259</v>
      </c>
      <c r="C495" s="291" t="s">
        <v>163</v>
      </c>
      <c r="D495" s="295"/>
      <c r="E495" s="295"/>
      <c r="F495" s="295"/>
      <c r="G495" s="295"/>
      <c r="H495" s="295"/>
      <c r="I495" s="295"/>
      <c r="J495" s="295"/>
      <c r="K495" s="295"/>
      <c r="L495" s="295"/>
      <c r="M495" s="295"/>
      <c r="N495" s="295">
        <f>N494</f>
        <v>12</v>
      </c>
      <c r="O495" s="295"/>
      <c r="P495" s="295"/>
      <c r="Q495" s="295"/>
      <c r="R495" s="295"/>
      <c r="S495" s="295"/>
      <c r="T495" s="295"/>
      <c r="U495" s="295"/>
      <c r="V495" s="295"/>
      <c r="W495" s="295"/>
      <c r="X495" s="295"/>
      <c r="Y495" s="411">
        <f>Y494</f>
        <v>0</v>
      </c>
      <c r="Z495" s="411">
        <f>Z494</f>
        <v>0</v>
      </c>
      <c r="AA495" s="411">
        <f t="shared" ref="AA495:AL495" si="146">AA494</f>
        <v>0</v>
      </c>
      <c r="AB495" s="411">
        <f t="shared" si="146"/>
        <v>0</v>
      </c>
      <c r="AC495" s="411">
        <f t="shared" si="146"/>
        <v>0</v>
      </c>
      <c r="AD495" s="411">
        <f t="shared" si="146"/>
        <v>0</v>
      </c>
      <c r="AE495" s="411">
        <f t="shared" si="146"/>
        <v>0</v>
      </c>
      <c r="AF495" s="411">
        <f t="shared" si="146"/>
        <v>0</v>
      </c>
      <c r="AG495" s="411">
        <f t="shared" si="146"/>
        <v>0</v>
      </c>
      <c r="AH495" s="411">
        <f t="shared" si="146"/>
        <v>0</v>
      </c>
      <c r="AI495" s="411">
        <f t="shared" si="146"/>
        <v>0</v>
      </c>
      <c r="AJ495" s="411">
        <f t="shared" si="146"/>
        <v>0</v>
      </c>
      <c r="AK495" s="411">
        <f t="shared" si="146"/>
        <v>0</v>
      </c>
      <c r="AL495" s="411">
        <f t="shared" si="146"/>
        <v>0</v>
      </c>
      <c r="AM495" s="306"/>
    </row>
    <row r="496" spans="1:39" ht="16" outlineLevel="1">
      <c r="A496" s="511"/>
      <c r="B496" s="323"/>
      <c r="C496" s="300"/>
      <c r="D496" s="291"/>
      <c r="E496" s="291"/>
      <c r="F496" s="291"/>
      <c r="G496" s="291"/>
      <c r="H496" s="291"/>
      <c r="I496" s="291"/>
      <c r="J496" s="291"/>
      <c r="K496" s="291"/>
      <c r="L496" s="291"/>
      <c r="M496" s="291"/>
      <c r="N496" s="300"/>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7" outlineLevel="1">
      <c r="A497" s="508">
        <v>28</v>
      </c>
      <c r="B497" s="321" t="s">
        <v>18</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6" outlineLevel="1">
      <c r="B498" s="29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Z497</f>
        <v>0</v>
      </c>
      <c r="AA498" s="411">
        <f t="shared" ref="AA498:AL498" si="147">AA497</f>
        <v>0</v>
      </c>
      <c r="AB498" s="411">
        <f t="shared" si="147"/>
        <v>0</v>
      </c>
      <c r="AC498" s="411">
        <f t="shared" si="147"/>
        <v>0</v>
      </c>
      <c r="AD498" s="411">
        <f t="shared" si="147"/>
        <v>0</v>
      </c>
      <c r="AE498" s="411">
        <f t="shared" si="147"/>
        <v>0</v>
      </c>
      <c r="AF498" s="411">
        <f t="shared" si="147"/>
        <v>0</v>
      </c>
      <c r="AG498" s="411">
        <f t="shared" si="147"/>
        <v>0</v>
      </c>
      <c r="AH498" s="411">
        <f t="shared" si="147"/>
        <v>0</v>
      </c>
      <c r="AI498" s="411">
        <f t="shared" si="147"/>
        <v>0</v>
      </c>
      <c r="AJ498" s="411">
        <f t="shared" si="147"/>
        <v>0</v>
      </c>
      <c r="AK498" s="411">
        <f t="shared" si="147"/>
        <v>0</v>
      </c>
      <c r="AL498" s="411">
        <f t="shared" si="147"/>
        <v>0</v>
      </c>
      <c r="AM498" s="297"/>
    </row>
    <row r="499" spans="1:39" ht="16" outlineLevel="1">
      <c r="A499" s="511"/>
      <c r="B499" s="322"/>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12"/>
      <c r="AA499" s="412"/>
      <c r="AB499" s="412"/>
      <c r="AC499" s="412"/>
      <c r="AD499" s="412"/>
      <c r="AE499" s="412"/>
      <c r="AF499" s="412"/>
      <c r="AG499" s="412"/>
      <c r="AH499" s="412"/>
      <c r="AI499" s="412"/>
      <c r="AJ499" s="412"/>
      <c r="AK499" s="412"/>
      <c r="AL499" s="412"/>
      <c r="AM499" s="306"/>
    </row>
    <row r="500" spans="1:39" ht="16" outlineLevel="1">
      <c r="A500" s="508">
        <v>29</v>
      </c>
      <c r="B500" s="324" t="s">
        <v>19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26"/>
      <c r="Z500" s="415"/>
      <c r="AA500" s="415"/>
      <c r="AB500" s="415"/>
      <c r="AC500" s="415"/>
      <c r="AD500" s="415"/>
      <c r="AE500" s="415"/>
      <c r="AF500" s="415"/>
      <c r="AG500" s="415"/>
      <c r="AH500" s="415"/>
      <c r="AI500" s="415"/>
      <c r="AJ500" s="415"/>
      <c r="AK500" s="415"/>
      <c r="AL500" s="415"/>
      <c r="AM500" s="296">
        <f>SUM(Y500:AL500)</f>
        <v>0</v>
      </c>
    </row>
    <row r="501" spans="1:39" ht="16" outlineLevel="1">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8">Z500</f>
        <v>0</v>
      </c>
      <c r="AA501" s="411">
        <f t="shared" si="148"/>
        <v>0</v>
      </c>
      <c r="AB501" s="411">
        <f t="shared" si="148"/>
        <v>0</v>
      </c>
      <c r="AC501" s="411">
        <f t="shared" si="148"/>
        <v>0</v>
      </c>
      <c r="AD501" s="411">
        <f t="shared" si="148"/>
        <v>0</v>
      </c>
      <c r="AE501" s="411">
        <f t="shared" si="148"/>
        <v>0</v>
      </c>
      <c r="AF501" s="411">
        <f t="shared" si="148"/>
        <v>0</v>
      </c>
      <c r="AG501" s="411">
        <f t="shared" si="148"/>
        <v>0</v>
      </c>
      <c r="AH501" s="411">
        <f t="shared" si="148"/>
        <v>0</v>
      </c>
      <c r="AI501" s="411">
        <f t="shared" si="148"/>
        <v>0</v>
      </c>
      <c r="AJ501" s="411">
        <f t="shared" si="148"/>
        <v>0</v>
      </c>
      <c r="AK501" s="411">
        <f t="shared" si="148"/>
        <v>0</v>
      </c>
      <c r="AL501" s="411">
        <f t="shared" si="148"/>
        <v>0</v>
      </c>
      <c r="AM501" s="297"/>
    </row>
    <row r="502" spans="1:39" ht="16" outlineLevel="1">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23"/>
      <c r="Z502" s="423"/>
      <c r="AA502" s="423"/>
      <c r="AB502" s="423"/>
      <c r="AC502" s="423"/>
      <c r="AD502" s="423"/>
      <c r="AE502" s="423"/>
      <c r="AF502" s="423"/>
      <c r="AG502" s="423"/>
      <c r="AH502" s="423"/>
      <c r="AI502" s="423"/>
      <c r="AJ502" s="423"/>
      <c r="AK502" s="423"/>
      <c r="AL502" s="423"/>
      <c r="AM502" s="313"/>
    </row>
    <row r="503" spans="1:39" s="283" customFormat="1" ht="17" outlineLevel="1">
      <c r="A503" s="508">
        <v>30</v>
      </c>
      <c r="B503" s="314" t="s">
        <v>488</v>
      </c>
      <c r="C503" s="291" t="s">
        <v>25</v>
      </c>
      <c r="D503" s="295"/>
      <c r="E503" s="295"/>
      <c r="F503" s="295"/>
      <c r="G503" s="295"/>
      <c r="H503" s="295"/>
      <c r="I503" s="295"/>
      <c r="J503" s="295"/>
      <c r="K503" s="295"/>
      <c r="L503" s="295"/>
      <c r="M503" s="295"/>
      <c r="N503" s="295">
        <v>0</v>
      </c>
      <c r="O503" s="295"/>
      <c r="P503" s="295"/>
      <c r="Q503" s="295"/>
      <c r="R503" s="295"/>
      <c r="S503" s="295"/>
      <c r="T503" s="295"/>
      <c r="U503" s="295"/>
      <c r="V503" s="295"/>
      <c r="W503" s="295"/>
      <c r="X503" s="295"/>
      <c r="Y503" s="410"/>
      <c r="Z503" s="410"/>
      <c r="AA503" s="410"/>
      <c r="AB503" s="410"/>
      <c r="AC503" s="410"/>
      <c r="AD503" s="410"/>
      <c r="AE503" s="410"/>
      <c r="AF503" s="410"/>
      <c r="AG503" s="410"/>
      <c r="AH503" s="410"/>
      <c r="AI503" s="410"/>
      <c r="AJ503" s="410"/>
      <c r="AK503" s="410"/>
      <c r="AL503" s="410"/>
      <c r="AM503" s="296">
        <f>SUM(Y503:AL503)</f>
        <v>0</v>
      </c>
    </row>
    <row r="504" spans="1:39" s="283" customFormat="1" ht="16" outlineLevel="1">
      <c r="A504" s="508"/>
      <c r="B504" s="324" t="s">
        <v>259</v>
      </c>
      <c r="C504" s="291" t="s">
        <v>163</v>
      </c>
      <c r="D504" s="295"/>
      <c r="E504" s="295"/>
      <c r="F504" s="295"/>
      <c r="G504" s="295"/>
      <c r="H504" s="295"/>
      <c r="I504" s="295"/>
      <c r="J504" s="295"/>
      <c r="K504" s="295"/>
      <c r="L504" s="295"/>
      <c r="M504" s="295"/>
      <c r="N504" s="295">
        <f>N503</f>
        <v>0</v>
      </c>
      <c r="O504" s="295"/>
      <c r="P504" s="295"/>
      <c r="Q504" s="295"/>
      <c r="R504" s="295"/>
      <c r="S504" s="295"/>
      <c r="T504" s="295"/>
      <c r="U504" s="295"/>
      <c r="V504" s="295"/>
      <c r="W504" s="295"/>
      <c r="X504" s="295"/>
      <c r="Y504" s="411">
        <f>Y503</f>
        <v>0</v>
      </c>
      <c r="Z504" s="411">
        <f t="shared" ref="Z504:AL504" si="149">Z503</f>
        <v>0</v>
      </c>
      <c r="AA504" s="411">
        <f t="shared" si="149"/>
        <v>0</v>
      </c>
      <c r="AB504" s="411">
        <f t="shared" si="149"/>
        <v>0</v>
      </c>
      <c r="AC504" s="411">
        <f t="shared" si="149"/>
        <v>0</v>
      </c>
      <c r="AD504" s="411">
        <f t="shared" si="149"/>
        <v>0</v>
      </c>
      <c r="AE504" s="411">
        <f t="shared" si="149"/>
        <v>0</v>
      </c>
      <c r="AF504" s="411">
        <f t="shared" si="149"/>
        <v>0</v>
      </c>
      <c r="AG504" s="411">
        <f t="shared" si="149"/>
        <v>0</v>
      </c>
      <c r="AH504" s="411">
        <f t="shared" si="149"/>
        <v>0</v>
      </c>
      <c r="AI504" s="411">
        <f t="shared" si="149"/>
        <v>0</v>
      </c>
      <c r="AJ504" s="411">
        <f t="shared" si="149"/>
        <v>0</v>
      </c>
      <c r="AK504" s="411">
        <f t="shared" si="149"/>
        <v>0</v>
      </c>
      <c r="AL504" s="411">
        <f t="shared" si="149"/>
        <v>0</v>
      </c>
      <c r="AM504" s="297"/>
    </row>
    <row r="505" spans="1:39" s="283" customFormat="1" ht="16" outlineLevel="1">
      <c r="A505" s="508"/>
      <c r="B505" s="324"/>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12"/>
      <c r="AA505" s="412"/>
      <c r="AB505" s="412"/>
      <c r="AC505" s="412"/>
      <c r="AD505" s="412"/>
      <c r="AE505" s="412"/>
      <c r="AF505" s="412"/>
      <c r="AG505" s="412"/>
      <c r="AH505" s="412"/>
      <c r="AI505" s="412"/>
      <c r="AJ505" s="412"/>
      <c r="AK505" s="412"/>
      <c r="AL505" s="412"/>
      <c r="AM505" s="313"/>
    </row>
    <row r="506" spans="1:39" s="283" customFormat="1" ht="16" outlineLevel="1">
      <c r="A506" s="508"/>
      <c r="B506" s="288" t="s">
        <v>489</v>
      </c>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6" outlineLevel="1">
      <c r="A507" s="508">
        <v>31</v>
      </c>
      <c r="B507" s="324" t="s">
        <v>490</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6"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0">Z507</f>
        <v>0</v>
      </c>
      <c r="AA508" s="411">
        <f t="shared" si="150"/>
        <v>0</v>
      </c>
      <c r="AB508" s="411">
        <f t="shared" si="150"/>
        <v>0</v>
      </c>
      <c r="AC508" s="411">
        <f t="shared" si="150"/>
        <v>0</v>
      </c>
      <c r="AD508" s="411">
        <f t="shared" si="150"/>
        <v>0</v>
      </c>
      <c r="AE508" s="411">
        <f t="shared" si="150"/>
        <v>0</v>
      </c>
      <c r="AF508" s="411">
        <f t="shared" si="150"/>
        <v>0</v>
      </c>
      <c r="AG508" s="411">
        <f t="shared" si="150"/>
        <v>0</v>
      </c>
      <c r="AH508" s="411">
        <f t="shared" si="150"/>
        <v>0</v>
      </c>
      <c r="AI508" s="411">
        <f t="shared" si="150"/>
        <v>0</v>
      </c>
      <c r="AJ508" s="411">
        <f t="shared" si="150"/>
        <v>0</v>
      </c>
      <c r="AK508" s="411">
        <f t="shared" si="150"/>
        <v>0</v>
      </c>
      <c r="AL508" s="411">
        <f t="shared" si="150"/>
        <v>0</v>
      </c>
      <c r="AM508" s="297"/>
    </row>
    <row r="509" spans="1:39" s="283" customFormat="1" ht="16"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6" outlineLevel="1">
      <c r="A510" s="508">
        <v>32</v>
      </c>
      <c r="B510" s="324" t="s">
        <v>491</v>
      </c>
      <c r="C510" s="291" t="s">
        <v>25</v>
      </c>
      <c r="D510" s="295">
        <v>0</v>
      </c>
      <c r="E510" s="295">
        <v>0</v>
      </c>
      <c r="F510" s="295">
        <v>0</v>
      </c>
      <c r="G510" s="295">
        <v>0</v>
      </c>
      <c r="H510" s="295">
        <v>0</v>
      </c>
      <c r="I510" s="295">
        <v>0</v>
      </c>
      <c r="J510" s="295">
        <v>0</v>
      </c>
      <c r="K510" s="295">
        <v>0</v>
      </c>
      <c r="L510" s="295">
        <v>0</v>
      </c>
      <c r="M510" s="295">
        <v>0</v>
      </c>
      <c r="N510" s="295">
        <v>0</v>
      </c>
      <c r="O510" s="295">
        <v>1196.8112639999999</v>
      </c>
      <c r="P510" s="295">
        <v>0</v>
      </c>
      <c r="Q510" s="295">
        <v>0</v>
      </c>
      <c r="R510" s="295">
        <v>0</v>
      </c>
      <c r="S510" s="295">
        <v>0</v>
      </c>
      <c r="T510" s="295">
        <v>0</v>
      </c>
      <c r="U510" s="295">
        <v>0</v>
      </c>
      <c r="V510" s="295">
        <v>0</v>
      </c>
      <c r="W510" s="295">
        <v>0</v>
      </c>
      <c r="X510" s="295">
        <v>0</v>
      </c>
      <c r="Y510" s="410">
        <v>1</v>
      </c>
      <c r="Z510" s="410"/>
      <c r="AA510" s="410"/>
      <c r="AB510" s="410"/>
      <c r="AC510" s="410"/>
      <c r="AD510" s="410"/>
      <c r="AE510" s="410"/>
      <c r="AF510" s="410"/>
      <c r="AG510" s="410"/>
      <c r="AH510" s="410"/>
      <c r="AI510" s="410"/>
      <c r="AJ510" s="410"/>
      <c r="AK510" s="410"/>
      <c r="AL510" s="410"/>
      <c r="AM510" s="296">
        <f>SUM(Y510:AL510)</f>
        <v>1</v>
      </c>
    </row>
    <row r="511" spans="1:39" s="283" customFormat="1" ht="16" outlineLevel="1">
      <c r="A511" s="508"/>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1</v>
      </c>
      <c r="Z511" s="411">
        <f t="shared" ref="Z511:AL511" si="151">Z510</f>
        <v>0</v>
      </c>
      <c r="AA511" s="411">
        <f t="shared" si="151"/>
        <v>0</v>
      </c>
      <c r="AB511" s="411">
        <f t="shared" si="151"/>
        <v>0</v>
      </c>
      <c r="AC511" s="411">
        <f t="shared" si="151"/>
        <v>0</v>
      </c>
      <c r="AD511" s="411">
        <f t="shared" si="151"/>
        <v>0</v>
      </c>
      <c r="AE511" s="411">
        <f t="shared" si="151"/>
        <v>0</v>
      </c>
      <c r="AF511" s="411">
        <f t="shared" si="151"/>
        <v>0</v>
      </c>
      <c r="AG511" s="411">
        <f t="shared" si="151"/>
        <v>0</v>
      </c>
      <c r="AH511" s="411">
        <f t="shared" si="151"/>
        <v>0</v>
      </c>
      <c r="AI511" s="411">
        <f t="shared" si="151"/>
        <v>0</v>
      </c>
      <c r="AJ511" s="411">
        <f t="shared" si="151"/>
        <v>0</v>
      </c>
      <c r="AK511" s="411">
        <f t="shared" si="151"/>
        <v>0</v>
      </c>
      <c r="AL511" s="411">
        <f t="shared" si="151"/>
        <v>0</v>
      </c>
      <c r="AM511" s="297"/>
    </row>
    <row r="512" spans="1:39" s="283" customFormat="1" ht="16" outlineLevel="1">
      <c r="A512" s="508"/>
      <c r="B512" s="324"/>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12"/>
      <c r="AA512" s="412"/>
      <c r="AB512" s="412"/>
      <c r="AC512" s="412"/>
      <c r="AD512" s="412"/>
      <c r="AE512" s="412"/>
      <c r="AF512" s="412"/>
      <c r="AG512" s="412"/>
      <c r="AH512" s="412"/>
      <c r="AI512" s="412"/>
      <c r="AJ512" s="412"/>
      <c r="AK512" s="412"/>
      <c r="AL512" s="412"/>
      <c r="AM512" s="313"/>
    </row>
    <row r="513" spans="1:41" s="283" customFormat="1" ht="16" outlineLevel="1">
      <c r="A513" s="508">
        <v>33</v>
      </c>
      <c r="B513" s="324" t="s">
        <v>492</v>
      </c>
      <c r="C513" s="291" t="s">
        <v>25</v>
      </c>
      <c r="D513" s="295"/>
      <c r="E513" s="295"/>
      <c r="F513" s="295"/>
      <c r="G513" s="295"/>
      <c r="H513" s="295"/>
      <c r="I513" s="295"/>
      <c r="J513" s="295"/>
      <c r="K513" s="295"/>
      <c r="L513" s="295"/>
      <c r="M513" s="295"/>
      <c r="N513" s="295">
        <v>12</v>
      </c>
      <c r="O513" s="295"/>
      <c r="P513" s="295"/>
      <c r="Q513" s="295"/>
      <c r="R513" s="295"/>
      <c r="S513" s="295"/>
      <c r="T513" s="295"/>
      <c r="U513" s="295"/>
      <c r="V513" s="295"/>
      <c r="W513" s="295"/>
      <c r="X513" s="295"/>
      <c r="Y513" s="410"/>
      <c r="Z513" s="410"/>
      <c r="AA513" s="410"/>
      <c r="AB513" s="410"/>
      <c r="AC513" s="410"/>
      <c r="AD513" s="410"/>
      <c r="AE513" s="410"/>
      <c r="AF513" s="410"/>
      <c r="AG513" s="410"/>
      <c r="AH513" s="410"/>
      <c r="AI513" s="410"/>
      <c r="AJ513" s="410"/>
      <c r="AK513" s="410"/>
      <c r="AL513" s="410"/>
      <c r="AM513" s="296">
        <f>SUM(Y513:AL513)</f>
        <v>0</v>
      </c>
    </row>
    <row r="514" spans="1:41" s="283" customFormat="1" ht="16" outlineLevel="1">
      <c r="A514" s="508"/>
      <c r="B514" s="324" t="s">
        <v>259</v>
      </c>
      <c r="C514" s="29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411">
        <f>Y513</f>
        <v>0</v>
      </c>
      <c r="Z514" s="411">
        <f t="shared" ref="Z514:AK514" si="152">Z513</f>
        <v>0</v>
      </c>
      <c r="AA514" s="411">
        <f t="shared" si="152"/>
        <v>0</v>
      </c>
      <c r="AB514" s="411">
        <f t="shared" si="152"/>
        <v>0</v>
      </c>
      <c r="AC514" s="411">
        <f t="shared" si="152"/>
        <v>0</v>
      </c>
      <c r="AD514" s="411">
        <f t="shared" si="152"/>
        <v>0</v>
      </c>
      <c r="AE514" s="411">
        <f t="shared" si="152"/>
        <v>0</v>
      </c>
      <c r="AF514" s="411">
        <f t="shared" si="152"/>
        <v>0</v>
      </c>
      <c r="AG514" s="411">
        <f t="shared" si="152"/>
        <v>0</v>
      </c>
      <c r="AH514" s="411">
        <f t="shared" si="152"/>
        <v>0</v>
      </c>
      <c r="AI514" s="411">
        <f t="shared" si="152"/>
        <v>0</v>
      </c>
      <c r="AJ514" s="411">
        <f t="shared" si="152"/>
        <v>0</v>
      </c>
      <c r="AK514" s="411">
        <f t="shared" si="152"/>
        <v>0</v>
      </c>
      <c r="AL514" s="411">
        <f>AL513</f>
        <v>0</v>
      </c>
      <c r="AM514" s="297"/>
    </row>
    <row r="515" spans="1:41" ht="16" outlineLevel="1">
      <c r="B515" s="315"/>
      <c r="C515" s="325"/>
      <c r="D515" s="291"/>
      <c r="E515" s="291"/>
      <c r="F515" s="291"/>
      <c r="G515" s="291"/>
      <c r="H515" s="291"/>
      <c r="I515" s="291"/>
      <c r="J515" s="291"/>
      <c r="K515" s="291"/>
      <c r="L515" s="291"/>
      <c r="M515" s="291"/>
      <c r="N515" s="300"/>
      <c r="O515" s="291"/>
      <c r="P515" s="326"/>
      <c r="Q515" s="326"/>
      <c r="R515" s="326"/>
      <c r="S515" s="326"/>
      <c r="T515" s="326"/>
      <c r="U515" s="326"/>
      <c r="V515" s="326"/>
      <c r="W515" s="326"/>
      <c r="X515" s="326"/>
      <c r="Y515" s="301"/>
      <c r="Z515" s="301"/>
      <c r="AA515" s="301"/>
      <c r="AB515" s="301"/>
      <c r="AC515" s="301"/>
      <c r="AD515" s="301"/>
      <c r="AE515" s="301"/>
      <c r="AF515" s="301"/>
      <c r="AG515" s="301"/>
      <c r="AH515" s="301"/>
      <c r="AI515" s="301"/>
      <c r="AJ515" s="301"/>
      <c r="AK515" s="301"/>
      <c r="AL515" s="301"/>
      <c r="AM515" s="306"/>
    </row>
    <row r="516" spans="1:41" ht="16">
      <c r="B516" s="327" t="s">
        <v>260</v>
      </c>
      <c r="C516" s="329"/>
      <c r="D516" s="329">
        <f>SUM(D408:D514)</f>
        <v>20257274.072904382</v>
      </c>
      <c r="E516" s="329"/>
      <c r="F516" s="329"/>
      <c r="G516" s="329"/>
      <c r="H516" s="329"/>
      <c r="I516" s="329"/>
      <c r="J516" s="329"/>
      <c r="K516" s="329"/>
      <c r="L516" s="329"/>
      <c r="M516" s="329"/>
      <c r="N516" s="329"/>
      <c r="O516" s="329">
        <f>SUM(O408:O514)</f>
        <v>9652.3983749315812</v>
      </c>
      <c r="P516" s="329"/>
      <c r="Q516" s="329"/>
      <c r="R516" s="329"/>
      <c r="S516" s="329"/>
      <c r="T516" s="329"/>
      <c r="U516" s="329"/>
      <c r="V516" s="329"/>
      <c r="W516" s="329"/>
      <c r="X516" s="329"/>
      <c r="Y516" s="329">
        <f>IF(Y407="kWh",SUMPRODUCT(D408:D514,Y408:Y514))</f>
        <v>5314031.609746635</v>
      </c>
      <c r="Z516" s="329">
        <f>IF(Z407="kWh",SUMPRODUCT(D408:D514,Z408:Z514))</f>
        <v>2487282.0058232001</v>
      </c>
      <c r="AA516" s="329">
        <f>IF(AA407="kW",SUMPRODUCT(N408:N514,O408:O514,AA408:AA514),SUMPRODUCT(D408:D514,AA408:AA514))</f>
        <v>18285.060074573503</v>
      </c>
      <c r="AB516" s="329">
        <f>IF(AB407="kW",SUMPRODUCT(N408:N514,O408:O514,AB408:AB514),SUMPRODUCT(D408:D514,AB408:AB514))</f>
        <v>14.87544193833161</v>
      </c>
      <c r="AC516" s="329">
        <f>IF(AC407="kW",SUMPRODUCT(N408:N514,O408:O514,AC408:AC514),SUMPRODUCT(D408:D514,AC408:AC514))</f>
        <v>5106.8407904768173</v>
      </c>
      <c r="AD516" s="329">
        <f>IF(AD407="kW",SUMPRODUCT(N408:N514,O408:O514,AD408:AD514),SUMPRODUCT(D408:D514,AD408:AD514))</f>
        <v>0</v>
      </c>
      <c r="AE516" s="329">
        <f>IF(AE407="kW",SUMPRODUCT(N408:N514,O408:O514,AE408:AE514),SUMPRODUCT(D408:D514,AE408:AE514))</f>
        <v>0</v>
      </c>
      <c r="AF516" s="329">
        <f>IF(AF407="kW",SUMPRODUCT(N408:N514,O408:O514,AF408:AF514),SUMPRODUCT(D408:D514,AF408:AF514))</f>
        <v>699.78240000000005</v>
      </c>
      <c r="AG516" s="329">
        <f>IF(AG407="kW",SUMPRODUCT(N408:N514,O408:O514,AG408:AG514),SUMPRODUCT(D408:D514,AG408:AG514))</f>
        <v>0</v>
      </c>
      <c r="AH516" s="329">
        <f>IF(AH407="kW",SUMPRODUCT(N408:N514,O408:O514,AH408:AH514),SUMPRODUCT(D408:D514,AH408:AH514))</f>
        <v>0</v>
      </c>
      <c r="AI516" s="329">
        <f>IF(AI407="kW",SUMPRODUCT(N408:N514,O408:O514,AI408:AI514),SUMPRODUCT(D408:D514,AI408:AI514))</f>
        <v>0</v>
      </c>
      <c r="AJ516" s="329">
        <f>IF(AJ407="kW",SUMPRODUCT(N408:N514,O408:O514,AJ408:AJ514),SUMPRODUCT(D408:D514,AJ408:AJ514))</f>
        <v>0</v>
      </c>
      <c r="AK516" s="329">
        <f>IF(AK407="kW",SUMPRODUCT(N408:N514,O408:O514,AK408:AK514),SUMPRODUCT(D408:D514,AK408:AK514))</f>
        <v>0</v>
      </c>
      <c r="AL516" s="329">
        <f>IF(AL407="kW",SUMPRODUCT(N408:N514,O408:O514,AL408:AL514),SUMPRODUCT(D408:D514,AL408:AL514))</f>
        <v>0</v>
      </c>
      <c r="AM516" s="330"/>
    </row>
    <row r="517" spans="1:41" ht="16">
      <c r="B517" s="391" t="s">
        <v>261</v>
      </c>
      <c r="C517" s="392"/>
      <c r="D517" s="392"/>
      <c r="E517" s="392"/>
      <c r="F517" s="392"/>
      <c r="G517" s="392"/>
      <c r="H517" s="392"/>
      <c r="I517" s="392"/>
      <c r="J517" s="392"/>
      <c r="K517" s="392"/>
      <c r="L517" s="392"/>
      <c r="M517" s="392"/>
      <c r="N517" s="392"/>
      <c r="O517" s="392"/>
      <c r="P517" s="392"/>
      <c r="Q517" s="392"/>
      <c r="R517" s="392"/>
      <c r="S517" s="392"/>
      <c r="T517" s="392"/>
      <c r="U517" s="392"/>
      <c r="V517" s="392"/>
      <c r="W517" s="392"/>
      <c r="X517" s="392"/>
      <c r="Y517" s="328">
        <f>HLOOKUP(Y406,'2. LRAMVA Threshold'!$B$42:$Q$53,6,FALSE)</f>
        <v>8730096.5944305435</v>
      </c>
      <c r="Z517" s="328">
        <f>HLOOKUP(Z406,'2. LRAMVA Threshold'!$B$42:$Q$53,6,FALSE)</f>
        <v>7519432.0553718666</v>
      </c>
      <c r="AA517" s="328">
        <f>HLOOKUP(AA406,'2. LRAMVA Threshold'!$B$42:$Q$53,6,FALSE)</f>
        <v>19267</v>
      </c>
      <c r="AB517" s="328">
        <f>HLOOKUP(AB406,'2. LRAMVA Threshold'!$B$42:$Q$53,6,FALSE)</f>
        <v>54</v>
      </c>
      <c r="AC517" s="328">
        <f>HLOOKUP(AC406,'2. LRAMVA Threshold'!$B$42:$Q$53,6,FALSE)</f>
        <v>450</v>
      </c>
      <c r="AD517" s="328">
        <f>HLOOKUP(AD406,'2. LRAMVA Threshold'!$B$42:$Q$53,6,FALSE)</f>
        <v>0</v>
      </c>
      <c r="AE517" s="328">
        <f>HLOOKUP(AE406,'2. LRAMVA Threshold'!$B$42:$Q$53,6,FALSE)</f>
        <v>0</v>
      </c>
      <c r="AF517" s="328">
        <f>HLOOKUP(AF406,'2. LRAMVA Threshold'!$B$42:$Q$53,6,FALSE)</f>
        <v>0</v>
      </c>
      <c r="AG517" s="328">
        <f>HLOOKUP(AG406,'2. LRAMVA Threshold'!$B$42:$Q$53,6,FALSE)</f>
        <v>0</v>
      </c>
      <c r="AH517" s="328">
        <f>HLOOKUP(AH406,'2. LRAMVA Threshold'!$B$42:$Q$53,6,FALSE)</f>
        <v>0</v>
      </c>
      <c r="AI517" s="328">
        <f>HLOOKUP(AI406,'2. LRAMVA Threshold'!$B$42:$Q$53,6,FALSE)</f>
        <v>0</v>
      </c>
      <c r="AJ517" s="328">
        <f>HLOOKUP(AJ406,'2. LRAMVA Threshold'!$B$42:$Q$53,6,FALSE)</f>
        <v>0</v>
      </c>
      <c r="AK517" s="328">
        <f>HLOOKUP(AK406,'2. LRAMVA Threshold'!$B$42:$Q$53,6,FALSE)</f>
        <v>0</v>
      </c>
      <c r="AL517" s="328">
        <f>HLOOKUP(AL406,'2. LRAMVA Threshold'!$B$42:$Q$53,6,FALSE)</f>
        <v>0</v>
      </c>
      <c r="AM517" s="393"/>
    </row>
    <row r="518" spans="1:41" ht="16">
      <c r="B518" s="394"/>
      <c r="C518" s="395"/>
      <c r="D518" s="396"/>
      <c r="E518" s="396"/>
      <c r="F518" s="396"/>
      <c r="G518" s="396"/>
      <c r="H518" s="396"/>
      <c r="I518" s="396"/>
      <c r="J518" s="396"/>
      <c r="K518" s="396"/>
      <c r="L518" s="396"/>
      <c r="M518" s="396"/>
      <c r="N518" s="396"/>
      <c r="O518" s="397"/>
      <c r="P518" s="396"/>
      <c r="Q518" s="396"/>
      <c r="R518" s="396"/>
      <c r="S518" s="398"/>
      <c r="T518" s="398"/>
      <c r="U518" s="398"/>
      <c r="V518" s="398"/>
      <c r="W518" s="396"/>
      <c r="X518" s="396"/>
      <c r="Y518" s="399"/>
      <c r="Z518" s="399"/>
      <c r="AA518" s="399"/>
      <c r="AB518" s="399"/>
      <c r="AC518" s="399"/>
      <c r="AD518" s="399"/>
      <c r="AE518" s="399"/>
      <c r="AF518" s="399"/>
      <c r="AG518" s="399"/>
      <c r="AH518" s="399"/>
      <c r="AI518" s="399"/>
      <c r="AJ518" s="399"/>
      <c r="AK518" s="399"/>
      <c r="AL518" s="399"/>
      <c r="AM518" s="400"/>
    </row>
    <row r="519" spans="1:41" ht="16">
      <c r="B519" s="324" t="s">
        <v>167</v>
      </c>
      <c r="C519" s="338"/>
      <c r="D519" s="338"/>
      <c r="E519" s="376"/>
      <c r="F519" s="376"/>
      <c r="G519" s="376"/>
      <c r="H519" s="376"/>
      <c r="I519" s="376"/>
      <c r="J519" s="376"/>
      <c r="K519" s="376"/>
      <c r="L519" s="376"/>
      <c r="M519" s="376"/>
      <c r="N519" s="376"/>
      <c r="O519" s="291"/>
      <c r="P519" s="340"/>
      <c r="Q519" s="340"/>
      <c r="R519" s="340"/>
      <c r="S519" s="339"/>
      <c r="T519" s="339"/>
      <c r="U519" s="339"/>
      <c r="V519" s="339"/>
      <c r="W519" s="340"/>
      <c r="X519" s="340"/>
      <c r="Y519" s="341">
        <f>HLOOKUP(Y$20,'3.  Distribution Rates'!$C$122:$P$133,6,FALSE)</f>
        <v>0</v>
      </c>
      <c r="Z519" s="341">
        <f>HLOOKUP(Z$20,'3.  Distribution Rates'!$C$122:$P$133,6,FALSE)</f>
        <v>0</v>
      </c>
      <c r="AA519" s="341">
        <f>HLOOKUP(AA$20,'3.  Distribution Rates'!$C$122:$P$133,6,FALSE)</f>
        <v>0</v>
      </c>
      <c r="AB519" s="341">
        <f>HLOOKUP(AB$20,'3.  Distribution Rates'!$C$122:$P$133,6,FALSE)</f>
        <v>0</v>
      </c>
      <c r="AC519" s="341">
        <f>HLOOKUP(AC$20,'3.  Distribution Rates'!$C$122:$P$133,6,FALSE)</f>
        <v>0</v>
      </c>
      <c r="AD519" s="341">
        <f>HLOOKUP(AD$20,'3.  Distribution Rates'!$C$122:$P$133,6,FALSE)</f>
        <v>0</v>
      </c>
      <c r="AE519" s="341">
        <f>HLOOKUP(AE$20,'3.  Distribution Rates'!$C$122:$P$133,6,FALSE)</f>
        <v>0</v>
      </c>
      <c r="AF519" s="341">
        <f>HLOOKUP(AF$20,'3.  Distribution Rates'!$C$122:$P$133,6,FALSE)</f>
        <v>0</v>
      </c>
      <c r="AG519" s="341">
        <f>HLOOKUP(AG$20,'3.  Distribution Rates'!$C$122:$P$133,6,FALSE)</f>
        <v>0</v>
      </c>
      <c r="AH519" s="341">
        <f>HLOOKUP(AH$20,'3.  Distribution Rates'!$C$122:$P$133,6,FALSE)</f>
        <v>0</v>
      </c>
      <c r="AI519" s="341">
        <f>HLOOKUP(AI$20,'3.  Distribution Rates'!$C$122:$P$133,6,FALSE)</f>
        <v>0</v>
      </c>
      <c r="AJ519" s="341">
        <f>HLOOKUP(AJ$20,'3.  Distribution Rates'!$C$122:$P$133,6,FALSE)</f>
        <v>0</v>
      </c>
      <c r="AK519" s="341">
        <f>HLOOKUP(AK$20,'3.  Distribution Rates'!$C$122:$P$133,6,FALSE)</f>
        <v>0</v>
      </c>
      <c r="AL519" s="341">
        <f>HLOOKUP(AL$20,'3.  Distribution Rates'!$C$122:$P$133,6,FALSE)</f>
        <v>0</v>
      </c>
      <c r="AM519" s="401"/>
    </row>
    <row r="520" spans="1:41" ht="16">
      <c r="B520" s="324" t="s">
        <v>159</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Y137*Y519</f>
        <v>0</v>
      </c>
      <c r="Z520" s="378">
        <f t="shared" ref="Z520:AL520" si="153">Z137*Z519</f>
        <v>0</v>
      </c>
      <c r="AA520" s="378">
        <f t="shared" si="153"/>
        <v>0</v>
      </c>
      <c r="AB520" s="378">
        <f t="shared" si="153"/>
        <v>0</v>
      </c>
      <c r="AC520" s="378">
        <f t="shared" si="153"/>
        <v>0</v>
      </c>
      <c r="AD520" s="378">
        <f t="shared" si="153"/>
        <v>0</v>
      </c>
      <c r="AE520" s="378">
        <f t="shared" si="153"/>
        <v>0</v>
      </c>
      <c r="AF520" s="378">
        <f t="shared" si="153"/>
        <v>0</v>
      </c>
      <c r="AG520" s="378">
        <f t="shared" si="153"/>
        <v>0</v>
      </c>
      <c r="AH520" s="378">
        <f t="shared" si="153"/>
        <v>0</v>
      </c>
      <c r="AI520" s="378">
        <f t="shared" si="153"/>
        <v>0</v>
      </c>
      <c r="AJ520" s="378">
        <f t="shared" si="153"/>
        <v>0</v>
      </c>
      <c r="AK520" s="378">
        <f t="shared" si="153"/>
        <v>0</v>
      </c>
      <c r="AL520" s="378">
        <f t="shared" si="153"/>
        <v>0</v>
      </c>
      <c r="AM520" s="628">
        <f>SUM(Y520:AL520)</f>
        <v>0</v>
      </c>
      <c r="AO520" s="283"/>
    </row>
    <row r="521" spans="1:41" ht="16">
      <c r="B521" s="324" t="s">
        <v>160</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Y266*Y519</f>
        <v>0</v>
      </c>
      <c r="Z521" s="378">
        <f t="shared" ref="Z521:AL521" si="154">Z266*Z519</f>
        <v>0</v>
      </c>
      <c r="AA521" s="378">
        <f t="shared" si="154"/>
        <v>0</v>
      </c>
      <c r="AB521" s="378">
        <f t="shared" si="154"/>
        <v>0</v>
      </c>
      <c r="AC521" s="378">
        <f t="shared" si="154"/>
        <v>0</v>
      </c>
      <c r="AD521" s="378">
        <f t="shared" si="154"/>
        <v>0</v>
      </c>
      <c r="AE521" s="378">
        <f t="shared" si="154"/>
        <v>0</v>
      </c>
      <c r="AF521" s="378">
        <f t="shared" si="154"/>
        <v>0</v>
      </c>
      <c r="AG521" s="378">
        <f t="shared" si="154"/>
        <v>0</v>
      </c>
      <c r="AH521" s="378">
        <f t="shared" si="154"/>
        <v>0</v>
      </c>
      <c r="AI521" s="378">
        <f t="shared" si="154"/>
        <v>0</v>
      </c>
      <c r="AJ521" s="378">
        <f t="shared" si="154"/>
        <v>0</v>
      </c>
      <c r="AK521" s="378">
        <f t="shared" si="154"/>
        <v>0</v>
      </c>
      <c r="AL521" s="378">
        <f t="shared" si="154"/>
        <v>0</v>
      </c>
      <c r="AM521" s="628">
        <f>SUM(Y521:AL521)</f>
        <v>0</v>
      </c>
    </row>
    <row r="522" spans="1:41" ht="16">
      <c r="B522" s="324" t="s">
        <v>161</v>
      </c>
      <c r="C522" s="345"/>
      <c r="D522" s="309"/>
      <c r="E522" s="279"/>
      <c r="F522" s="279"/>
      <c r="G522" s="279"/>
      <c r="H522" s="279"/>
      <c r="I522" s="279"/>
      <c r="J522" s="279"/>
      <c r="K522" s="279"/>
      <c r="L522" s="279"/>
      <c r="M522" s="279"/>
      <c r="N522" s="279"/>
      <c r="O522" s="291"/>
      <c r="P522" s="279"/>
      <c r="Q522" s="279"/>
      <c r="R522" s="279"/>
      <c r="S522" s="309"/>
      <c r="T522" s="309"/>
      <c r="U522" s="309"/>
      <c r="V522" s="309"/>
      <c r="W522" s="279"/>
      <c r="X522" s="279"/>
      <c r="Y522" s="378">
        <f>Y395*Y519</f>
        <v>0</v>
      </c>
      <c r="Z522" s="378">
        <f t="shared" ref="Z522:AL522" si="155">Z395*Z519</f>
        <v>0</v>
      </c>
      <c r="AA522" s="378">
        <f t="shared" si="155"/>
        <v>0</v>
      </c>
      <c r="AB522" s="378">
        <f t="shared" si="155"/>
        <v>0</v>
      </c>
      <c r="AC522" s="378">
        <f t="shared" si="155"/>
        <v>0</v>
      </c>
      <c r="AD522" s="378">
        <f t="shared" si="155"/>
        <v>0</v>
      </c>
      <c r="AE522" s="378">
        <f t="shared" si="155"/>
        <v>0</v>
      </c>
      <c r="AF522" s="378">
        <f t="shared" si="155"/>
        <v>0</v>
      </c>
      <c r="AG522" s="378">
        <f t="shared" si="155"/>
        <v>0</v>
      </c>
      <c r="AH522" s="378">
        <f t="shared" si="155"/>
        <v>0</v>
      </c>
      <c r="AI522" s="378">
        <f t="shared" si="155"/>
        <v>0</v>
      </c>
      <c r="AJ522" s="378">
        <f t="shared" si="155"/>
        <v>0</v>
      </c>
      <c r="AK522" s="378">
        <f t="shared" si="155"/>
        <v>0</v>
      </c>
      <c r="AL522" s="378">
        <f t="shared" si="155"/>
        <v>0</v>
      </c>
      <c r="AM522" s="628">
        <f>SUM(Y522:AL522)</f>
        <v>0</v>
      </c>
    </row>
    <row r="523" spans="1:41" ht="16">
      <c r="B523" s="324" t="s">
        <v>162</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Y516*Y519</f>
        <v>0</v>
      </c>
      <c r="Z523" s="378">
        <f t="shared" ref="Z523:AK523" si="156">Z516*Z519</f>
        <v>0</v>
      </c>
      <c r="AA523" s="378">
        <f t="shared" si="156"/>
        <v>0</v>
      </c>
      <c r="AB523" s="378">
        <f t="shared" si="156"/>
        <v>0</v>
      </c>
      <c r="AC523" s="378">
        <f t="shared" si="156"/>
        <v>0</v>
      </c>
      <c r="AD523" s="378">
        <f t="shared" si="156"/>
        <v>0</v>
      </c>
      <c r="AE523" s="378">
        <f t="shared" si="156"/>
        <v>0</v>
      </c>
      <c r="AF523" s="378">
        <f t="shared" si="156"/>
        <v>0</v>
      </c>
      <c r="AG523" s="378">
        <f t="shared" si="156"/>
        <v>0</v>
      </c>
      <c r="AH523" s="378">
        <f t="shared" si="156"/>
        <v>0</v>
      </c>
      <c r="AI523" s="378">
        <f>AI516*AI519</f>
        <v>0</v>
      </c>
      <c r="AJ523" s="378">
        <f t="shared" si="156"/>
        <v>0</v>
      </c>
      <c r="AK523" s="378">
        <f t="shared" si="156"/>
        <v>0</v>
      </c>
      <c r="AL523" s="378">
        <f>AL516*AL519</f>
        <v>0</v>
      </c>
      <c r="AM523" s="628">
        <f>SUM(Y523:AL523)</f>
        <v>0</v>
      </c>
    </row>
    <row r="524" spans="1:41" ht="16">
      <c r="B524" s="349" t="s">
        <v>262</v>
      </c>
      <c r="C524" s="345"/>
      <c r="D524" s="336"/>
      <c r="E524" s="334"/>
      <c r="F524" s="334"/>
      <c r="G524" s="334"/>
      <c r="H524" s="334"/>
      <c r="I524" s="334"/>
      <c r="J524" s="334"/>
      <c r="K524" s="334"/>
      <c r="L524" s="334"/>
      <c r="M524" s="334"/>
      <c r="N524" s="334"/>
      <c r="O524" s="300"/>
      <c r="P524" s="334"/>
      <c r="Q524" s="334"/>
      <c r="R524" s="334"/>
      <c r="S524" s="336"/>
      <c r="T524" s="336"/>
      <c r="U524" s="336"/>
      <c r="V524" s="336"/>
      <c r="W524" s="334"/>
      <c r="X524" s="334"/>
      <c r="Y524" s="346">
        <f>SUM(Y520:Y523)</f>
        <v>0</v>
      </c>
      <c r="Z524" s="346">
        <f t="shared" ref="Z524:AK524" si="157">SUM(Z520:Z523)</f>
        <v>0</v>
      </c>
      <c r="AA524" s="346">
        <f t="shared" si="157"/>
        <v>0</v>
      </c>
      <c r="AB524" s="346">
        <f t="shared" si="157"/>
        <v>0</v>
      </c>
      <c r="AC524" s="346">
        <f t="shared" si="157"/>
        <v>0</v>
      </c>
      <c r="AD524" s="346">
        <f t="shared" si="157"/>
        <v>0</v>
      </c>
      <c r="AE524" s="346">
        <f t="shared" si="157"/>
        <v>0</v>
      </c>
      <c r="AF524" s="346">
        <f t="shared" si="157"/>
        <v>0</v>
      </c>
      <c r="AG524" s="346">
        <f t="shared" si="157"/>
        <v>0</v>
      </c>
      <c r="AH524" s="346">
        <f t="shared" si="157"/>
        <v>0</v>
      </c>
      <c r="AI524" s="346">
        <f t="shared" si="157"/>
        <v>0</v>
      </c>
      <c r="AJ524" s="346">
        <f t="shared" si="157"/>
        <v>0</v>
      </c>
      <c r="AK524" s="346">
        <f t="shared" si="157"/>
        <v>0</v>
      </c>
      <c r="AL524" s="346">
        <f>SUM(AL520:AL523)</f>
        <v>0</v>
      </c>
      <c r="AM524" s="407">
        <f>SUM(AM520:AM523)</f>
        <v>0</v>
      </c>
    </row>
    <row r="525" spans="1:41" ht="16">
      <c r="B525" s="349" t="s">
        <v>263</v>
      </c>
      <c r="C525" s="345"/>
      <c r="D525" s="350"/>
      <c r="E525" s="334"/>
      <c r="F525" s="334"/>
      <c r="G525" s="334"/>
      <c r="H525" s="334"/>
      <c r="I525" s="334"/>
      <c r="J525" s="334"/>
      <c r="K525" s="334"/>
      <c r="L525" s="334"/>
      <c r="M525" s="334"/>
      <c r="N525" s="334"/>
      <c r="O525" s="300"/>
      <c r="P525" s="334"/>
      <c r="Q525" s="334"/>
      <c r="R525" s="334"/>
      <c r="S525" s="336"/>
      <c r="T525" s="336"/>
      <c r="U525" s="336"/>
      <c r="V525" s="336"/>
      <c r="W525" s="334"/>
      <c r="X525" s="334"/>
      <c r="Y525" s="347">
        <f>Y517*Y519</f>
        <v>0</v>
      </c>
      <c r="Z525" s="347">
        <f t="shared" ref="Z525:AJ525" si="158">Z517*Z519</f>
        <v>0</v>
      </c>
      <c r="AA525" s="347">
        <f>AA517*AA519</f>
        <v>0</v>
      </c>
      <c r="AB525" s="347">
        <f t="shared" si="158"/>
        <v>0</v>
      </c>
      <c r="AC525" s="347">
        <f t="shared" si="158"/>
        <v>0</v>
      </c>
      <c r="AD525" s="347">
        <f>AD517*AD519</f>
        <v>0</v>
      </c>
      <c r="AE525" s="347">
        <f t="shared" si="158"/>
        <v>0</v>
      </c>
      <c r="AF525" s="347">
        <f t="shared" si="158"/>
        <v>0</v>
      </c>
      <c r="AG525" s="347">
        <f t="shared" si="158"/>
        <v>0</v>
      </c>
      <c r="AH525" s="347">
        <f t="shared" si="158"/>
        <v>0</v>
      </c>
      <c r="AI525" s="347">
        <f t="shared" si="158"/>
        <v>0</v>
      </c>
      <c r="AJ525" s="347">
        <f t="shared" si="158"/>
        <v>0</v>
      </c>
      <c r="AK525" s="347">
        <f>AK517*AK519</f>
        <v>0</v>
      </c>
      <c r="AL525" s="347">
        <f>AL517*AL519</f>
        <v>0</v>
      </c>
      <c r="AM525" s="407">
        <f>SUM(Y525:AL525)</f>
        <v>0</v>
      </c>
    </row>
    <row r="526" spans="1:41" ht="16">
      <c r="B526" s="349" t="s">
        <v>265</v>
      </c>
      <c r="C526" s="345"/>
      <c r="D526" s="350"/>
      <c r="E526" s="334"/>
      <c r="F526" s="334"/>
      <c r="G526" s="334"/>
      <c r="H526" s="334"/>
      <c r="I526" s="334"/>
      <c r="J526" s="334"/>
      <c r="K526" s="334"/>
      <c r="L526" s="334"/>
      <c r="M526" s="334"/>
      <c r="N526" s="334"/>
      <c r="O526" s="300"/>
      <c r="P526" s="334"/>
      <c r="Q526" s="334"/>
      <c r="R526" s="334"/>
      <c r="S526" s="350"/>
      <c r="T526" s="350"/>
      <c r="U526" s="350"/>
      <c r="V526" s="350"/>
      <c r="W526" s="334"/>
      <c r="X526" s="334"/>
      <c r="Y526" s="351"/>
      <c r="Z526" s="351"/>
      <c r="AA526" s="351"/>
      <c r="AB526" s="351"/>
      <c r="AC526" s="351"/>
      <c r="AD526" s="351"/>
      <c r="AE526" s="351"/>
      <c r="AF526" s="351"/>
      <c r="AG526" s="351"/>
      <c r="AH526" s="351"/>
      <c r="AI526" s="351"/>
      <c r="AJ526" s="351"/>
      <c r="AK526" s="351"/>
      <c r="AL526" s="351"/>
      <c r="AM526" s="407">
        <f>AM524-AM525</f>
        <v>0</v>
      </c>
    </row>
    <row r="527" spans="1:41" ht="16">
      <c r="B527" s="349"/>
      <c r="C527" s="345"/>
      <c r="D527" s="350"/>
      <c r="E527" s="334"/>
      <c r="F527" s="334"/>
      <c r="G527" s="334"/>
      <c r="H527" s="334"/>
      <c r="I527" s="334"/>
      <c r="J527" s="334"/>
      <c r="K527" s="334"/>
      <c r="L527" s="334"/>
      <c r="M527" s="334"/>
      <c r="N527" s="334"/>
      <c r="O527" s="300"/>
      <c r="P527" s="334"/>
      <c r="Q527" s="334"/>
      <c r="R527" s="334"/>
      <c r="S527" s="350"/>
      <c r="T527" s="350"/>
      <c r="U527" s="350"/>
      <c r="V527" s="350"/>
      <c r="W527" s="334"/>
      <c r="X527" s="334"/>
      <c r="Y527" s="351"/>
      <c r="Z527" s="351"/>
      <c r="AA527" s="351"/>
      <c r="AB527" s="351"/>
      <c r="AC527" s="351"/>
      <c r="AD527" s="351"/>
      <c r="AE527" s="351"/>
      <c r="AF527" s="351"/>
      <c r="AG527" s="351"/>
      <c r="AH527" s="351"/>
      <c r="AI527" s="351"/>
      <c r="AJ527" s="351"/>
      <c r="AK527" s="351"/>
      <c r="AL527" s="351"/>
      <c r="AM527" s="407"/>
    </row>
    <row r="528" spans="1:41" ht="16">
      <c r="B528" s="349"/>
      <c r="C528" s="345"/>
      <c r="D528" s="350"/>
      <c r="E528" s="334"/>
      <c r="F528" s="334"/>
      <c r="G528" s="334"/>
      <c r="H528" s="334"/>
      <c r="I528" s="334"/>
      <c r="J528" s="334"/>
      <c r="K528" s="334"/>
      <c r="L528" s="334"/>
      <c r="M528" s="334"/>
      <c r="N528" s="334"/>
      <c r="O528" s="300"/>
      <c r="P528" s="334"/>
      <c r="Q528" s="334"/>
      <c r="R528" s="334"/>
      <c r="S528" s="350"/>
      <c r="T528" s="350"/>
      <c r="U528" s="350"/>
      <c r="V528" s="350"/>
      <c r="W528" s="334"/>
      <c r="X528" s="334"/>
      <c r="Y528" s="351"/>
      <c r="Z528" s="351"/>
      <c r="AA528" s="351"/>
      <c r="AB528" s="351"/>
      <c r="AC528" s="351"/>
      <c r="AD528" s="351"/>
      <c r="AE528" s="351"/>
      <c r="AF528" s="351"/>
      <c r="AG528" s="351"/>
      <c r="AH528" s="351"/>
      <c r="AI528" s="351"/>
      <c r="AJ528" s="351"/>
      <c r="AK528" s="351"/>
      <c r="AL528" s="351"/>
      <c r="AM528" s="408"/>
    </row>
    <row r="529" spans="2:39" ht="16">
      <c r="B529" s="324" t="s">
        <v>201</v>
      </c>
      <c r="C529" s="350"/>
      <c r="D529" s="350"/>
      <c r="E529" s="334"/>
      <c r="F529" s="334"/>
      <c r="G529" s="334"/>
      <c r="H529" s="334"/>
      <c r="I529" s="334"/>
      <c r="J529" s="334"/>
      <c r="K529" s="334"/>
      <c r="L529" s="334"/>
      <c r="M529" s="334"/>
      <c r="N529" s="334"/>
      <c r="O529" s="300"/>
      <c r="P529" s="334"/>
      <c r="Q529" s="334"/>
      <c r="R529" s="334"/>
      <c r="S529" s="350"/>
      <c r="T529" s="345"/>
      <c r="U529" s="350"/>
      <c r="V529" s="350"/>
      <c r="W529" s="334"/>
      <c r="X529" s="334"/>
      <c r="Y529" s="291">
        <f>SUMPRODUCT(E408:E514,Y408:Y514)</f>
        <v>4882538.8566695964</v>
      </c>
      <c r="Z529" s="291">
        <f>SUMPRODUCT(E408:E514,Z408:Z514)</f>
        <v>2441854.0965806958</v>
      </c>
      <c r="AA529" s="291">
        <f>IF(AA407="kW",SUMPRODUCT(N408:N514,P408:P514,AA408:AA514),SUMPRODUCT(E408:E514,AA408:AA514))</f>
        <v>17762.411105362462</v>
      </c>
      <c r="AB529" s="291">
        <f>IF(AB407="kW",SUMPRODUCT(N408:N514,P408:P514,AB408:AB514),SUMPRODUCT(E408:E514,AB408:AB514))</f>
        <v>14.854592638502067</v>
      </c>
      <c r="AC529" s="291">
        <f>IF(AC407="kW",SUMPRODUCT(N408:N514,P408:P514,AC408:AC514),SUMPRODUCT(E408:E514,AC408:AC514))</f>
        <v>1799.0327095722389</v>
      </c>
      <c r="AD529" s="291">
        <f>IF(AD407="kW",SUMPRODUCT(N408:N514,P408:P514,AD408:AD514),SUMPRODUCT(E408:E514, AD408:AD514))</f>
        <v>0</v>
      </c>
      <c r="AE529" s="291">
        <f>IF(AE407="kW",SUMPRODUCT(N408:N514,P408:P514,AE408:AE514),SUMPRODUCT(E408:E514,AE408:AE514))</f>
        <v>0</v>
      </c>
      <c r="AF529" s="291">
        <f>IF(AF407="kW",SUMPRODUCT(N408:N514,P408:P514,AF408:AF514),SUMPRODUCT(E408:E514,AF408:AF514))</f>
        <v>1049.6736000000001</v>
      </c>
      <c r="AG529" s="291">
        <f>IF(AG407="kW",SUMPRODUCT(N408:N514,P408:P514,AG408:AG514),SUMPRODUCT(E408:E514,AG408:AG514))</f>
        <v>0</v>
      </c>
      <c r="AH529" s="291">
        <f>IF(AH407="kW",SUMPRODUCT(N408:N514,P408:P514,AH408:AH514),SUMPRODUCT(E408:E514,AH408:AH514))</f>
        <v>0</v>
      </c>
      <c r="AI529" s="291">
        <f>IF(AI407="kW",SUMPRODUCT(N408:N514,P408:P514,AI408:AI514),SUMPRODUCT(E408:E514,AI408:AI514))</f>
        <v>0</v>
      </c>
      <c r="AJ529" s="291">
        <f>IF(AJ407="kW",SUMPRODUCT(N408:N514,P408:P514,AJ408:AJ514),SUMPRODUCT(E408:E514,AJ408:AJ514))</f>
        <v>0</v>
      </c>
      <c r="AK529" s="291">
        <f>IF(AK407="kW",SUMPRODUCT(N408:N514,P408:P514,AK408:AK514),SUMPRODUCT(E408:E514,AK408:AK514))</f>
        <v>0</v>
      </c>
      <c r="AL529" s="291">
        <f>IF(AL407="kW",SUMPRODUCT(N408:N514,P408:P514,AL408:AL514),SUMPRODUCT(E408:E514,AL408:AL514))</f>
        <v>0</v>
      </c>
      <c r="AM529" s="353"/>
    </row>
    <row r="530" spans="2:39" ht="16">
      <c r="B530" s="324" t="s">
        <v>202</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SUMPRODUCT(F408:F514,Y408:Y514)</f>
        <v>4626371.0622695964</v>
      </c>
      <c r="Z530" s="291">
        <f>SUMPRODUCT(F408:F514,Z408:Z514)</f>
        <v>2317896.656065552</v>
      </c>
      <c r="AA530" s="291">
        <f>IF(AA407="kW",SUMPRODUCT(N408:N514,Q408:Q514,AA408:AA514),SUMPRODUCT(F408:F514,AA408:AA514))</f>
        <v>17714.354798155367</v>
      </c>
      <c r="AB530" s="291">
        <f>IF(AB407="kW",SUMPRODUCT(N408:N514,Q408:Q514,AB408:AB514),SUMPRODUCT(F408:F514,AB408:AB514))</f>
        <v>14.854592638502067</v>
      </c>
      <c r="AC530" s="291">
        <f>IF(AC407="kW",SUMPRODUCT(N408:N514,Q408:Q514,AC408:AC514),SUMPRODUCT(F408:F514, AC408:AC514))</f>
        <v>1799.0327095722389</v>
      </c>
      <c r="AD530" s="291">
        <f>IF(AD407="kW",SUMPRODUCT(N408:N514,Q408:Q514,AD408:AD514),SUMPRODUCT(F408:F514, AD408:AD514))</f>
        <v>0</v>
      </c>
      <c r="AE530" s="291">
        <f>IF(AE407="kW",SUMPRODUCT(N408:N514,Q408:Q514,AE408:AE514),SUMPRODUCT(F408:F514,AE408:AE514))</f>
        <v>0</v>
      </c>
      <c r="AF530" s="291">
        <f>IF(AF407="kW",SUMPRODUCT(N408:N514,Q408:Q514,AF408:AF514),SUMPRODUCT(F408:F514,AF408:AF514))</f>
        <v>1177.5600000000002</v>
      </c>
      <c r="AG530" s="291">
        <f>IF(AG407="kW",SUMPRODUCT(N408:N514,Q408:Q514,AG408:AG514),SUMPRODUCT(F408:F514,AG408:AG514))</f>
        <v>0</v>
      </c>
      <c r="AH530" s="291">
        <f>IF(AH407="kW",SUMPRODUCT(N408:N514,Q408:Q514,AH408:AH514),SUMPRODUCT(F408:F514,AH408:AH514))</f>
        <v>0</v>
      </c>
      <c r="AI530" s="291">
        <f>IF(AI407="kW",SUMPRODUCT(N408:N514,Q408:Q514,AI408:AI514),SUMPRODUCT(F408:F514,AI408:AI514))</f>
        <v>0</v>
      </c>
      <c r="AJ530" s="291">
        <f>IF(AJ407="kW",SUMPRODUCT(N408:N514,Q408:Q514,AJ408:AJ514),SUMPRODUCT(F408:F514,AJ408:AJ514))</f>
        <v>0</v>
      </c>
      <c r="AK530" s="291">
        <f>IF(AK407="kW",SUMPRODUCT(N408:N514,Q408:Q514,AK408:AK514),SUMPRODUCT(F408:F514,AK408:AK514))</f>
        <v>0</v>
      </c>
      <c r="AL530" s="291">
        <f>IF(AL407="kW",SUMPRODUCT(N408:N514,Q408:Q514,AL408:AL514),SUMPRODUCT(F408:F514,AL408:AL514))</f>
        <v>0</v>
      </c>
      <c r="AM530" s="337"/>
    </row>
    <row r="531" spans="2:39" ht="16">
      <c r="B531" s="324" t="s">
        <v>203</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SUMPRODUCT(G408:G514,Y408:Y514)</f>
        <v>4608982.5471364409</v>
      </c>
      <c r="Z531" s="291">
        <f>SUMPRODUCT(G408:G514,Z408:Z514)</f>
        <v>1865004.3199284209</v>
      </c>
      <c r="AA531" s="291">
        <f>IF(AA407="kW",SUMPRODUCT(N408:N514,R408:R514,AA408:AA514),SUMPRODUCT(G408:G514,AA408:AA514))</f>
        <v>16936.157703809993</v>
      </c>
      <c r="AB531" s="291">
        <f>IF(AB407="kW",SUMPRODUCT(N408:N514,R408:R514,AB408:AB514),SUMPRODUCT(G408:G514,AB408:AB514))</f>
        <v>14.307725559037269</v>
      </c>
      <c r="AC531" s="291">
        <f>IF(AC407="kW",SUMPRODUCT(N408:N514,R408:R514,AC408:AC514),SUMPRODUCT(G408:G514, AC408:AC514))</f>
        <v>1783.3519471008233</v>
      </c>
      <c r="AD531" s="291">
        <f>IF(AD407="kW",SUMPRODUCT(N408:N514,R408:R514,AD408:AD514),SUMPRODUCT(G408:G514, AD408:AD514))</f>
        <v>0</v>
      </c>
      <c r="AE531" s="291">
        <f>IF(AE407="kW",SUMPRODUCT(N408:N514,R408:R514,AE408:AE514),SUMPRODUCT(G408:G514,AE408:AE514))</f>
        <v>0</v>
      </c>
      <c r="AF531" s="291">
        <f>IF(AF407="kW",SUMPRODUCT(N408:N514,R408:R514,AF408:AF514),SUMPRODUCT(G408:G514,AF408:AF514))</f>
        <v>1560.7296000000001</v>
      </c>
      <c r="AG531" s="291">
        <f>IF(AG407="kW",SUMPRODUCT(N408:N514,R408:R514,AG408:AG514),SUMPRODUCT(G408:G514,AG408:AG514))</f>
        <v>0</v>
      </c>
      <c r="AH531" s="291">
        <f>IF(AH407="kW",SUMPRODUCT(N408:N514,R408:R514,AH408:AH514),SUMPRODUCT(G408:G514,AH408:AH514))</f>
        <v>0</v>
      </c>
      <c r="AI531" s="291">
        <f>IF(AI407="kW",SUMPRODUCT(N408:N514,R408:R514,AI408:AI514),SUMPRODUCT(G408:G514,AI408:AI514))</f>
        <v>0</v>
      </c>
      <c r="AJ531" s="291">
        <f>IF(AJ407="kW",SUMPRODUCT(N408:N514,R408:R514,AJ408:AJ514),SUMPRODUCT(G408:G514,AJ408:AJ514))</f>
        <v>0</v>
      </c>
      <c r="AK531" s="291">
        <f>IF(AK407="kW",SUMPRODUCT(N408:N514,R408:R514,AK408:AK514),SUMPRODUCT(G408:G514,AK408:AK514))</f>
        <v>0</v>
      </c>
      <c r="AL531" s="291">
        <f>IF(AL407="kW",SUMPRODUCT(N408:N514,R408:R514,AL408:AL514),SUMPRODUCT(G408:G514,AL408:AL514))</f>
        <v>0</v>
      </c>
      <c r="AM531" s="337"/>
    </row>
    <row r="532" spans="2:39" ht="16">
      <c r="B532" s="324" t="s">
        <v>204</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SUMPRODUCT(H408:H514,Y408:Y514)</f>
        <v>4490073.3360990295</v>
      </c>
      <c r="Z532" s="291">
        <f>SUMPRODUCT(H408:H514,Z408:Z514)</f>
        <v>1791571.5536159209</v>
      </c>
      <c r="AA532" s="291">
        <f>IF(AA407="kW",SUMPRODUCT(N408:N514,S408:S514,AA408:AA514),SUMPRODUCT(H408:H514,AA408:AA514))</f>
        <v>15703.759866716671</v>
      </c>
      <c r="AB532" s="291">
        <f>IF(AB407="kW",SUMPRODUCT(N408:N514,S408:S514,AB408:AB514),SUMPRODUCT(H408:H514,AB408:AB514))</f>
        <v>14.307725559037269</v>
      </c>
      <c r="AC532" s="291">
        <f>IF(AC407="kW",SUMPRODUCT(N408:N514,S408:S514,AC408:AC514),SUMPRODUCT(H408:H514, AC408:AC514))</f>
        <v>580.04985363817536</v>
      </c>
      <c r="AD532" s="291">
        <f>IF(AD407="kW",SUMPRODUCT(N408:N514,S408:S514,AD408:AD514),SUMPRODUCT(H408:H514, AD408:AD514))</f>
        <v>0</v>
      </c>
      <c r="AE532" s="291">
        <f>IF(AE407="kW",SUMPRODUCT(N408:N514,S408:S514,AE408:AE514),SUMPRODUCT(H408:H514,AE408:AE514))</f>
        <v>0</v>
      </c>
      <c r="AF532" s="291">
        <f>IF(AF407="kW",SUMPRODUCT(N408:N514,S408:S514,AF408:AF514),SUMPRODUCT(H408:H514,AF408:AF514))</f>
        <v>1560.7296000000001</v>
      </c>
      <c r="AG532" s="291">
        <f>IF(AG407="kW",SUMPRODUCT(N408:N514,S408:S514,AG408:AG514),SUMPRODUCT(H408:H514,AG408:AG514))</f>
        <v>0</v>
      </c>
      <c r="AH532" s="291">
        <f>IF(AH407="kW",SUMPRODUCT(N408:N514,S408:S514,AH408:AH514),SUMPRODUCT(H408:H514,AH408:AH514))</f>
        <v>0</v>
      </c>
      <c r="AI532" s="291">
        <f>IF(AI407="kW",SUMPRODUCT(N408:N514,S408:S514,AI408:AI514),SUMPRODUCT(H408:H514,AI408:AI514))</f>
        <v>0</v>
      </c>
      <c r="AJ532" s="291">
        <f>IF(AJ407="kW",SUMPRODUCT(N408:N514,S408:S514,AJ408:AJ514),SUMPRODUCT(H408:H514,AJ408:AJ514))</f>
        <v>0</v>
      </c>
      <c r="AK532" s="291">
        <f>IF(AK407="kW",SUMPRODUCT(N408:N514,S408:S514,AK408:AK514),SUMPRODUCT(H408:H514,AK408:AK514))</f>
        <v>0</v>
      </c>
      <c r="AL532" s="291">
        <f>IF(AL407="kW",SUMPRODUCT(N408:N514,S408:S514,AL408:AL514),SUMPRODUCT(H408:H514,AL408:AL514))</f>
        <v>0</v>
      </c>
      <c r="AM532" s="337"/>
    </row>
    <row r="533" spans="2:39" ht="16">
      <c r="B533" s="324" t="s">
        <v>205</v>
      </c>
      <c r="C533" s="356"/>
      <c r="D533" s="279"/>
      <c r="E533" s="279"/>
      <c r="F533" s="279"/>
      <c r="G533" s="279"/>
      <c r="H533" s="279"/>
      <c r="I533" s="279"/>
      <c r="J533" s="279"/>
      <c r="K533" s="279"/>
      <c r="L533" s="279"/>
      <c r="M533" s="279"/>
      <c r="N533" s="279"/>
      <c r="O533" s="357"/>
      <c r="P533" s="279"/>
      <c r="Q533" s="279"/>
      <c r="R533" s="279"/>
      <c r="S533" s="304"/>
      <c r="T533" s="309"/>
      <c r="U533" s="309"/>
      <c r="V533" s="279"/>
      <c r="W533" s="279"/>
      <c r="X533" s="309"/>
      <c r="Y533" s="291">
        <f>SUMPRODUCT(I408:I514,Y408:Y514)</f>
        <v>4423439.8457694575</v>
      </c>
      <c r="Z533" s="291">
        <f>SUMPRODUCT(I408:I514,Z408:Z514)</f>
        <v>1791571.5536159209</v>
      </c>
      <c r="AA533" s="291">
        <f>IF(AA407="kW",SUMPRODUCT(N408:N514,T408:T514,AA408:AA514),SUMPRODUCT(I408:I514,AA408:AA514))</f>
        <v>15678.913573411581</v>
      </c>
      <c r="AB533" s="291">
        <f>IF(AB407="kW",SUMPRODUCT(N408:N514,T408:T514,AB408:AB514),SUMPRODUCT(I408:I514,AB408:AB514))</f>
        <v>14.307725559037269</v>
      </c>
      <c r="AC533" s="291">
        <f>IF(AC407="kW",SUMPRODUCT(N408:N514,T408:T514,AC408:AC514),SUMPRODUCT(I408:I514, AC408:AC514))</f>
        <v>410.25699739877581</v>
      </c>
      <c r="AD533" s="291">
        <f>IF(AD407="kW",SUMPRODUCT(N408:N514,T408:T514,AD408:AD514),SUMPRODUCT(I408:I514, AD408:AD514))</f>
        <v>0</v>
      </c>
      <c r="AE533" s="291">
        <f>IF(AE407="kW",SUMPRODUCT(N408:N514,T408:T514,AE408:AE514),SUMPRODUCT(I408:I514,AE408:AE514))</f>
        <v>0</v>
      </c>
      <c r="AF533" s="291">
        <f>IF(AF407="kW",SUMPRODUCT(N408:N514,T408:T514,AF408:AF514),SUMPRODUCT(I408:I514,AF408:AF514))</f>
        <v>1560.7296000000001</v>
      </c>
      <c r="AG533" s="291">
        <f>IF(AG407="kW",SUMPRODUCT(N408:N514,T408:T514,AG408:AG514),SUMPRODUCT(I408:I514,AG408:AG514))</f>
        <v>0</v>
      </c>
      <c r="AH533" s="291">
        <f>IF(AH407="kW",SUMPRODUCT(N408:N514,T408:T514,AH408:AH514),SUMPRODUCT(I408:I514,AH408:AH514))</f>
        <v>0</v>
      </c>
      <c r="AI533" s="291">
        <f>IF(AI407="kW",SUMPRODUCT(N408:N514,T408:T514,AI408:AI514),SUMPRODUCT(I408:I514,AI408:AI514))</f>
        <v>0</v>
      </c>
      <c r="AJ533" s="291">
        <f>IF(AJ407="kW",SUMPRODUCT(N408:N514,T408:T514,AJ408:AJ514),SUMPRODUCT(I408:I514,AJ408:AJ514))</f>
        <v>0</v>
      </c>
      <c r="AK533" s="291">
        <f>IF(AK407="kW",SUMPRODUCT(N408:N514,T408:T514,AK408:AK514),SUMPRODUCT(I408:I514,AK408:AK514))</f>
        <v>0</v>
      </c>
      <c r="AL533" s="291">
        <f>IF(AL407="kW",SUMPRODUCT(N408:N514,T408:T514,AL408:AL514),SUMPRODUCT(I408:I514,AL408:AL514))</f>
        <v>0</v>
      </c>
      <c r="AM533" s="337"/>
    </row>
    <row r="534" spans="2:39" ht="16">
      <c r="B534" s="381" t="s">
        <v>206</v>
      </c>
      <c r="C534" s="359"/>
      <c r="D534" s="384"/>
      <c r="E534" s="384"/>
      <c r="F534" s="384"/>
      <c r="G534" s="384"/>
      <c r="H534" s="384"/>
      <c r="I534" s="384"/>
      <c r="J534" s="384"/>
      <c r="K534" s="384"/>
      <c r="L534" s="384"/>
      <c r="M534" s="384"/>
      <c r="N534" s="384"/>
      <c r="O534" s="383"/>
      <c r="P534" s="384"/>
      <c r="Q534" s="384"/>
      <c r="R534" s="384"/>
      <c r="S534" s="364"/>
      <c r="T534" s="385"/>
      <c r="U534" s="385"/>
      <c r="V534" s="384"/>
      <c r="W534" s="384"/>
      <c r="X534" s="385"/>
      <c r="Y534" s="326">
        <f>SUMPRODUCT(J408:J514,Y408:Y514)</f>
        <v>4412992.2419035593</v>
      </c>
      <c r="Z534" s="326">
        <f>SUMPRODUCT(J408:J514,Z408:Z514)</f>
        <v>1742253.7535523975</v>
      </c>
      <c r="AA534" s="326">
        <f>IF(AA407="kW",SUMPRODUCT(N408:N514,U408:U514,AA408:AA514),SUMPRODUCT(J408:J514,AA408:AA514))</f>
        <v>14897.176633696692</v>
      </c>
      <c r="AB534" s="326">
        <f>IF(AB407="kW",SUMPRODUCT(N408:N514,U408:U514,AB408:AB514),SUMPRODUCT(J408:J514,AB408:AB514))</f>
        <v>13.580104967695901</v>
      </c>
      <c r="AC534" s="326">
        <f>IF(AC407="kW",SUMPRODUCT(N408:N514,U408:U514,AC408:AC514),SUMPRODUCT(J408:J514, AC408:AC514))</f>
        <v>389.39334315705179</v>
      </c>
      <c r="AD534" s="326">
        <f>IF(AD407="kW",SUMPRODUCT(N408:N514,U408:U514,AD408:AD514),SUMPRODUCT(J408:J514, AD408:AD514))</f>
        <v>0</v>
      </c>
      <c r="AE534" s="326">
        <f>IF(AE407="kW",SUMPRODUCT(N408:N514,U408:U514,AE408:AE514),SUMPRODUCT(J408:J514,AE408:AE514))</f>
        <v>0</v>
      </c>
      <c r="AF534" s="326">
        <f>IF(AF407="kW",SUMPRODUCT(N408:N514,U408:U514,AF408:AF514),SUMPRODUCT(J408:J514,AF408:AF514))</f>
        <v>1560.7296000000001</v>
      </c>
      <c r="AG534" s="326">
        <f>IF(AG407="kW",SUMPRODUCT(N408:N514,U408:U514,AG408:AG514),SUMPRODUCT(J408:J514,AG408:AG514))</f>
        <v>0</v>
      </c>
      <c r="AH534" s="326">
        <f>IF(AH407="kW",SUMPRODUCT(N408:N514,U408:U514,AH408:AH514),SUMPRODUCT(J408:J514,AH408:AH514))</f>
        <v>0</v>
      </c>
      <c r="AI534" s="326">
        <f>IF(AI407="kW",SUMPRODUCT(N408:N514,U408:U514,AI408:AI514),SUMPRODUCT(J408:J514,AI408:AI514))</f>
        <v>0</v>
      </c>
      <c r="AJ534" s="326">
        <f>IF(AJ407="kW",SUMPRODUCT(N408:N514,U408:U514,AJ408:AJ514),SUMPRODUCT(J408:J514,AJ408:AJ514))</f>
        <v>0</v>
      </c>
      <c r="AK534" s="326">
        <f>IF(AK407="kW",SUMPRODUCT(N408:N514,U408:U514,AK408:AK514),SUMPRODUCT(J408:J514,AK408:AK514))</f>
        <v>0</v>
      </c>
      <c r="AL534" s="326">
        <f>IF(AL407="kW",SUMPRODUCT(N408:N514,U408:U514,AL408:AL514),SUMPRODUCT(J408:J514,AL408:AL514))</f>
        <v>0</v>
      </c>
      <c r="AM534" s="386"/>
    </row>
    <row r="535" spans="2:39" ht="22.5" customHeight="1">
      <c r="B535" s="368" t="s">
        <v>860</v>
      </c>
      <c r="C535" s="387"/>
      <c r="D535" s="388"/>
      <c r="E535" s="388"/>
      <c r="F535" s="388"/>
      <c r="G535" s="388"/>
      <c r="H535" s="388"/>
      <c r="I535" s="388"/>
      <c r="J535" s="388"/>
      <c r="K535" s="388"/>
      <c r="L535" s="388"/>
      <c r="M535" s="388"/>
      <c r="N535" s="388"/>
      <c r="O535" s="388"/>
      <c r="P535" s="388"/>
      <c r="Q535" s="388"/>
      <c r="R535" s="388"/>
      <c r="S535" s="371"/>
      <c r="T535" s="372"/>
      <c r="U535" s="388"/>
      <c r="V535" s="388"/>
      <c r="W535" s="388"/>
      <c r="X535" s="388"/>
      <c r="Y535" s="409"/>
      <c r="Z535" s="409"/>
      <c r="AA535" s="409"/>
      <c r="AB535" s="409"/>
      <c r="AC535" s="409"/>
      <c r="AD535" s="409"/>
      <c r="AE535" s="409"/>
      <c r="AF535" s="409"/>
      <c r="AG535" s="409"/>
      <c r="AH535" s="409"/>
      <c r="AI535" s="409"/>
      <c r="AJ535" s="409"/>
      <c r="AK535" s="409"/>
      <c r="AL535" s="409"/>
      <c r="AM535" s="389"/>
    </row>
    <row r="537" spans="2:39" ht="16">
      <c r="B537" s="594"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7"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55"/>
  <sheetViews>
    <sheetView zoomScale="90" zoomScaleNormal="90" workbookViewId="0">
      <pane xSplit="2" topLeftCell="V1" activePane="topRight" state="frozen"/>
      <selection pane="topRight" activeCell="X485" sqref="X485"/>
    </sheetView>
  </sheetViews>
  <sheetFormatPr baseColWidth="10" defaultColWidth="9.1640625" defaultRowHeight="15" outlineLevelRow="1" outlineLevelCol="1"/>
  <cols>
    <col min="1" max="1" width="4.5" style="521" customWidth="1"/>
    <col min="2" max="2" width="44.1640625" style="427" customWidth="1"/>
    <col min="3" max="3" width="13.5" style="427" customWidth="1"/>
    <col min="4" max="4" width="17" style="427" customWidth="1"/>
    <col min="5" max="13" width="11.33203125" style="427" bestFit="1" customWidth="1" outlineLevel="1"/>
    <col min="14" max="14" width="13.5" style="427" customWidth="1" outlineLevel="1"/>
    <col min="15" max="15" width="15.6640625" style="427" customWidth="1"/>
    <col min="16" max="17" width="14.5" style="427" customWidth="1" outlineLevel="1"/>
    <col min="18" max="24" width="9.1640625" style="427" customWidth="1" outlineLevel="1"/>
    <col min="25" max="25" width="16.5" style="427" customWidth="1"/>
    <col min="26" max="27" width="15" style="427" customWidth="1"/>
    <col min="28" max="28" width="17.6640625" style="427" customWidth="1"/>
    <col min="29" max="29" width="19.6640625" style="427" customWidth="1"/>
    <col min="30" max="30" width="18.6640625" style="427" customWidth="1"/>
    <col min="31" max="35" width="14.83203125" style="427" customWidth="1"/>
    <col min="36" max="38" width="17.33203125" style="427" customWidth="1"/>
    <col min="39" max="39" width="14.5" style="427" customWidth="1"/>
    <col min="40" max="40" width="11.6640625" style="427" customWidth="1"/>
    <col min="41" max="16384" width="9.1640625" style="427"/>
  </cols>
  <sheetData>
    <row r="13" spans="2:39" ht="16" thickBot="1"/>
    <row r="14" spans="2:39" ht="26.25" customHeight="1" thickBot="1">
      <c r="B14" s="968"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6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68"/>
      <c r="C16" s="949" t="s">
        <v>550</v>
      </c>
      <c r="D16" s="95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69" t="s">
        <v>504</v>
      </c>
      <c r="C18" s="967" t="s">
        <v>693</v>
      </c>
      <c r="D18" s="967"/>
      <c r="E18" s="967"/>
      <c r="F18" s="967"/>
      <c r="G18" s="967"/>
      <c r="H18" s="967"/>
      <c r="I18" s="967"/>
      <c r="J18" s="967"/>
      <c r="K18" s="967"/>
      <c r="L18" s="967"/>
      <c r="M18" s="967"/>
      <c r="N18" s="967"/>
      <c r="O18" s="967"/>
      <c r="P18" s="967"/>
      <c r="Q18" s="967"/>
      <c r="R18" s="967"/>
      <c r="S18" s="967"/>
      <c r="T18" s="967"/>
      <c r="U18" s="967"/>
      <c r="V18" s="967"/>
      <c r="W18" s="967"/>
      <c r="X18" s="967"/>
      <c r="Y18" s="605"/>
      <c r="Z18" s="605"/>
      <c r="AA18" s="605"/>
      <c r="AB18" s="605"/>
      <c r="AC18" s="605"/>
      <c r="AD18" s="605"/>
      <c r="AE18" s="270"/>
      <c r="AF18" s="265"/>
      <c r="AG18" s="265"/>
      <c r="AH18" s="265"/>
      <c r="AI18" s="265"/>
      <c r="AJ18" s="265"/>
      <c r="AK18" s="265"/>
      <c r="AL18" s="265"/>
      <c r="AM18" s="265"/>
    </row>
    <row r="19" spans="2:39" ht="45.75" customHeight="1">
      <c r="B19" s="969"/>
      <c r="C19" s="967" t="s">
        <v>573</v>
      </c>
      <c r="D19" s="967"/>
      <c r="E19" s="967"/>
      <c r="F19" s="967"/>
      <c r="G19" s="967"/>
      <c r="H19" s="967"/>
      <c r="I19" s="967"/>
      <c r="J19" s="967"/>
      <c r="K19" s="967"/>
      <c r="L19" s="967"/>
      <c r="M19" s="967"/>
      <c r="N19" s="967"/>
      <c r="O19" s="967"/>
      <c r="P19" s="967"/>
      <c r="Q19" s="967"/>
      <c r="R19" s="967"/>
      <c r="S19" s="967"/>
      <c r="T19" s="967"/>
      <c r="U19" s="967"/>
      <c r="V19" s="967"/>
      <c r="W19" s="967"/>
      <c r="X19" s="967"/>
      <c r="Y19" s="605"/>
      <c r="Z19" s="605"/>
      <c r="AA19" s="605"/>
      <c r="AB19" s="605"/>
      <c r="AC19" s="605"/>
      <c r="AD19" s="605"/>
      <c r="AE19" s="270"/>
      <c r="AF19" s="265"/>
      <c r="AG19" s="265"/>
      <c r="AH19" s="265"/>
      <c r="AI19" s="265"/>
      <c r="AJ19" s="265"/>
      <c r="AK19" s="265"/>
      <c r="AL19" s="265"/>
      <c r="AM19" s="265"/>
    </row>
    <row r="20" spans="2:39" ht="62.25" customHeight="1">
      <c r="B20" s="273"/>
      <c r="C20" s="967" t="s">
        <v>571</v>
      </c>
      <c r="D20" s="967"/>
      <c r="E20" s="967"/>
      <c r="F20" s="967"/>
      <c r="G20" s="967"/>
      <c r="H20" s="967"/>
      <c r="I20" s="967"/>
      <c r="J20" s="967"/>
      <c r="K20" s="967"/>
      <c r="L20" s="967"/>
      <c r="M20" s="967"/>
      <c r="N20" s="967"/>
      <c r="O20" s="967"/>
      <c r="P20" s="967"/>
      <c r="Q20" s="967"/>
      <c r="R20" s="967"/>
      <c r="S20" s="967"/>
      <c r="T20" s="967"/>
      <c r="U20" s="967"/>
      <c r="V20" s="967"/>
      <c r="W20" s="967"/>
      <c r="X20" s="967"/>
      <c r="Y20" s="605"/>
      <c r="Z20" s="605"/>
      <c r="AA20" s="605"/>
      <c r="AB20" s="605"/>
      <c r="AC20" s="605"/>
      <c r="AD20" s="605"/>
      <c r="AE20" s="428"/>
      <c r="AF20" s="265"/>
      <c r="AG20" s="265"/>
      <c r="AH20" s="265"/>
      <c r="AI20" s="265"/>
      <c r="AJ20" s="265"/>
      <c r="AK20" s="265"/>
      <c r="AL20" s="265"/>
      <c r="AM20" s="265"/>
    </row>
    <row r="21" spans="2:39" ht="37.5" customHeight="1">
      <c r="B21" s="273"/>
      <c r="C21" s="967" t="s">
        <v>636</v>
      </c>
      <c r="D21" s="967"/>
      <c r="E21" s="967"/>
      <c r="F21" s="967"/>
      <c r="G21" s="967"/>
      <c r="H21" s="967"/>
      <c r="I21" s="967"/>
      <c r="J21" s="967"/>
      <c r="K21" s="967"/>
      <c r="L21" s="967"/>
      <c r="M21" s="967"/>
      <c r="N21" s="967"/>
      <c r="O21" s="967"/>
      <c r="P21" s="967"/>
      <c r="Q21" s="967"/>
      <c r="R21" s="967"/>
      <c r="S21" s="967"/>
      <c r="T21" s="967"/>
      <c r="U21" s="967"/>
      <c r="V21" s="967"/>
      <c r="W21" s="967"/>
      <c r="X21" s="967"/>
      <c r="Y21" s="605"/>
      <c r="Z21" s="605"/>
      <c r="AA21" s="605"/>
      <c r="AB21" s="605"/>
      <c r="AC21" s="605"/>
      <c r="AD21" s="605"/>
      <c r="AE21" s="276"/>
      <c r="AF21" s="265"/>
      <c r="AG21" s="265"/>
      <c r="AH21" s="265"/>
      <c r="AI21" s="265"/>
      <c r="AJ21" s="265"/>
      <c r="AK21" s="265"/>
      <c r="AL21" s="265"/>
      <c r="AM21" s="265"/>
    </row>
    <row r="22" spans="2:39" ht="54.75" customHeight="1">
      <c r="B22" s="273"/>
      <c r="C22" s="967" t="s">
        <v>621</v>
      </c>
      <c r="D22" s="967"/>
      <c r="E22" s="967"/>
      <c r="F22" s="967"/>
      <c r="G22" s="967"/>
      <c r="H22" s="967"/>
      <c r="I22" s="967"/>
      <c r="J22" s="967"/>
      <c r="K22" s="967"/>
      <c r="L22" s="967"/>
      <c r="M22" s="967"/>
      <c r="N22" s="967"/>
      <c r="O22" s="967"/>
      <c r="P22" s="967"/>
      <c r="Q22" s="967"/>
      <c r="R22" s="967"/>
      <c r="S22" s="967"/>
      <c r="T22" s="967"/>
      <c r="U22" s="967"/>
      <c r="V22" s="967"/>
      <c r="W22" s="967"/>
      <c r="X22" s="967"/>
      <c r="Y22" s="605"/>
      <c r="Z22" s="605"/>
      <c r="AA22" s="605"/>
      <c r="AB22" s="605"/>
      <c r="AC22" s="605"/>
      <c r="AD22" s="605"/>
      <c r="AE22" s="428"/>
      <c r="AF22" s="265"/>
      <c r="AG22" s="265"/>
      <c r="AH22" s="265"/>
      <c r="AI22" s="265"/>
      <c r="AJ22" s="265"/>
      <c r="AK22" s="265"/>
      <c r="AL22" s="265"/>
      <c r="AM22" s="265"/>
    </row>
    <row r="23" spans="2:39" ht="1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6">
      <c r="B24" s="969" t="s">
        <v>526</v>
      </c>
      <c r="C24" s="595"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6">
      <c r="B25" s="969"/>
      <c r="C25" s="595"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6">
      <c r="B26" s="538"/>
      <c r="C26" s="595"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6">
      <c r="B27" s="538"/>
      <c r="C27" s="595"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6">
      <c r="B28" s="538"/>
      <c r="C28" s="595"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6">
      <c r="B29" s="538"/>
      <c r="C29" s="595"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6">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6">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58" t="s">
        <v>211</v>
      </c>
      <c r="C34" s="960" t="s">
        <v>33</v>
      </c>
      <c r="D34" s="284" t="s">
        <v>421</v>
      </c>
      <c r="E34" s="962" t="s">
        <v>209</v>
      </c>
      <c r="F34" s="963"/>
      <c r="G34" s="963"/>
      <c r="H34" s="963"/>
      <c r="I34" s="963"/>
      <c r="J34" s="963"/>
      <c r="K34" s="963"/>
      <c r="L34" s="963"/>
      <c r="M34" s="964"/>
      <c r="N34" s="965" t="s">
        <v>213</v>
      </c>
      <c r="O34" s="284" t="s">
        <v>422</v>
      </c>
      <c r="P34" s="962" t="s">
        <v>212</v>
      </c>
      <c r="Q34" s="963"/>
      <c r="R34" s="963"/>
      <c r="S34" s="963"/>
      <c r="T34" s="963"/>
      <c r="U34" s="963"/>
      <c r="V34" s="963"/>
      <c r="W34" s="963"/>
      <c r="X34" s="964"/>
      <c r="Y34" s="955" t="s">
        <v>243</v>
      </c>
      <c r="Z34" s="956"/>
      <c r="AA34" s="956"/>
      <c r="AB34" s="956"/>
      <c r="AC34" s="956"/>
      <c r="AD34" s="956"/>
      <c r="AE34" s="956"/>
      <c r="AF34" s="956"/>
      <c r="AG34" s="956"/>
      <c r="AH34" s="956"/>
      <c r="AI34" s="956"/>
      <c r="AJ34" s="956"/>
      <c r="AK34" s="956"/>
      <c r="AL34" s="956"/>
      <c r="AM34" s="957"/>
    </row>
    <row r="35" spans="1:39" ht="65.25" customHeight="1">
      <c r="B35" s="959"/>
      <c r="C35" s="961"/>
      <c r="D35" s="285">
        <v>2015</v>
      </c>
      <c r="E35" s="285">
        <v>2016</v>
      </c>
      <c r="F35" s="285">
        <v>2017</v>
      </c>
      <c r="G35" s="285">
        <v>2018</v>
      </c>
      <c r="H35" s="285">
        <v>2019</v>
      </c>
      <c r="I35" s="285">
        <v>2020</v>
      </c>
      <c r="J35" s="285">
        <v>2021</v>
      </c>
      <c r="K35" s="285">
        <v>2022</v>
      </c>
      <c r="L35" s="285">
        <v>2023</v>
      </c>
      <c r="M35" s="429">
        <v>2024</v>
      </c>
      <c r="N35" s="966"/>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2,999 kW</v>
      </c>
      <c r="AB35" s="285" t="str">
        <f>'1.  LRAMVA Summary'!G52</f>
        <v>GS 3,000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7" outlineLevel="1">
      <c r="A38" s="521">
        <v>1</v>
      </c>
      <c r="B38" s="519" t="s">
        <v>95</v>
      </c>
      <c r="C38" s="291" t="s">
        <v>25</v>
      </c>
      <c r="D38" s="295">
        <v>1183155</v>
      </c>
      <c r="E38" s="295">
        <v>1172349</v>
      </c>
      <c r="F38" s="295">
        <v>1172349</v>
      </c>
      <c r="G38" s="295">
        <v>1172349</v>
      </c>
      <c r="H38" s="295">
        <v>1172349</v>
      </c>
      <c r="I38" s="295">
        <v>1172349</v>
      </c>
      <c r="J38" s="295">
        <v>1172349</v>
      </c>
      <c r="K38" s="295">
        <v>1172105</v>
      </c>
      <c r="L38" s="295">
        <v>1172105</v>
      </c>
      <c r="M38" s="295">
        <v>1172105</v>
      </c>
      <c r="N38" s="291"/>
      <c r="O38" s="295">
        <v>78</v>
      </c>
      <c r="P38" s="295">
        <v>77</v>
      </c>
      <c r="Q38" s="295">
        <v>77</v>
      </c>
      <c r="R38" s="295">
        <v>77</v>
      </c>
      <c r="S38" s="295">
        <v>77</v>
      </c>
      <c r="T38" s="295">
        <v>77</v>
      </c>
      <c r="U38" s="295">
        <v>77</v>
      </c>
      <c r="V38" s="295">
        <v>77</v>
      </c>
      <c r="W38" s="295">
        <v>77</v>
      </c>
      <c r="X38" s="295">
        <v>77</v>
      </c>
      <c r="Y38" s="410">
        <v>1</v>
      </c>
      <c r="Z38" s="410"/>
      <c r="AA38" s="410"/>
      <c r="AB38" s="410"/>
      <c r="AC38" s="410"/>
      <c r="AD38" s="410"/>
      <c r="AE38" s="410"/>
      <c r="AF38" s="410"/>
      <c r="AG38" s="410"/>
      <c r="AH38" s="410"/>
      <c r="AI38" s="410"/>
      <c r="AJ38" s="410"/>
      <c r="AK38" s="410"/>
      <c r="AL38" s="410"/>
      <c r="AM38" s="296">
        <f>SUM(Y38:AL38)</f>
        <v>1</v>
      </c>
    </row>
    <row r="39" spans="1:39" ht="16" outlineLevel="1">
      <c r="B39" s="294" t="s">
        <v>267</v>
      </c>
      <c r="C39" s="291" t="s">
        <v>163</v>
      </c>
      <c r="D39" s="295">
        <v>260911</v>
      </c>
      <c r="E39" s="295">
        <v>257439</v>
      </c>
      <c r="F39" s="295">
        <v>257439</v>
      </c>
      <c r="G39" s="295">
        <v>257439</v>
      </c>
      <c r="H39" s="295">
        <v>257439</v>
      </c>
      <c r="I39" s="295">
        <v>257439</v>
      </c>
      <c r="J39" s="295">
        <v>257439</v>
      </c>
      <c r="K39" s="295">
        <v>257244</v>
      </c>
      <c r="L39" s="295">
        <v>257244</v>
      </c>
      <c r="M39" s="295">
        <v>257244</v>
      </c>
      <c r="N39" s="467"/>
      <c r="O39" s="295">
        <v>19</v>
      </c>
      <c r="P39" s="295">
        <v>18</v>
      </c>
      <c r="Q39" s="295">
        <v>18</v>
      </c>
      <c r="R39" s="295">
        <v>18</v>
      </c>
      <c r="S39" s="295">
        <v>18</v>
      </c>
      <c r="T39" s="295">
        <v>18</v>
      </c>
      <c r="U39" s="295">
        <v>18</v>
      </c>
      <c r="V39" s="295">
        <v>18</v>
      </c>
      <c r="W39" s="295">
        <v>18</v>
      </c>
      <c r="X39" s="295">
        <v>18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7" outlineLevel="1">
      <c r="A41" s="521">
        <v>2</v>
      </c>
      <c r="B41" s="519" t="s">
        <v>96</v>
      </c>
      <c r="C41" s="291" t="s">
        <v>25</v>
      </c>
      <c r="D41" s="295">
        <v>2088014</v>
      </c>
      <c r="E41" s="295">
        <v>2050905</v>
      </c>
      <c r="F41" s="295">
        <v>2050905</v>
      </c>
      <c r="G41" s="295">
        <v>2050905</v>
      </c>
      <c r="H41" s="295">
        <v>2050905</v>
      </c>
      <c r="I41" s="295">
        <v>2050905</v>
      </c>
      <c r="J41" s="295">
        <v>2050905</v>
      </c>
      <c r="K41" s="295">
        <v>2049831</v>
      </c>
      <c r="L41" s="295">
        <v>2049831</v>
      </c>
      <c r="M41" s="295">
        <v>2049831</v>
      </c>
      <c r="N41" s="291"/>
      <c r="O41" s="295">
        <v>141</v>
      </c>
      <c r="P41" s="295">
        <v>139</v>
      </c>
      <c r="Q41" s="295">
        <v>139</v>
      </c>
      <c r="R41" s="295">
        <v>139</v>
      </c>
      <c r="S41" s="295">
        <v>139</v>
      </c>
      <c r="T41" s="295">
        <v>139</v>
      </c>
      <c r="U41" s="295">
        <v>139</v>
      </c>
      <c r="V41" s="295">
        <v>138</v>
      </c>
      <c r="W41" s="295">
        <v>138</v>
      </c>
      <c r="X41" s="295">
        <v>138</v>
      </c>
      <c r="Y41" s="410">
        <v>1</v>
      </c>
      <c r="Z41" s="410"/>
      <c r="AA41" s="410"/>
      <c r="AB41" s="410"/>
      <c r="AC41" s="410"/>
      <c r="AD41" s="410"/>
      <c r="AE41" s="410"/>
      <c r="AF41" s="410"/>
      <c r="AG41" s="410"/>
      <c r="AH41" s="410"/>
      <c r="AI41" s="410"/>
      <c r="AJ41" s="410"/>
      <c r="AK41" s="410"/>
      <c r="AL41" s="410"/>
      <c r="AM41" s="296">
        <f>SUM(Y41:AL41)</f>
        <v>1</v>
      </c>
    </row>
    <row r="42" spans="1:39" ht="16" outlineLevel="1">
      <c r="B42" s="294" t="s">
        <v>267</v>
      </c>
      <c r="C42" s="291" t="s">
        <v>163</v>
      </c>
      <c r="D42" s="295">
        <v>21584</v>
      </c>
      <c r="E42" s="295">
        <v>21331</v>
      </c>
      <c r="F42" s="295">
        <v>21331</v>
      </c>
      <c r="G42" s="295">
        <v>21331</v>
      </c>
      <c r="H42" s="295">
        <v>21331</v>
      </c>
      <c r="I42" s="295">
        <v>21331</v>
      </c>
      <c r="J42" s="295">
        <v>21331</v>
      </c>
      <c r="K42" s="295">
        <v>21277</v>
      </c>
      <c r="L42" s="295">
        <v>21277</v>
      </c>
      <c r="M42" s="295">
        <v>21277</v>
      </c>
      <c r="N42" s="467"/>
      <c r="O42" s="295">
        <v>1</v>
      </c>
      <c r="P42" s="295">
        <v>1</v>
      </c>
      <c r="Q42" s="295">
        <v>1</v>
      </c>
      <c r="R42" s="295">
        <v>1</v>
      </c>
      <c r="S42" s="295">
        <v>1</v>
      </c>
      <c r="T42" s="295">
        <v>1</v>
      </c>
      <c r="U42" s="295">
        <v>1</v>
      </c>
      <c r="V42" s="295">
        <v>1</v>
      </c>
      <c r="W42" s="295">
        <v>1</v>
      </c>
      <c r="X42" s="295">
        <v>1</v>
      </c>
      <c r="Y42" s="411">
        <f t="shared" ref="Y42:AL42" si="1">Y41</f>
        <v>1</v>
      </c>
      <c r="Z42" s="411">
        <f t="shared" si="1"/>
        <v>0</v>
      </c>
      <c r="AA42" s="411">
        <f t="shared" si="1"/>
        <v>0</v>
      </c>
      <c r="AB42" s="411">
        <f t="shared" si="1"/>
        <v>0</v>
      </c>
      <c r="AC42" s="411">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7" outlineLevel="1">
      <c r="A44" s="521">
        <v>3</v>
      </c>
      <c r="B44" s="519" t="s">
        <v>97</v>
      </c>
      <c r="C44" s="291" t="s">
        <v>25</v>
      </c>
      <c r="D44" s="295">
        <v>47892</v>
      </c>
      <c r="E44" s="295">
        <v>47892</v>
      </c>
      <c r="F44" s="295">
        <v>47892</v>
      </c>
      <c r="G44" s="295">
        <v>46639</v>
      </c>
      <c r="H44" s="295">
        <v>21570</v>
      </c>
      <c r="I44" s="295">
        <v>0</v>
      </c>
      <c r="J44" s="295">
        <v>0</v>
      </c>
      <c r="K44" s="295">
        <v>0</v>
      </c>
      <c r="L44" s="295">
        <v>0</v>
      </c>
      <c r="M44" s="295">
        <v>0</v>
      </c>
      <c r="N44" s="291"/>
      <c r="O44" s="295">
        <v>8</v>
      </c>
      <c r="P44" s="295">
        <v>8</v>
      </c>
      <c r="Q44" s="295">
        <v>8</v>
      </c>
      <c r="R44" s="295">
        <v>7</v>
      </c>
      <c r="S44" s="295">
        <v>3</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6" outlineLevel="1">
      <c r="B45" s="294" t="s">
        <v>267</v>
      </c>
      <c r="C45" s="291" t="s">
        <v>163</v>
      </c>
      <c r="D45" s="295"/>
      <c r="E45" s="295"/>
      <c r="F45" s="295"/>
      <c r="G45" s="295"/>
      <c r="H45" s="295"/>
      <c r="I45" s="295"/>
      <c r="J45" s="295"/>
      <c r="K45" s="295"/>
      <c r="L45" s="295"/>
      <c r="M45" s="295"/>
      <c r="N45" s="467"/>
      <c r="O45" s="295"/>
      <c r="P45" s="295"/>
      <c r="Q45" s="295"/>
      <c r="R45" s="295"/>
      <c r="S45" s="295"/>
      <c r="T45" s="295"/>
      <c r="U45" s="295"/>
      <c r="V45" s="295"/>
      <c r="W45" s="295"/>
      <c r="X45" s="295"/>
      <c r="Y45" s="411">
        <f t="shared" ref="Y45:AL45" si="2">Y44</f>
        <v>1</v>
      </c>
      <c r="Z45" s="411">
        <f t="shared" si="2"/>
        <v>0</v>
      </c>
      <c r="AA45" s="411">
        <f t="shared" si="2"/>
        <v>0</v>
      </c>
      <c r="AB45" s="411">
        <f t="shared" si="2"/>
        <v>0</v>
      </c>
      <c r="AC45" s="411">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ht="16"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7" outlineLevel="1">
      <c r="A47" s="521">
        <v>4</v>
      </c>
      <c r="B47" s="519" t="s">
        <v>679</v>
      </c>
      <c r="C47" s="291" t="s">
        <v>25</v>
      </c>
      <c r="D47" s="295">
        <v>1808692</v>
      </c>
      <c r="E47" s="295">
        <v>1808692</v>
      </c>
      <c r="F47" s="295">
        <v>1808692</v>
      </c>
      <c r="G47" s="295">
        <v>1808692</v>
      </c>
      <c r="H47" s="295">
        <v>1808692</v>
      </c>
      <c r="I47" s="295">
        <v>1808692</v>
      </c>
      <c r="J47" s="295">
        <v>1808692</v>
      </c>
      <c r="K47" s="295">
        <v>1808692</v>
      </c>
      <c r="L47" s="295">
        <v>1808692</v>
      </c>
      <c r="M47" s="295">
        <v>1808692</v>
      </c>
      <c r="N47" s="291"/>
      <c r="O47" s="295">
        <v>946</v>
      </c>
      <c r="P47" s="295">
        <v>946</v>
      </c>
      <c r="Q47" s="295">
        <v>946</v>
      </c>
      <c r="R47" s="295">
        <v>946</v>
      </c>
      <c r="S47" s="295">
        <v>946</v>
      </c>
      <c r="T47" s="295">
        <v>946</v>
      </c>
      <c r="U47" s="295">
        <v>946</v>
      </c>
      <c r="V47" s="295">
        <v>946</v>
      </c>
      <c r="W47" s="295">
        <v>946</v>
      </c>
      <c r="X47" s="295">
        <v>946</v>
      </c>
      <c r="Y47" s="410">
        <v>1</v>
      </c>
      <c r="Z47" s="410"/>
      <c r="AA47" s="410"/>
      <c r="AB47" s="410"/>
      <c r="AC47" s="410"/>
      <c r="AD47" s="410"/>
      <c r="AE47" s="410"/>
      <c r="AF47" s="410"/>
      <c r="AG47" s="410"/>
      <c r="AH47" s="410"/>
      <c r="AI47" s="410"/>
      <c r="AJ47" s="410"/>
      <c r="AK47" s="410"/>
      <c r="AL47" s="410"/>
      <c r="AM47" s="296">
        <f>SUM(Y47:AL47)</f>
        <v>1</v>
      </c>
    </row>
    <row r="48" spans="1:39" ht="16" outlineLevel="1">
      <c r="B48" s="294" t="s">
        <v>267</v>
      </c>
      <c r="C48" s="291" t="s">
        <v>163</v>
      </c>
      <c r="D48" s="295">
        <v>45841</v>
      </c>
      <c r="E48" s="295">
        <v>45841</v>
      </c>
      <c r="F48" s="295">
        <v>45841</v>
      </c>
      <c r="G48" s="295">
        <v>45841</v>
      </c>
      <c r="H48" s="295">
        <v>45841</v>
      </c>
      <c r="I48" s="295">
        <v>45841</v>
      </c>
      <c r="J48" s="295">
        <v>45841</v>
      </c>
      <c r="K48" s="295">
        <v>45841</v>
      </c>
      <c r="L48" s="295">
        <v>45841</v>
      </c>
      <c r="M48" s="295">
        <v>45841</v>
      </c>
      <c r="N48" s="467"/>
      <c r="O48" s="295">
        <v>24</v>
      </c>
      <c r="P48" s="295">
        <v>24</v>
      </c>
      <c r="Q48" s="295">
        <v>24</v>
      </c>
      <c r="R48" s="295">
        <v>24</v>
      </c>
      <c r="S48" s="295">
        <v>24</v>
      </c>
      <c r="T48" s="295">
        <v>24</v>
      </c>
      <c r="U48" s="295">
        <v>24</v>
      </c>
      <c r="V48" s="295">
        <v>24</v>
      </c>
      <c r="W48" s="295">
        <v>24</v>
      </c>
      <c r="X48" s="295">
        <v>24</v>
      </c>
      <c r="Y48" s="411">
        <f t="shared" ref="Y48:AL48" si="3">Y47</f>
        <v>1</v>
      </c>
      <c r="Z48" s="411">
        <f t="shared" si="3"/>
        <v>0</v>
      </c>
      <c r="AA48" s="411">
        <f t="shared" si="3"/>
        <v>0</v>
      </c>
      <c r="AB48" s="411">
        <f t="shared" si="3"/>
        <v>0</v>
      </c>
      <c r="AC48" s="411">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ht="16"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v>5803</v>
      </c>
      <c r="E50" s="295">
        <v>5803</v>
      </c>
      <c r="F50" s="295">
        <v>5803</v>
      </c>
      <c r="G50" s="295">
        <v>5803</v>
      </c>
      <c r="H50" s="295">
        <v>5803</v>
      </c>
      <c r="I50" s="295">
        <v>5803</v>
      </c>
      <c r="J50" s="295">
        <v>5803</v>
      </c>
      <c r="K50" s="295">
        <v>5803</v>
      </c>
      <c r="L50" s="295">
        <v>5803</v>
      </c>
      <c r="M50" s="295">
        <v>5803</v>
      </c>
      <c r="N50" s="291"/>
      <c r="O50" s="295">
        <v>2</v>
      </c>
      <c r="P50" s="295">
        <v>2</v>
      </c>
      <c r="Q50" s="295">
        <v>2</v>
      </c>
      <c r="R50" s="295">
        <v>2</v>
      </c>
      <c r="S50" s="295">
        <v>2</v>
      </c>
      <c r="T50" s="295">
        <v>2</v>
      </c>
      <c r="U50" s="295">
        <v>2</v>
      </c>
      <c r="V50" s="295">
        <v>2</v>
      </c>
      <c r="W50" s="295">
        <v>2</v>
      </c>
      <c r="X50" s="295">
        <v>2</v>
      </c>
      <c r="Y50" s="410">
        <v>1</v>
      </c>
      <c r="Z50" s="410"/>
      <c r="AA50" s="410"/>
      <c r="AB50" s="410"/>
      <c r="AC50" s="410"/>
      <c r="AD50" s="410"/>
      <c r="AE50" s="410"/>
      <c r="AF50" s="410"/>
      <c r="AG50" s="410"/>
      <c r="AH50" s="410"/>
      <c r="AI50" s="410"/>
      <c r="AJ50" s="410"/>
      <c r="AK50" s="410"/>
      <c r="AL50" s="410"/>
      <c r="AM50" s="296">
        <f>SUM(Y50:AL50)</f>
        <v>1</v>
      </c>
    </row>
    <row r="51" spans="1:39" ht="16" outlineLevel="1">
      <c r="B51" s="294" t="s">
        <v>267</v>
      </c>
      <c r="C51" s="291" t="s">
        <v>163</v>
      </c>
      <c r="D51" s="295"/>
      <c r="E51" s="295"/>
      <c r="F51" s="295"/>
      <c r="G51" s="295"/>
      <c r="H51" s="295"/>
      <c r="I51" s="295"/>
      <c r="J51" s="295"/>
      <c r="K51" s="295"/>
      <c r="L51" s="295"/>
      <c r="M51" s="295"/>
      <c r="N51" s="467"/>
      <c r="O51" s="295"/>
      <c r="P51" s="295"/>
      <c r="Q51" s="295"/>
      <c r="R51" s="295"/>
      <c r="S51" s="295"/>
      <c r="T51" s="295"/>
      <c r="U51" s="295"/>
      <c r="V51" s="295"/>
      <c r="W51" s="295"/>
      <c r="X51" s="295"/>
      <c r="Y51" s="411">
        <f t="shared" ref="Y51:AL51" si="4">Y50</f>
        <v>1</v>
      </c>
      <c r="Z51" s="411">
        <f t="shared" si="4"/>
        <v>0</v>
      </c>
      <c r="AA51" s="411">
        <f t="shared" si="4"/>
        <v>0</v>
      </c>
      <c r="AB51" s="411">
        <f t="shared" si="4"/>
        <v>0</v>
      </c>
      <c r="AC51" s="411">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ht="16"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7" outlineLevel="1">
      <c r="A54" s="521">
        <v>6</v>
      </c>
      <c r="B54" s="519" t="s">
        <v>99</v>
      </c>
      <c r="C54" s="291" t="s">
        <v>25</v>
      </c>
      <c r="D54" s="295">
        <v>729262</v>
      </c>
      <c r="E54" s="295">
        <v>729262</v>
      </c>
      <c r="F54" s="295">
        <v>729262</v>
      </c>
      <c r="G54" s="295">
        <v>729262</v>
      </c>
      <c r="H54" s="295">
        <v>0</v>
      </c>
      <c r="I54" s="295">
        <v>0</v>
      </c>
      <c r="J54" s="295">
        <v>0</v>
      </c>
      <c r="K54" s="295">
        <v>0</v>
      </c>
      <c r="L54" s="295">
        <v>0</v>
      </c>
      <c r="M54" s="295">
        <v>0</v>
      </c>
      <c r="N54" s="295">
        <v>12</v>
      </c>
      <c r="O54" s="295">
        <v>155</v>
      </c>
      <c r="P54" s="295">
        <v>155</v>
      </c>
      <c r="Q54" s="295">
        <v>155</v>
      </c>
      <c r="R54" s="295">
        <v>155</v>
      </c>
      <c r="S54" s="295">
        <v>0</v>
      </c>
      <c r="T54" s="295">
        <v>0</v>
      </c>
      <c r="U54" s="295">
        <v>0</v>
      </c>
      <c r="V54" s="295">
        <v>0</v>
      </c>
      <c r="W54" s="295">
        <v>0</v>
      </c>
      <c r="X54" s="295">
        <v>0</v>
      </c>
      <c r="Y54" s="415"/>
      <c r="Z54" s="410">
        <v>0.1</v>
      </c>
      <c r="AA54" s="410">
        <v>0.9</v>
      </c>
      <c r="AB54" s="410"/>
      <c r="AC54" s="410"/>
      <c r="AD54" s="410"/>
      <c r="AE54" s="410"/>
      <c r="AF54" s="415"/>
      <c r="AG54" s="415"/>
      <c r="AH54" s="415"/>
      <c r="AI54" s="415"/>
      <c r="AJ54" s="415"/>
      <c r="AK54" s="415"/>
      <c r="AL54" s="415"/>
      <c r="AM54" s="296">
        <f>SUM(Y54:AL54)</f>
        <v>1</v>
      </c>
    </row>
    <row r="55" spans="1:39" ht="16" outlineLevel="1">
      <c r="B55" s="294" t="s">
        <v>267</v>
      </c>
      <c r="C55" s="291" t="s">
        <v>163</v>
      </c>
      <c r="D55" s="295">
        <v>204740</v>
      </c>
      <c r="E55" s="295">
        <v>204740</v>
      </c>
      <c r="F55" s="295">
        <v>204740</v>
      </c>
      <c r="G55" s="295">
        <v>204740</v>
      </c>
      <c r="H55" s="295">
        <v>934004</v>
      </c>
      <c r="I55" s="295">
        <v>934004</v>
      </c>
      <c r="J55" s="295">
        <v>934004</v>
      </c>
      <c r="K55" s="295">
        <v>934004</v>
      </c>
      <c r="L55" s="295">
        <v>934004</v>
      </c>
      <c r="M55" s="295">
        <v>934004</v>
      </c>
      <c r="N55" s="295">
        <f>N54</f>
        <v>12</v>
      </c>
      <c r="O55" s="295">
        <v>44</v>
      </c>
      <c r="P55" s="295">
        <v>44</v>
      </c>
      <c r="Q55" s="295">
        <v>44</v>
      </c>
      <c r="R55" s="295">
        <v>44</v>
      </c>
      <c r="S55" s="295">
        <v>203</v>
      </c>
      <c r="T55" s="295">
        <v>203</v>
      </c>
      <c r="U55" s="295">
        <v>203</v>
      </c>
      <c r="V55" s="295">
        <v>203</v>
      </c>
      <c r="W55" s="295">
        <v>203</v>
      </c>
      <c r="X55" s="295">
        <v>203</v>
      </c>
      <c r="Y55" s="411">
        <f t="shared" ref="Y55:AL55" si="5">Y54</f>
        <v>0</v>
      </c>
      <c r="Z55" s="411">
        <f t="shared" si="5"/>
        <v>0.1</v>
      </c>
      <c r="AA55" s="411">
        <f t="shared" si="5"/>
        <v>0.9</v>
      </c>
      <c r="AB55" s="411">
        <f t="shared" si="5"/>
        <v>0</v>
      </c>
      <c r="AC55" s="411">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ht="16"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762" t="s">
        <v>25</v>
      </c>
      <c r="D57" s="295">
        <v>7428449</v>
      </c>
      <c r="E57" s="295">
        <v>7428449</v>
      </c>
      <c r="F57" s="295">
        <v>7369294</v>
      </c>
      <c r="G57" s="295">
        <v>7369294</v>
      </c>
      <c r="H57" s="295">
        <v>7369294</v>
      </c>
      <c r="I57" s="295">
        <v>7362514</v>
      </c>
      <c r="J57" s="295">
        <v>7091811</v>
      </c>
      <c r="K57" s="295">
        <v>7091811</v>
      </c>
      <c r="L57" s="295">
        <v>7031168</v>
      </c>
      <c r="M57" s="295">
        <v>6127481</v>
      </c>
      <c r="N57" s="295">
        <v>12</v>
      </c>
      <c r="O57" s="295">
        <v>1208</v>
      </c>
      <c r="P57" s="295">
        <v>1208</v>
      </c>
      <c r="Q57" s="295">
        <v>1189</v>
      </c>
      <c r="R57" s="295">
        <v>1189</v>
      </c>
      <c r="S57" s="295">
        <v>1189</v>
      </c>
      <c r="T57" s="295">
        <v>1187</v>
      </c>
      <c r="U57" s="295">
        <v>1138</v>
      </c>
      <c r="V57" s="295">
        <v>1138</v>
      </c>
      <c r="W57" s="295">
        <v>1135</v>
      </c>
      <c r="X57" s="295">
        <v>976</v>
      </c>
      <c r="Y57" s="764">
        <f>'3-a.  Rate Class Allocations'!P263</f>
        <v>6.8847459038393118E-3</v>
      </c>
      <c r="Z57" s="764">
        <f>'3-a.  Rate Class Allocations'!Q263</f>
        <v>0.12256062367513865</v>
      </c>
      <c r="AA57" s="764">
        <f>'3-a.  Rate Class Allocations'!R263</f>
        <v>0.80032978545373556</v>
      </c>
      <c r="AB57" s="764">
        <f>'3-a.  Rate Class Allocations'!S263</f>
        <v>4.8118160274181702E-3</v>
      </c>
      <c r="AC57" s="764">
        <f>'3-a.  Rate Class Allocations'!T263</f>
        <v>3.5376147950147971E-2</v>
      </c>
      <c r="AD57" s="764">
        <f>'3-a.  Rate Class Allocations'!U263</f>
        <v>1.248604250387605E-4</v>
      </c>
      <c r="AE57" s="410"/>
      <c r="AF57" s="415"/>
      <c r="AG57" s="415"/>
      <c r="AH57" s="415"/>
      <c r="AI57" s="415"/>
      <c r="AJ57" s="415"/>
      <c r="AK57" s="415"/>
      <c r="AL57" s="415"/>
      <c r="AM57" s="296">
        <f>SUM(Y57:AL57)</f>
        <v>0.97008797943531855</v>
      </c>
    </row>
    <row r="58" spans="1:39" ht="28.5" customHeight="1" outlineLevel="1">
      <c r="B58" s="519"/>
      <c r="C58" s="763" t="s">
        <v>761</v>
      </c>
      <c r="D58" s="295">
        <v>181299</v>
      </c>
      <c r="E58" s="295">
        <v>181299</v>
      </c>
      <c r="F58" s="295">
        <v>181299</v>
      </c>
      <c r="G58" s="295">
        <v>181299</v>
      </c>
      <c r="H58" s="295">
        <v>181299</v>
      </c>
      <c r="I58" s="295">
        <v>181299</v>
      </c>
      <c r="J58" s="295">
        <v>179161</v>
      </c>
      <c r="K58" s="295">
        <v>179161</v>
      </c>
      <c r="L58" s="295">
        <v>179161</v>
      </c>
      <c r="M58" s="295">
        <v>170103</v>
      </c>
      <c r="N58" s="295">
        <v>12</v>
      </c>
      <c r="O58" s="295">
        <v>29</v>
      </c>
      <c r="P58" s="295">
        <v>29</v>
      </c>
      <c r="Q58" s="295">
        <v>29</v>
      </c>
      <c r="R58" s="295">
        <v>29</v>
      </c>
      <c r="S58" s="295">
        <v>29</v>
      </c>
      <c r="T58" s="295">
        <v>29</v>
      </c>
      <c r="U58" s="295">
        <v>29</v>
      </c>
      <c r="V58" s="295">
        <v>29</v>
      </c>
      <c r="W58" s="295">
        <v>29</v>
      </c>
      <c r="X58" s="295">
        <v>27</v>
      </c>
      <c r="Y58" s="411">
        <f>Y57</f>
        <v>6.8847459038393118E-3</v>
      </c>
      <c r="Z58" s="411">
        <f t="shared" ref="Z58:AL58" si="6">Z57</f>
        <v>0.12256062367513865</v>
      </c>
      <c r="AA58" s="411">
        <f t="shared" si="6"/>
        <v>0.80032978545373556</v>
      </c>
      <c r="AB58" s="411">
        <f t="shared" si="6"/>
        <v>4.8118160274181702E-3</v>
      </c>
      <c r="AC58" s="411">
        <f t="shared" si="6"/>
        <v>3.5376147950147971E-2</v>
      </c>
      <c r="AD58" s="411">
        <f t="shared" si="6"/>
        <v>1.248604250387605E-4</v>
      </c>
      <c r="AE58" s="411">
        <f t="shared" si="6"/>
        <v>0</v>
      </c>
      <c r="AF58" s="411">
        <f t="shared" si="6"/>
        <v>0</v>
      </c>
      <c r="AG58" s="411">
        <f t="shared" si="6"/>
        <v>0</v>
      </c>
      <c r="AH58" s="411">
        <f t="shared" si="6"/>
        <v>0</v>
      </c>
      <c r="AI58" s="411">
        <f t="shared" si="6"/>
        <v>0</v>
      </c>
      <c r="AJ58" s="411">
        <f t="shared" si="6"/>
        <v>0</v>
      </c>
      <c r="AK58" s="411">
        <f t="shared" si="6"/>
        <v>0</v>
      </c>
      <c r="AL58" s="411">
        <f t="shared" si="6"/>
        <v>0</v>
      </c>
      <c r="AM58" s="296"/>
    </row>
    <row r="59" spans="1:39" ht="16" outlineLevel="1">
      <c r="B59" s="294" t="s">
        <v>267</v>
      </c>
      <c r="C59" s="763" t="s">
        <v>762</v>
      </c>
      <c r="D59" s="295">
        <v>678545</v>
      </c>
      <c r="E59" s="295">
        <v>678545</v>
      </c>
      <c r="F59" s="295">
        <v>737700</v>
      </c>
      <c r="G59" s="295">
        <v>747843</v>
      </c>
      <c r="H59" s="295">
        <v>747843</v>
      </c>
      <c r="I59" s="295">
        <v>747843</v>
      </c>
      <c r="J59" s="295">
        <v>1020684</v>
      </c>
      <c r="K59" s="295">
        <v>1020684</v>
      </c>
      <c r="L59" s="295">
        <v>1064753</v>
      </c>
      <c r="M59" s="295">
        <v>906043</v>
      </c>
      <c r="N59" s="295">
        <f>N57</f>
        <v>12</v>
      </c>
      <c r="O59" s="295">
        <v>92</v>
      </c>
      <c r="P59" s="295">
        <v>92</v>
      </c>
      <c r="Q59" s="295">
        <v>111</v>
      </c>
      <c r="R59" s="295">
        <v>114</v>
      </c>
      <c r="S59" s="295">
        <v>114</v>
      </c>
      <c r="T59" s="295">
        <v>114</v>
      </c>
      <c r="U59" s="295">
        <v>163</v>
      </c>
      <c r="V59" s="295">
        <v>163</v>
      </c>
      <c r="W59" s="295">
        <v>161</v>
      </c>
      <c r="X59" s="295">
        <v>132</v>
      </c>
      <c r="Y59" s="411">
        <f t="shared" ref="Y59:AL59" si="7">Y57</f>
        <v>6.8847459038393118E-3</v>
      </c>
      <c r="Z59" s="411">
        <f t="shared" si="7"/>
        <v>0.12256062367513865</v>
      </c>
      <c r="AA59" s="411">
        <f t="shared" si="7"/>
        <v>0.80032978545373556</v>
      </c>
      <c r="AB59" s="411">
        <f t="shared" si="7"/>
        <v>4.8118160274181702E-3</v>
      </c>
      <c r="AC59" s="411">
        <f t="shared" si="7"/>
        <v>3.5376147950147971E-2</v>
      </c>
      <c r="AD59" s="411">
        <f t="shared" si="7"/>
        <v>1.248604250387605E-4</v>
      </c>
      <c r="AE59" s="411">
        <f t="shared" si="7"/>
        <v>0</v>
      </c>
      <c r="AF59" s="411">
        <f t="shared" si="7"/>
        <v>0</v>
      </c>
      <c r="AG59" s="411">
        <f t="shared" si="7"/>
        <v>0</v>
      </c>
      <c r="AH59" s="411">
        <f t="shared" si="7"/>
        <v>0</v>
      </c>
      <c r="AI59" s="411">
        <f t="shared" si="7"/>
        <v>0</v>
      </c>
      <c r="AJ59" s="411">
        <f t="shared" si="7"/>
        <v>0</v>
      </c>
      <c r="AK59" s="411">
        <f t="shared" si="7"/>
        <v>0</v>
      </c>
      <c r="AL59" s="411">
        <f t="shared" si="7"/>
        <v>0</v>
      </c>
      <c r="AM59" s="311"/>
    </row>
    <row r="60" spans="1:39" ht="16"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4" outlineLevel="1">
      <c r="A61" s="521">
        <v>8</v>
      </c>
      <c r="B61" s="519" t="s">
        <v>101</v>
      </c>
      <c r="C61" s="291" t="s">
        <v>25</v>
      </c>
      <c r="D61" s="295">
        <v>1859906</v>
      </c>
      <c r="E61" s="295">
        <v>1733938</v>
      </c>
      <c r="F61" s="295">
        <v>1271582</v>
      </c>
      <c r="G61" s="295">
        <v>1270098</v>
      </c>
      <c r="H61" s="295">
        <v>1270098</v>
      </c>
      <c r="I61" s="295">
        <v>1270098</v>
      </c>
      <c r="J61" s="295">
        <v>1270098</v>
      </c>
      <c r="K61" s="295">
        <v>1270098</v>
      </c>
      <c r="L61" s="295">
        <v>1270098</v>
      </c>
      <c r="M61" s="295">
        <v>1270098</v>
      </c>
      <c r="N61" s="295">
        <v>12</v>
      </c>
      <c r="O61" s="295">
        <v>425</v>
      </c>
      <c r="P61" s="295">
        <v>397</v>
      </c>
      <c r="Q61" s="295">
        <v>279</v>
      </c>
      <c r="R61" s="295">
        <v>279</v>
      </c>
      <c r="S61" s="295">
        <v>279</v>
      </c>
      <c r="T61" s="295">
        <v>279</v>
      </c>
      <c r="U61" s="295">
        <v>279</v>
      </c>
      <c r="V61" s="295">
        <v>279</v>
      </c>
      <c r="W61" s="295">
        <v>279</v>
      </c>
      <c r="X61" s="295">
        <v>279</v>
      </c>
      <c r="Y61" s="415"/>
      <c r="Z61" s="532">
        <v>1</v>
      </c>
      <c r="AA61" s="410"/>
      <c r="AB61" s="410"/>
      <c r="AC61" s="410"/>
      <c r="AD61" s="410"/>
      <c r="AE61" s="410"/>
      <c r="AF61" s="415"/>
      <c r="AG61" s="415"/>
      <c r="AH61" s="415"/>
      <c r="AI61" s="415"/>
      <c r="AJ61" s="415"/>
      <c r="AK61" s="415"/>
      <c r="AL61" s="415"/>
      <c r="AM61" s="296">
        <f>SUM(Y61:AL61)</f>
        <v>1</v>
      </c>
    </row>
    <row r="62" spans="1:39" ht="16" outlineLevel="1">
      <c r="B62" s="294" t="s">
        <v>267</v>
      </c>
      <c r="C62" s="340" t="s">
        <v>163</v>
      </c>
      <c r="D62" s="295">
        <v>-536953</v>
      </c>
      <c r="E62" s="295">
        <v>-410985</v>
      </c>
      <c r="F62" s="295">
        <v>51371</v>
      </c>
      <c r="G62" s="295">
        <v>135741</v>
      </c>
      <c r="H62" s="295">
        <v>135741</v>
      </c>
      <c r="I62" s="295">
        <v>135741</v>
      </c>
      <c r="J62" s="295">
        <v>135741</v>
      </c>
      <c r="K62" s="295">
        <v>135741</v>
      </c>
      <c r="L62" s="295">
        <v>135741</v>
      </c>
      <c r="M62" s="295">
        <v>135741</v>
      </c>
      <c r="N62" s="295">
        <f>N61</f>
        <v>12</v>
      </c>
      <c r="O62" s="295">
        <v>-128</v>
      </c>
      <c r="P62" s="295">
        <v>-101</v>
      </c>
      <c r="Q62" s="295">
        <v>17</v>
      </c>
      <c r="R62" s="295">
        <v>35</v>
      </c>
      <c r="S62" s="295">
        <v>35</v>
      </c>
      <c r="T62" s="295">
        <v>35</v>
      </c>
      <c r="U62" s="295">
        <v>35</v>
      </c>
      <c r="V62" s="295">
        <v>35</v>
      </c>
      <c r="W62" s="295">
        <v>35</v>
      </c>
      <c r="X62" s="295">
        <v>35</v>
      </c>
      <c r="Y62" s="411">
        <f t="shared" ref="Y62:AL62" si="8">Y61</f>
        <v>0</v>
      </c>
      <c r="Z62" s="411">
        <f t="shared" si="8"/>
        <v>1</v>
      </c>
      <c r="AA62" s="411">
        <f t="shared" si="8"/>
        <v>0</v>
      </c>
      <c r="AB62" s="411">
        <f t="shared" si="8"/>
        <v>0</v>
      </c>
      <c r="AC62" s="411">
        <f t="shared" si="8"/>
        <v>0</v>
      </c>
      <c r="AD62" s="411">
        <f t="shared" si="8"/>
        <v>0</v>
      </c>
      <c r="AE62" s="411">
        <f t="shared" si="8"/>
        <v>0</v>
      </c>
      <c r="AF62" s="411">
        <f t="shared" si="8"/>
        <v>0</v>
      </c>
      <c r="AG62" s="411">
        <f t="shared" si="8"/>
        <v>0</v>
      </c>
      <c r="AH62" s="411">
        <f t="shared" si="8"/>
        <v>0</v>
      </c>
      <c r="AI62" s="411">
        <f t="shared" si="8"/>
        <v>0</v>
      </c>
      <c r="AJ62" s="411">
        <f t="shared" si="8"/>
        <v>0</v>
      </c>
      <c r="AK62" s="411">
        <f t="shared" si="8"/>
        <v>0</v>
      </c>
      <c r="AL62" s="411">
        <f t="shared" si="8"/>
        <v>0</v>
      </c>
      <c r="AM62" s="311"/>
    </row>
    <row r="63" spans="1:39" ht="16" outlineLevel="1">
      <c r="B63" s="314"/>
      <c r="C63" s="312"/>
      <c r="D63" s="316"/>
      <c r="E63" s="316"/>
      <c r="F63" s="316"/>
      <c r="G63" s="316"/>
      <c r="H63" s="316"/>
      <c r="I63" s="316"/>
      <c r="J63" s="316"/>
      <c r="K63" s="316"/>
      <c r="L63" s="316"/>
      <c r="M63" s="316"/>
      <c r="N63" s="29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4" hidden="1" outlineLevel="1">
      <c r="A64" s="521">
        <v>9</v>
      </c>
      <c r="B64" s="519"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5"/>
      <c r="Z64" s="410"/>
      <c r="AA64" s="410"/>
      <c r="AB64" s="410"/>
      <c r="AC64" s="410"/>
      <c r="AD64" s="410"/>
      <c r="AE64" s="410"/>
      <c r="AF64" s="415"/>
      <c r="AG64" s="415"/>
      <c r="AH64" s="415"/>
      <c r="AI64" s="415"/>
      <c r="AJ64" s="415"/>
      <c r="AK64" s="415"/>
      <c r="AL64" s="415"/>
      <c r="AM64" s="296">
        <f>SUM(Y64:AL64)</f>
        <v>0</v>
      </c>
    </row>
    <row r="65" spans="1:39" ht="16" hidden="1" outlineLevel="1">
      <c r="B65" s="294" t="s">
        <v>267</v>
      </c>
      <c r="C65" s="291" t="s">
        <v>163</v>
      </c>
      <c r="D65" s="295"/>
      <c r="E65" s="295"/>
      <c r="F65" s="295"/>
      <c r="G65" s="295"/>
      <c r="H65" s="295"/>
      <c r="I65" s="295"/>
      <c r="J65" s="295"/>
      <c r="K65" s="295"/>
      <c r="L65" s="295"/>
      <c r="M65" s="295"/>
      <c r="N65" s="295">
        <f>N64</f>
        <v>12</v>
      </c>
      <c r="O65" s="295"/>
      <c r="P65" s="295"/>
      <c r="Q65" s="295"/>
      <c r="R65" s="295"/>
      <c r="S65" s="295"/>
      <c r="T65" s="295"/>
      <c r="U65" s="295"/>
      <c r="V65" s="295"/>
      <c r="W65" s="295"/>
      <c r="X65" s="295"/>
      <c r="Y65" s="411">
        <f t="shared" ref="Y65:AL65" si="9">Y64</f>
        <v>0</v>
      </c>
      <c r="Z65" s="411">
        <f t="shared" si="9"/>
        <v>0</v>
      </c>
      <c r="AA65" s="411">
        <f t="shared" si="9"/>
        <v>0</v>
      </c>
      <c r="AB65" s="411">
        <f t="shared" si="9"/>
        <v>0</v>
      </c>
      <c r="AC65" s="411">
        <f t="shared" si="9"/>
        <v>0</v>
      </c>
      <c r="AD65" s="411">
        <f t="shared" si="9"/>
        <v>0</v>
      </c>
      <c r="AE65" s="411">
        <f t="shared" si="9"/>
        <v>0</v>
      </c>
      <c r="AF65" s="411">
        <f t="shared" si="9"/>
        <v>0</v>
      </c>
      <c r="AG65" s="411">
        <f t="shared" si="9"/>
        <v>0</v>
      </c>
      <c r="AH65" s="411">
        <f t="shared" si="9"/>
        <v>0</v>
      </c>
      <c r="AI65" s="411">
        <f t="shared" si="9"/>
        <v>0</v>
      </c>
      <c r="AJ65" s="411">
        <f t="shared" si="9"/>
        <v>0</v>
      </c>
      <c r="AK65" s="411">
        <f t="shared" si="9"/>
        <v>0</v>
      </c>
      <c r="AL65" s="411">
        <f t="shared" si="9"/>
        <v>0</v>
      </c>
      <c r="AM65" s="311"/>
    </row>
    <row r="66" spans="1:39" ht="16" hidden="1" outlineLevel="1">
      <c r="B66" s="314"/>
      <c r="C66" s="312"/>
      <c r="D66" s="316"/>
      <c r="E66" s="316"/>
      <c r="F66" s="316"/>
      <c r="G66" s="316"/>
      <c r="H66" s="316"/>
      <c r="I66" s="316"/>
      <c r="J66" s="316"/>
      <c r="K66" s="316"/>
      <c r="L66" s="316"/>
      <c r="M66" s="316"/>
      <c r="N66" s="29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4" hidden="1" outlineLevel="1">
      <c r="A67" s="521">
        <v>10</v>
      </c>
      <c r="B67" s="519"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c r="AB67" s="410"/>
      <c r="AC67" s="410"/>
      <c r="AD67" s="410"/>
      <c r="AE67" s="410"/>
      <c r="AF67" s="415"/>
      <c r="AG67" s="415"/>
      <c r="AH67" s="415"/>
      <c r="AI67" s="415"/>
      <c r="AJ67" s="415"/>
      <c r="AK67" s="415"/>
      <c r="AL67" s="415"/>
      <c r="AM67" s="296">
        <f>SUM(Y67:AL67)</f>
        <v>0</v>
      </c>
    </row>
    <row r="68" spans="1:39" ht="16" hidden="1" outlineLevel="1">
      <c r="B68" s="294" t="s">
        <v>267</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1">
        <f t="shared" ref="Y68:AL68" si="10">Y67</f>
        <v>0</v>
      </c>
      <c r="Z68" s="411">
        <f t="shared" si="10"/>
        <v>0</v>
      </c>
      <c r="AA68" s="411">
        <f t="shared" si="10"/>
        <v>0</v>
      </c>
      <c r="AB68" s="411">
        <f t="shared" si="10"/>
        <v>0</v>
      </c>
      <c r="AC68" s="411">
        <f t="shared" si="10"/>
        <v>0</v>
      </c>
      <c r="AD68" s="411">
        <f t="shared" si="10"/>
        <v>0</v>
      </c>
      <c r="AE68" s="411">
        <f t="shared" si="10"/>
        <v>0</v>
      </c>
      <c r="AF68" s="411">
        <f t="shared" si="10"/>
        <v>0</v>
      </c>
      <c r="AG68" s="411">
        <f t="shared" si="10"/>
        <v>0</v>
      </c>
      <c r="AH68" s="411">
        <f t="shared" si="10"/>
        <v>0</v>
      </c>
      <c r="AI68" s="411">
        <f t="shared" si="10"/>
        <v>0</v>
      </c>
      <c r="AJ68" s="411">
        <f t="shared" si="10"/>
        <v>0</v>
      </c>
      <c r="AK68" s="411">
        <f t="shared" si="10"/>
        <v>0</v>
      </c>
      <c r="AL68" s="411">
        <f t="shared" si="10"/>
        <v>0</v>
      </c>
      <c r="AM68" s="311"/>
    </row>
    <row r="69" spans="1:39" ht="16" hidden="1" outlineLevel="1">
      <c r="B69" s="314"/>
      <c r="C69" s="312"/>
      <c r="D69" s="316"/>
      <c r="E69" s="316"/>
      <c r="F69" s="316"/>
      <c r="G69" s="316"/>
      <c r="H69" s="316"/>
      <c r="I69" s="316"/>
      <c r="J69" s="316"/>
      <c r="K69" s="316"/>
      <c r="L69" s="316"/>
      <c r="M69" s="316"/>
      <c r="N69" s="29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6" outlineLevel="1">
      <c r="B70" s="288" t="s">
        <v>10</v>
      </c>
      <c r="C70" s="289"/>
      <c r="D70" s="289"/>
      <c r="E70" s="289"/>
      <c r="F70" s="289"/>
      <c r="G70" s="289"/>
      <c r="H70" s="289"/>
      <c r="I70" s="289"/>
      <c r="J70" s="289"/>
      <c r="K70" s="289"/>
      <c r="L70" s="289"/>
      <c r="M70" s="289"/>
      <c r="N70" s="290"/>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4" hidden="1" outlineLevel="1">
      <c r="A71" s="521">
        <v>11</v>
      </c>
      <c r="B71" s="519"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ht="16" hidden="1"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 t="shared" ref="Y72:AL72" si="11">Y71</f>
        <v>0</v>
      </c>
      <c r="Z72" s="411">
        <f t="shared" si="11"/>
        <v>0</v>
      </c>
      <c r="AA72" s="411">
        <f t="shared" si="11"/>
        <v>0</v>
      </c>
      <c r="AB72" s="411">
        <f t="shared" si="11"/>
        <v>0</v>
      </c>
      <c r="AC72" s="411">
        <f t="shared" si="11"/>
        <v>0</v>
      </c>
      <c r="AD72" s="411">
        <f t="shared" si="11"/>
        <v>0</v>
      </c>
      <c r="AE72" s="411">
        <f t="shared" si="11"/>
        <v>0</v>
      </c>
      <c r="AF72" s="411">
        <f t="shared" si="11"/>
        <v>0</v>
      </c>
      <c r="AG72" s="411">
        <f t="shared" si="11"/>
        <v>0</v>
      </c>
      <c r="AH72" s="411">
        <f t="shared" si="11"/>
        <v>0</v>
      </c>
      <c r="AI72" s="411">
        <f t="shared" si="11"/>
        <v>0</v>
      </c>
      <c r="AJ72" s="411">
        <f t="shared" si="11"/>
        <v>0</v>
      </c>
      <c r="AK72" s="411">
        <f t="shared" si="11"/>
        <v>0</v>
      </c>
      <c r="AL72" s="411">
        <f t="shared" si="11"/>
        <v>0</v>
      </c>
      <c r="AM72" s="297"/>
    </row>
    <row r="73" spans="1:39" ht="16" hidden="1" outlineLevel="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34" hidden="1" outlineLevel="1">
      <c r="A74" s="521">
        <v>12</v>
      </c>
      <c r="B74" s="519"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ht="17" hidden="1" outlineLevel="1">
      <c r="B75" s="519"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 t="shared" ref="Y75:AL75" si="12">Y74</f>
        <v>0</v>
      </c>
      <c r="Z75" s="411">
        <f t="shared" si="12"/>
        <v>0</v>
      </c>
      <c r="AA75" s="411">
        <f t="shared" si="12"/>
        <v>0</v>
      </c>
      <c r="AB75" s="411">
        <f t="shared" si="12"/>
        <v>0</v>
      </c>
      <c r="AC75" s="411">
        <f t="shared" si="12"/>
        <v>0</v>
      </c>
      <c r="AD75" s="411">
        <f t="shared" si="12"/>
        <v>0</v>
      </c>
      <c r="AE75" s="411">
        <f t="shared" si="12"/>
        <v>0</v>
      </c>
      <c r="AF75" s="411">
        <f t="shared" si="12"/>
        <v>0</v>
      </c>
      <c r="AG75" s="411">
        <f t="shared" si="12"/>
        <v>0</v>
      </c>
      <c r="AH75" s="411">
        <f t="shared" si="12"/>
        <v>0</v>
      </c>
      <c r="AI75" s="411">
        <f t="shared" si="12"/>
        <v>0</v>
      </c>
      <c r="AJ75" s="411">
        <f t="shared" si="12"/>
        <v>0</v>
      </c>
      <c r="AK75" s="411">
        <f t="shared" si="12"/>
        <v>0</v>
      </c>
      <c r="AL75" s="411">
        <f t="shared" si="12"/>
        <v>0</v>
      </c>
      <c r="AM75" s="297"/>
    </row>
    <row r="76" spans="1:39" ht="16" hidden="1" outlineLevel="1">
      <c r="B76" s="519"/>
      <c r="C76" s="305"/>
      <c r="D76" s="291"/>
      <c r="E76" s="291"/>
      <c r="F76" s="291"/>
      <c r="G76" s="291"/>
      <c r="H76" s="291"/>
      <c r="I76" s="291"/>
      <c r="J76" s="291"/>
      <c r="K76" s="291"/>
      <c r="L76" s="291"/>
      <c r="M76" s="291"/>
      <c r="N76" s="29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4" outlineLevel="1">
      <c r="A77" s="521">
        <v>13</v>
      </c>
      <c r="B77" s="519" t="s">
        <v>106</v>
      </c>
      <c r="C77" s="291" t="s">
        <v>25</v>
      </c>
      <c r="D77" s="295">
        <v>4305014</v>
      </c>
      <c r="E77" s="295">
        <v>4305014</v>
      </c>
      <c r="F77" s="295">
        <v>1808414</v>
      </c>
      <c r="G77" s="295">
        <v>1808414</v>
      </c>
      <c r="H77" s="295">
        <v>1808414</v>
      </c>
      <c r="I77" s="295">
        <v>1808414</v>
      </c>
      <c r="J77" s="295">
        <v>1808414</v>
      </c>
      <c r="K77" s="295">
        <v>1808414</v>
      </c>
      <c r="L77" s="295">
        <v>1761613</v>
      </c>
      <c r="M77" s="295">
        <v>356507</v>
      </c>
      <c r="N77" s="295">
        <v>12</v>
      </c>
      <c r="O77" s="295">
        <v>776</v>
      </c>
      <c r="P77" s="295">
        <v>776</v>
      </c>
      <c r="Q77" s="295">
        <v>354</v>
      </c>
      <c r="R77" s="295">
        <v>354</v>
      </c>
      <c r="S77" s="295">
        <v>354</v>
      </c>
      <c r="T77" s="295">
        <v>354</v>
      </c>
      <c r="U77" s="295">
        <v>354</v>
      </c>
      <c r="V77" s="295">
        <v>354</v>
      </c>
      <c r="W77" s="295">
        <v>349</v>
      </c>
      <c r="X77" s="295">
        <v>114</v>
      </c>
      <c r="Y77" s="410"/>
      <c r="Z77" s="410">
        <v>2.9139260648408816E-2</v>
      </c>
      <c r="AA77" s="410">
        <v>5.4850889228903457E-3</v>
      </c>
      <c r="AB77" s="410"/>
      <c r="AC77" s="410">
        <v>0.96537565042870077</v>
      </c>
      <c r="AD77" s="410"/>
      <c r="AE77" s="410"/>
      <c r="AF77" s="415"/>
      <c r="AG77" s="415"/>
      <c r="AH77" s="415"/>
      <c r="AI77" s="415"/>
      <c r="AJ77" s="415"/>
      <c r="AK77" s="415"/>
      <c r="AL77" s="415"/>
      <c r="AM77" s="296">
        <f>SUM(Y77:AL77)</f>
        <v>0.99999999999999989</v>
      </c>
    </row>
    <row r="78" spans="1:39" ht="17" outlineLevel="1">
      <c r="B78" s="519"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f>Y77</f>
        <v>0</v>
      </c>
      <c r="Z78" s="411">
        <f t="shared" ref="Z78:AL78" si="13">Z77</f>
        <v>2.9139260648408816E-2</v>
      </c>
      <c r="AA78" s="411">
        <f t="shared" si="13"/>
        <v>5.4850889228903457E-3</v>
      </c>
      <c r="AB78" s="411">
        <f t="shared" si="13"/>
        <v>0</v>
      </c>
      <c r="AC78" s="411">
        <f t="shared" si="13"/>
        <v>0.96537565042870077</v>
      </c>
      <c r="AD78" s="411">
        <f t="shared" si="13"/>
        <v>0</v>
      </c>
      <c r="AE78" s="411">
        <f t="shared" si="13"/>
        <v>0</v>
      </c>
      <c r="AF78" s="411">
        <f t="shared" si="13"/>
        <v>0</v>
      </c>
      <c r="AG78" s="411">
        <f t="shared" si="13"/>
        <v>0</v>
      </c>
      <c r="AH78" s="411">
        <f t="shared" si="13"/>
        <v>0</v>
      </c>
      <c r="AI78" s="411">
        <f t="shared" si="13"/>
        <v>0</v>
      </c>
      <c r="AJ78" s="411">
        <f t="shared" si="13"/>
        <v>0</v>
      </c>
      <c r="AK78" s="411">
        <f t="shared" si="13"/>
        <v>0</v>
      </c>
      <c r="AL78" s="411">
        <f t="shared" si="13"/>
        <v>0</v>
      </c>
      <c r="AM78" s="306"/>
    </row>
    <row r="79" spans="1:39" ht="16" outlineLevel="1">
      <c r="B79" s="519"/>
      <c r="C79" s="305"/>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6" outlineLevel="1">
      <c r="B80" s="288" t="s">
        <v>107</v>
      </c>
      <c r="C80" s="289"/>
      <c r="D80" s="290"/>
      <c r="E80" s="290"/>
      <c r="F80" s="290"/>
      <c r="G80" s="290"/>
      <c r="H80" s="290"/>
      <c r="I80" s="290"/>
      <c r="J80" s="290"/>
      <c r="K80" s="290"/>
      <c r="L80" s="290"/>
      <c r="M80" s="290"/>
      <c r="N80" s="290"/>
      <c r="O80" s="290"/>
      <c r="P80" s="290"/>
      <c r="Q80" s="290"/>
      <c r="R80" s="290"/>
      <c r="S80" s="290"/>
      <c r="T80" s="290"/>
      <c r="U80" s="290"/>
      <c r="V80" s="290"/>
      <c r="W80" s="290"/>
      <c r="X80" s="290"/>
      <c r="Y80" s="414"/>
      <c r="Z80" s="414"/>
      <c r="AA80" s="414"/>
      <c r="AB80" s="414"/>
      <c r="AC80" s="414"/>
      <c r="AD80" s="414"/>
      <c r="AE80" s="414"/>
      <c r="AF80" s="414"/>
      <c r="AG80" s="414"/>
      <c r="AH80" s="414"/>
      <c r="AI80" s="414"/>
      <c r="AJ80" s="414"/>
      <c r="AK80" s="414"/>
      <c r="AL80" s="414"/>
      <c r="AM80" s="292"/>
    </row>
    <row r="81" spans="1:40" ht="17" outlineLevel="1">
      <c r="A81" s="521">
        <v>14</v>
      </c>
      <c r="B81" s="315" t="s">
        <v>108</v>
      </c>
      <c r="C81" s="291" t="s">
        <v>25</v>
      </c>
      <c r="D81" s="295">
        <v>291475</v>
      </c>
      <c r="E81" s="295">
        <v>221881</v>
      </c>
      <c r="F81" s="295">
        <v>210010</v>
      </c>
      <c r="G81" s="295">
        <v>198970</v>
      </c>
      <c r="H81" s="295">
        <v>198901</v>
      </c>
      <c r="I81" s="295">
        <v>198901</v>
      </c>
      <c r="J81" s="295">
        <v>190926</v>
      </c>
      <c r="K81" s="295">
        <v>190926</v>
      </c>
      <c r="L81" s="295">
        <v>87102</v>
      </c>
      <c r="M81" s="295">
        <v>86500</v>
      </c>
      <c r="N81" s="295">
        <v>12</v>
      </c>
      <c r="O81" s="295">
        <v>23</v>
      </c>
      <c r="P81" s="295">
        <v>19</v>
      </c>
      <c r="Q81" s="295">
        <v>19</v>
      </c>
      <c r="R81" s="295">
        <v>18</v>
      </c>
      <c r="S81" s="295">
        <v>18</v>
      </c>
      <c r="T81" s="295">
        <v>18</v>
      </c>
      <c r="U81" s="295">
        <v>18</v>
      </c>
      <c r="V81" s="295">
        <v>18</v>
      </c>
      <c r="W81" s="295">
        <v>12</v>
      </c>
      <c r="X81" s="295">
        <v>12</v>
      </c>
      <c r="Y81" s="532">
        <v>1</v>
      </c>
      <c r="Z81" s="410"/>
      <c r="AA81" s="410"/>
      <c r="AB81" s="410"/>
      <c r="AC81" s="410"/>
      <c r="AD81" s="410"/>
      <c r="AE81" s="410"/>
      <c r="AF81" s="410"/>
      <c r="AG81" s="410"/>
      <c r="AH81" s="410"/>
      <c r="AI81" s="410"/>
      <c r="AJ81" s="410"/>
      <c r="AK81" s="410"/>
      <c r="AL81" s="410"/>
      <c r="AM81" s="296">
        <f>SUM(Y81:AL81)</f>
        <v>1</v>
      </c>
    </row>
    <row r="82" spans="1:40" ht="16"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 t="shared" ref="Y82:AL82" si="14">Y81</f>
        <v>1</v>
      </c>
      <c r="Z82" s="411">
        <f t="shared" si="14"/>
        <v>0</v>
      </c>
      <c r="AA82" s="411">
        <f t="shared" si="14"/>
        <v>0</v>
      </c>
      <c r="AB82" s="411">
        <f t="shared" si="14"/>
        <v>0</v>
      </c>
      <c r="AC82" s="411">
        <f t="shared" si="14"/>
        <v>0</v>
      </c>
      <c r="AD82" s="411">
        <f t="shared" si="14"/>
        <v>0</v>
      </c>
      <c r="AE82" s="411">
        <f t="shared" si="14"/>
        <v>0</v>
      </c>
      <c r="AF82" s="411">
        <f t="shared" si="14"/>
        <v>0</v>
      </c>
      <c r="AG82" s="411">
        <f t="shared" si="14"/>
        <v>0</v>
      </c>
      <c r="AH82" s="411">
        <f t="shared" si="14"/>
        <v>0</v>
      </c>
      <c r="AI82" s="411">
        <f t="shared" si="14"/>
        <v>0</v>
      </c>
      <c r="AJ82" s="411">
        <f t="shared" si="14"/>
        <v>0</v>
      </c>
      <c r="AK82" s="411">
        <f t="shared" si="14"/>
        <v>0</v>
      </c>
      <c r="AL82" s="411">
        <f t="shared" si="14"/>
        <v>0</v>
      </c>
      <c r="AM82" s="297"/>
    </row>
    <row r="83" spans="1:40" s="514" customFormat="1" ht="16" outlineLevel="1">
      <c r="A83" s="522"/>
      <c r="B83" s="294"/>
      <c r="C83" s="291"/>
      <c r="D83" s="291"/>
      <c r="E83" s="291"/>
      <c r="F83" s="291"/>
      <c r="G83" s="291"/>
      <c r="H83" s="291"/>
      <c r="I83" s="291"/>
      <c r="J83" s="291"/>
      <c r="K83" s="291"/>
      <c r="L83" s="291"/>
      <c r="M83" s="291"/>
      <c r="N83" s="467"/>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5"/>
      <c r="AN83" s="629"/>
    </row>
    <row r="84" spans="1:40" s="309" customFormat="1" ht="16" hidden="1" outlineLevel="1">
      <c r="A84" s="522"/>
      <c r="B84" s="288" t="s">
        <v>489</v>
      </c>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6"/>
      <c r="AN84" s="630"/>
    </row>
    <row r="85" spans="1:40" ht="16" hidden="1" outlineLevel="1">
      <c r="A85" s="521">
        <v>15</v>
      </c>
      <c r="B85" s="294" t="s">
        <v>494</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ht="16" hidden="1"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 t="shared" ref="Y86:AD86" si="15">Y85</f>
        <v>0</v>
      </c>
      <c r="Z86" s="411">
        <f t="shared" si="15"/>
        <v>0</v>
      </c>
      <c r="AA86" s="411">
        <f t="shared" si="15"/>
        <v>0</v>
      </c>
      <c r="AB86" s="411">
        <f t="shared" si="15"/>
        <v>0</v>
      </c>
      <c r="AC86" s="411">
        <f t="shared" si="15"/>
        <v>0</v>
      </c>
      <c r="AD86" s="411">
        <f t="shared" si="15"/>
        <v>0</v>
      </c>
      <c r="AE86" s="411">
        <f t="shared" ref="AE86:AL86" si="16">AE85</f>
        <v>0</v>
      </c>
      <c r="AF86" s="411">
        <f t="shared" si="16"/>
        <v>0</v>
      </c>
      <c r="AG86" s="411">
        <f t="shared" si="16"/>
        <v>0</v>
      </c>
      <c r="AH86" s="411">
        <f t="shared" si="16"/>
        <v>0</v>
      </c>
      <c r="AI86" s="411">
        <f t="shared" si="16"/>
        <v>0</v>
      </c>
      <c r="AJ86" s="411">
        <f t="shared" si="16"/>
        <v>0</v>
      </c>
      <c r="AK86" s="411">
        <f t="shared" si="16"/>
        <v>0</v>
      </c>
      <c r="AL86" s="411">
        <f t="shared" si="16"/>
        <v>0</v>
      </c>
      <c r="AM86" s="297"/>
    </row>
    <row r="87" spans="1:40" ht="16" hidden="1" outlineLevel="1">
      <c r="B87" s="315"/>
      <c r="C87" s="305"/>
      <c r="D87" s="291"/>
      <c r="E87" s="291"/>
      <c r="F87" s="291"/>
      <c r="G87" s="291"/>
      <c r="H87" s="291"/>
      <c r="I87" s="291"/>
      <c r="J87" s="291"/>
      <c r="K87" s="291"/>
      <c r="L87" s="291"/>
      <c r="M87" s="291"/>
      <c r="N87" s="29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ht="16" hidden="1" outlineLevel="1">
      <c r="A88" s="521">
        <v>16</v>
      </c>
      <c r="B88" s="324" t="s">
        <v>490</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ht="16" hidden="1" outlineLevel="1">
      <c r="A89" s="521"/>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 t="shared" ref="Y89:AD89" si="17">Y88</f>
        <v>0</v>
      </c>
      <c r="Z89" s="411">
        <f t="shared" si="17"/>
        <v>0</v>
      </c>
      <c r="AA89" s="411">
        <f t="shared" si="17"/>
        <v>0</v>
      </c>
      <c r="AB89" s="411">
        <f t="shared" si="17"/>
        <v>0</v>
      </c>
      <c r="AC89" s="411">
        <f t="shared" si="17"/>
        <v>0</v>
      </c>
      <c r="AD89" s="411">
        <f t="shared" si="17"/>
        <v>0</v>
      </c>
      <c r="AE89" s="411">
        <f t="shared" ref="AE89:AL89" si="18">AE88</f>
        <v>0</v>
      </c>
      <c r="AF89" s="411">
        <f t="shared" si="18"/>
        <v>0</v>
      </c>
      <c r="AG89" s="411">
        <f t="shared" si="18"/>
        <v>0</v>
      </c>
      <c r="AH89" s="411">
        <f t="shared" si="18"/>
        <v>0</v>
      </c>
      <c r="AI89" s="411">
        <f t="shared" si="18"/>
        <v>0</v>
      </c>
      <c r="AJ89" s="411">
        <f t="shared" si="18"/>
        <v>0</v>
      </c>
      <c r="AK89" s="411">
        <f t="shared" si="18"/>
        <v>0</v>
      </c>
      <c r="AL89" s="411">
        <f t="shared" si="18"/>
        <v>0</v>
      </c>
      <c r="AM89" s="297"/>
    </row>
    <row r="90" spans="1:40" s="283" customFormat="1" ht="16" hidden="1" outlineLevel="1">
      <c r="A90" s="521"/>
      <c r="B90" s="32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7" hidden="1" outlineLevel="1">
      <c r="B91" s="518" t="s">
        <v>495</v>
      </c>
      <c r="C91" s="320"/>
      <c r="D91" s="290"/>
      <c r="E91" s="290"/>
      <c r="F91" s="290"/>
      <c r="G91" s="290"/>
      <c r="H91" s="290"/>
      <c r="I91" s="290"/>
      <c r="J91" s="290"/>
      <c r="K91" s="290"/>
      <c r="L91" s="290"/>
      <c r="M91" s="290"/>
      <c r="N91" s="290"/>
      <c r="O91" s="290"/>
      <c r="P91" s="290"/>
      <c r="Q91" s="290"/>
      <c r="R91" s="290"/>
      <c r="S91" s="290"/>
      <c r="T91" s="290"/>
      <c r="U91" s="290"/>
      <c r="V91" s="290"/>
      <c r="W91" s="290"/>
      <c r="X91" s="290"/>
      <c r="Y91" s="414"/>
      <c r="Z91" s="414"/>
      <c r="AA91" s="414"/>
      <c r="AB91" s="414"/>
      <c r="AC91" s="414"/>
      <c r="AD91" s="414"/>
      <c r="AE91" s="414"/>
      <c r="AF91" s="414"/>
      <c r="AG91" s="414"/>
      <c r="AH91" s="414"/>
      <c r="AI91" s="414"/>
      <c r="AJ91" s="414"/>
      <c r="AK91" s="414"/>
      <c r="AL91" s="414"/>
      <c r="AM91" s="292"/>
    </row>
    <row r="92" spans="1:40" ht="17" hidden="1" outlineLevel="1">
      <c r="A92" s="521">
        <v>17</v>
      </c>
      <c r="B92" s="519"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ht="16" hidden="1"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9">Z92</f>
        <v>0</v>
      </c>
      <c r="AA93" s="411">
        <f t="shared" si="19"/>
        <v>0</v>
      </c>
      <c r="AB93" s="411">
        <f t="shared" si="19"/>
        <v>0</v>
      </c>
      <c r="AC93" s="411">
        <f t="shared" si="19"/>
        <v>0</v>
      </c>
      <c r="AD93" s="411">
        <f t="shared" si="19"/>
        <v>0</v>
      </c>
      <c r="AE93" s="411">
        <f t="shared" si="19"/>
        <v>0</v>
      </c>
      <c r="AF93" s="411">
        <f t="shared" si="19"/>
        <v>0</v>
      </c>
      <c r="AG93" s="411">
        <f t="shared" si="19"/>
        <v>0</v>
      </c>
      <c r="AH93" s="411">
        <f t="shared" si="19"/>
        <v>0</v>
      </c>
      <c r="AI93" s="411">
        <f t="shared" si="19"/>
        <v>0</v>
      </c>
      <c r="AJ93" s="411">
        <f t="shared" si="19"/>
        <v>0</v>
      </c>
      <c r="AK93" s="411">
        <f t="shared" si="19"/>
        <v>0</v>
      </c>
      <c r="AL93" s="411">
        <f t="shared" si="19"/>
        <v>0</v>
      </c>
      <c r="AM93" s="306"/>
    </row>
    <row r="94" spans="1:40" ht="16" hidden="1" outlineLevel="1">
      <c r="B94" s="294"/>
      <c r="C94" s="291"/>
      <c r="D94" s="291"/>
      <c r="E94" s="291"/>
      <c r="F94" s="291"/>
      <c r="G94" s="291"/>
      <c r="H94" s="291"/>
      <c r="I94" s="291"/>
      <c r="J94" s="291"/>
      <c r="K94" s="291"/>
      <c r="L94" s="291"/>
      <c r="M94" s="291"/>
      <c r="N94" s="29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ht="17" hidden="1" outlineLevel="1">
      <c r="A95" s="521">
        <v>18</v>
      </c>
      <c r="B95" s="519"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ht="16" hidden="1"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 t="shared" ref="Y96:AL96" si="20">Y95</f>
        <v>0</v>
      </c>
      <c r="Z96" s="411">
        <f t="shared" si="20"/>
        <v>0</v>
      </c>
      <c r="AA96" s="411">
        <f t="shared" si="20"/>
        <v>0</v>
      </c>
      <c r="AB96" s="411">
        <f t="shared" si="20"/>
        <v>0</v>
      </c>
      <c r="AC96" s="411">
        <f t="shared" si="20"/>
        <v>0</v>
      </c>
      <c r="AD96" s="411">
        <f t="shared" si="20"/>
        <v>0</v>
      </c>
      <c r="AE96" s="411">
        <f t="shared" si="20"/>
        <v>0</v>
      </c>
      <c r="AF96" s="411">
        <f t="shared" si="20"/>
        <v>0</v>
      </c>
      <c r="AG96" s="411">
        <f t="shared" si="20"/>
        <v>0</v>
      </c>
      <c r="AH96" s="411">
        <f t="shared" si="20"/>
        <v>0</v>
      </c>
      <c r="AI96" s="411">
        <f t="shared" si="20"/>
        <v>0</v>
      </c>
      <c r="AJ96" s="411">
        <f t="shared" si="20"/>
        <v>0</v>
      </c>
      <c r="AK96" s="411">
        <f t="shared" si="20"/>
        <v>0</v>
      </c>
      <c r="AL96" s="411">
        <f t="shared" si="20"/>
        <v>0</v>
      </c>
      <c r="AM96" s="306"/>
    </row>
    <row r="97" spans="1:39" ht="16" hidden="1" outlineLevel="1">
      <c r="B97" s="322"/>
      <c r="C97" s="291"/>
      <c r="D97" s="291"/>
      <c r="E97" s="291"/>
      <c r="F97" s="291"/>
      <c r="G97" s="291"/>
      <c r="H97" s="291"/>
      <c r="I97" s="291"/>
      <c r="J97" s="291"/>
      <c r="K97" s="291"/>
      <c r="L97" s="291"/>
      <c r="M97" s="291"/>
      <c r="N97" s="29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ht="17" hidden="1" outlineLevel="1">
      <c r="A98" s="521">
        <v>19</v>
      </c>
      <c r="B98" s="519"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ht="16" hidden="1"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21">Z98</f>
        <v>0</v>
      </c>
      <c r="AA99" s="411">
        <f t="shared" si="21"/>
        <v>0</v>
      </c>
      <c r="AB99" s="411">
        <f t="shared" si="21"/>
        <v>0</v>
      </c>
      <c r="AC99" s="411">
        <f t="shared" si="21"/>
        <v>0</v>
      </c>
      <c r="AD99" s="411">
        <f t="shared" si="21"/>
        <v>0</v>
      </c>
      <c r="AE99" s="411">
        <f t="shared" si="21"/>
        <v>0</v>
      </c>
      <c r="AF99" s="411">
        <f t="shared" si="21"/>
        <v>0</v>
      </c>
      <c r="AG99" s="411">
        <f t="shared" si="21"/>
        <v>0</v>
      </c>
      <c r="AH99" s="411">
        <f t="shared" si="21"/>
        <v>0</v>
      </c>
      <c r="AI99" s="411">
        <f t="shared" si="21"/>
        <v>0</v>
      </c>
      <c r="AJ99" s="411">
        <f t="shared" si="21"/>
        <v>0</v>
      </c>
      <c r="AK99" s="411">
        <f t="shared" si="21"/>
        <v>0</v>
      </c>
      <c r="AL99" s="411">
        <f t="shared" si="21"/>
        <v>0</v>
      </c>
      <c r="AM99" s="297"/>
    </row>
    <row r="100" spans="1:39" ht="16" hidden="1" outlineLevel="1">
      <c r="B100" s="322"/>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ht="17" hidden="1" outlineLevel="1">
      <c r="A101" s="521">
        <v>20</v>
      </c>
      <c r="B101" s="519"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ht="16" hidden="1"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22">Y101</f>
        <v>0</v>
      </c>
      <c r="Z102" s="411">
        <f t="shared" si="22"/>
        <v>0</v>
      </c>
      <c r="AA102" s="411">
        <f t="shared" si="22"/>
        <v>0</v>
      </c>
      <c r="AB102" s="411">
        <f t="shared" si="22"/>
        <v>0</v>
      </c>
      <c r="AC102" s="411">
        <f t="shared" si="22"/>
        <v>0</v>
      </c>
      <c r="AD102" s="411">
        <f t="shared" si="22"/>
        <v>0</v>
      </c>
      <c r="AE102" s="411">
        <f t="shared" si="22"/>
        <v>0</v>
      </c>
      <c r="AF102" s="411">
        <f t="shared" si="22"/>
        <v>0</v>
      </c>
      <c r="AG102" s="411">
        <f t="shared" si="22"/>
        <v>0</v>
      </c>
      <c r="AH102" s="411">
        <f t="shared" si="22"/>
        <v>0</v>
      </c>
      <c r="AI102" s="411">
        <f t="shared" si="22"/>
        <v>0</v>
      </c>
      <c r="AJ102" s="411">
        <f t="shared" si="22"/>
        <v>0</v>
      </c>
      <c r="AK102" s="411">
        <f t="shared" si="22"/>
        <v>0</v>
      </c>
      <c r="AL102" s="411">
        <f t="shared" si="22"/>
        <v>0</v>
      </c>
      <c r="AM102" s="306"/>
    </row>
    <row r="103" spans="1:39" ht="16" hidden="1" outlineLevel="1">
      <c r="B103" s="323"/>
      <c r="C103" s="300"/>
      <c r="D103" s="291"/>
      <c r="E103" s="291"/>
      <c r="F103" s="291"/>
      <c r="G103" s="291"/>
      <c r="H103" s="291"/>
      <c r="I103" s="291"/>
      <c r="J103" s="291"/>
      <c r="K103" s="291"/>
      <c r="L103" s="291"/>
      <c r="M103" s="291"/>
      <c r="N103" s="300"/>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6" hidden="1" outlineLevel="1">
      <c r="B104" s="517" t="s">
        <v>502</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6" hidden="1" outlineLevel="1">
      <c r="B105" s="288" t="s">
        <v>498</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7" hidden="1" outlineLevel="1">
      <c r="A106" s="521">
        <v>21</v>
      </c>
      <c r="B106" s="519" t="s">
        <v>113</v>
      </c>
      <c r="C106" s="291" t="s">
        <v>25</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532"/>
      <c r="Z106" s="410"/>
      <c r="AA106" s="410"/>
      <c r="AB106" s="410"/>
      <c r="AC106" s="410"/>
      <c r="AD106" s="410"/>
      <c r="AE106" s="410"/>
      <c r="AF106" s="410"/>
      <c r="AG106" s="410"/>
      <c r="AH106" s="410"/>
      <c r="AI106" s="410"/>
      <c r="AJ106" s="410"/>
      <c r="AK106" s="410"/>
      <c r="AL106" s="410"/>
      <c r="AM106" s="296">
        <f>SUM(Y106:AL106)</f>
        <v>0</v>
      </c>
    </row>
    <row r="107" spans="1:39" ht="16" hidden="1" outlineLevel="1">
      <c r="B107" s="294" t="s">
        <v>267</v>
      </c>
      <c r="C107" s="291" t="s">
        <v>163</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411">
        <f t="shared" ref="Y107:AL107" si="23">Y106</f>
        <v>0</v>
      </c>
      <c r="Z107" s="411">
        <f t="shared" si="23"/>
        <v>0</v>
      </c>
      <c r="AA107" s="411">
        <f t="shared" si="23"/>
        <v>0</v>
      </c>
      <c r="AB107" s="411">
        <f t="shared" si="23"/>
        <v>0</v>
      </c>
      <c r="AC107" s="411">
        <f t="shared" si="23"/>
        <v>0</v>
      </c>
      <c r="AD107" s="411">
        <f t="shared" si="23"/>
        <v>0</v>
      </c>
      <c r="AE107" s="411">
        <f t="shared" si="23"/>
        <v>0</v>
      </c>
      <c r="AF107" s="411">
        <f t="shared" si="23"/>
        <v>0</v>
      </c>
      <c r="AG107" s="411">
        <f t="shared" si="23"/>
        <v>0</v>
      </c>
      <c r="AH107" s="411">
        <f t="shared" si="23"/>
        <v>0</v>
      </c>
      <c r="AI107" s="411">
        <f t="shared" si="23"/>
        <v>0</v>
      </c>
      <c r="AJ107" s="411">
        <f t="shared" si="23"/>
        <v>0</v>
      </c>
      <c r="AK107" s="411">
        <f t="shared" si="23"/>
        <v>0</v>
      </c>
      <c r="AL107" s="411">
        <f t="shared" si="23"/>
        <v>0</v>
      </c>
      <c r="AM107" s="306"/>
    </row>
    <row r="108" spans="1:39" ht="16" hidden="1" outlineLevel="1">
      <c r="B108" s="294"/>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4" hidden="1" outlineLevel="1">
      <c r="A109" s="521">
        <v>22</v>
      </c>
      <c r="B109" s="519" t="s">
        <v>114</v>
      </c>
      <c r="C109" s="291" t="s">
        <v>25</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532"/>
      <c r="Z109" s="410"/>
      <c r="AA109" s="410"/>
      <c r="AB109" s="410"/>
      <c r="AC109" s="410"/>
      <c r="AD109" s="410"/>
      <c r="AE109" s="410"/>
      <c r="AF109" s="410"/>
      <c r="AG109" s="410"/>
      <c r="AH109" s="410"/>
      <c r="AI109" s="410"/>
      <c r="AJ109" s="410"/>
      <c r="AK109" s="410"/>
      <c r="AL109" s="410"/>
      <c r="AM109" s="296">
        <f>SUM(Y109:AL109)</f>
        <v>0</v>
      </c>
    </row>
    <row r="110" spans="1:39" ht="16" hidden="1" outlineLevel="1">
      <c r="B110" s="294" t="s">
        <v>267</v>
      </c>
      <c r="C110" s="291" t="s">
        <v>163</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411">
        <f t="shared" ref="Y110:AL110" si="24">Y109</f>
        <v>0</v>
      </c>
      <c r="Z110" s="411">
        <f t="shared" si="24"/>
        <v>0</v>
      </c>
      <c r="AA110" s="411">
        <f t="shared" si="24"/>
        <v>0</v>
      </c>
      <c r="AB110" s="411">
        <f t="shared" si="24"/>
        <v>0</v>
      </c>
      <c r="AC110" s="411">
        <f t="shared" si="24"/>
        <v>0</v>
      </c>
      <c r="AD110" s="411">
        <f t="shared" si="24"/>
        <v>0</v>
      </c>
      <c r="AE110" s="411">
        <f t="shared" si="24"/>
        <v>0</v>
      </c>
      <c r="AF110" s="411">
        <f t="shared" si="24"/>
        <v>0</v>
      </c>
      <c r="AG110" s="411">
        <f t="shared" si="24"/>
        <v>0</v>
      </c>
      <c r="AH110" s="411">
        <f t="shared" si="24"/>
        <v>0</v>
      </c>
      <c r="AI110" s="411">
        <f t="shared" si="24"/>
        <v>0</v>
      </c>
      <c r="AJ110" s="411">
        <f t="shared" si="24"/>
        <v>0</v>
      </c>
      <c r="AK110" s="411">
        <f t="shared" si="24"/>
        <v>0</v>
      </c>
      <c r="AL110" s="411">
        <f t="shared" si="24"/>
        <v>0</v>
      </c>
      <c r="AM110" s="306"/>
    </row>
    <row r="111" spans="1:39" ht="16" hidden="1" outlineLevel="1">
      <c r="B111" s="294"/>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17" hidden="1" outlineLevel="1">
      <c r="A112" s="521">
        <v>23</v>
      </c>
      <c r="B112" s="519" t="s">
        <v>115</v>
      </c>
      <c r="C112" s="291" t="s">
        <v>25</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ht="16" hidden="1" outlineLevel="1">
      <c r="B113" s="294" t="s">
        <v>267</v>
      </c>
      <c r="C113" s="291" t="s">
        <v>163</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1">
        <f t="shared" ref="Y113:AL113" si="25">Y112</f>
        <v>0</v>
      </c>
      <c r="Z113" s="411">
        <f t="shared" si="25"/>
        <v>0</v>
      </c>
      <c r="AA113" s="411">
        <f t="shared" si="25"/>
        <v>0</v>
      </c>
      <c r="AB113" s="411">
        <f t="shared" si="25"/>
        <v>0</v>
      </c>
      <c r="AC113" s="411">
        <f t="shared" si="25"/>
        <v>0</v>
      </c>
      <c r="AD113" s="411">
        <f t="shared" si="25"/>
        <v>0</v>
      </c>
      <c r="AE113" s="411">
        <f t="shared" si="25"/>
        <v>0</v>
      </c>
      <c r="AF113" s="411">
        <f t="shared" si="25"/>
        <v>0</v>
      </c>
      <c r="AG113" s="411">
        <f t="shared" si="25"/>
        <v>0</v>
      </c>
      <c r="AH113" s="411">
        <f t="shared" si="25"/>
        <v>0</v>
      </c>
      <c r="AI113" s="411">
        <f t="shared" si="25"/>
        <v>0</v>
      </c>
      <c r="AJ113" s="411">
        <f t="shared" si="25"/>
        <v>0</v>
      </c>
      <c r="AK113" s="411">
        <f t="shared" si="25"/>
        <v>0</v>
      </c>
      <c r="AL113" s="411">
        <f t="shared" si="25"/>
        <v>0</v>
      </c>
      <c r="AM113" s="306"/>
    </row>
    <row r="114" spans="1:39" ht="16" hidden="1" outlineLevel="1">
      <c r="B114" s="3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17" hidden="1" outlineLevel="1">
      <c r="A115" s="521">
        <v>24</v>
      </c>
      <c r="B115" s="519" t="s">
        <v>116</v>
      </c>
      <c r="C115" s="291" t="s">
        <v>25</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0"/>
      <c r="Z115" s="410"/>
      <c r="AA115" s="410"/>
      <c r="AB115" s="410"/>
      <c r="AC115" s="410"/>
      <c r="AD115" s="410"/>
      <c r="AE115" s="410"/>
      <c r="AF115" s="410"/>
      <c r="AG115" s="410"/>
      <c r="AH115" s="410"/>
      <c r="AI115" s="410"/>
      <c r="AJ115" s="410"/>
      <c r="AK115" s="410"/>
      <c r="AL115" s="410"/>
      <c r="AM115" s="296">
        <f>SUM(Y115:AL115)</f>
        <v>0</v>
      </c>
    </row>
    <row r="116" spans="1:39" ht="16" hidden="1" outlineLevel="1">
      <c r="B116" s="294" t="s">
        <v>267</v>
      </c>
      <c r="C116" s="291" t="s">
        <v>163</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1">
        <f t="shared" ref="Y116:AL116" si="26">Y115</f>
        <v>0</v>
      </c>
      <c r="Z116" s="411">
        <f t="shared" si="26"/>
        <v>0</v>
      </c>
      <c r="AA116" s="411">
        <f t="shared" si="26"/>
        <v>0</v>
      </c>
      <c r="AB116" s="411">
        <f t="shared" si="26"/>
        <v>0</v>
      </c>
      <c r="AC116" s="411">
        <f t="shared" si="26"/>
        <v>0</v>
      </c>
      <c r="AD116" s="411">
        <f t="shared" si="26"/>
        <v>0</v>
      </c>
      <c r="AE116" s="411">
        <f t="shared" si="26"/>
        <v>0</v>
      </c>
      <c r="AF116" s="411">
        <f t="shared" si="26"/>
        <v>0</v>
      </c>
      <c r="AG116" s="411">
        <f t="shared" si="26"/>
        <v>0</v>
      </c>
      <c r="AH116" s="411">
        <f t="shared" si="26"/>
        <v>0</v>
      </c>
      <c r="AI116" s="411">
        <f t="shared" si="26"/>
        <v>0</v>
      </c>
      <c r="AJ116" s="411">
        <f t="shared" si="26"/>
        <v>0</v>
      </c>
      <c r="AK116" s="411">
        <f t="shared" si="26"/>
        <v>0</v>
      </c>
      <c r="AL116" s="411">
        <f t="shared" si="26"/>
        <v>0</v>
      </c>
      <c r="AM116" s="306"/>
    </row>
    <row r="117" spans="1:39" ht="16" hidden="1" outlineLevel="1">
      <c r="B117" s="294"/>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6" hidden="1" outlineLevel="1">
      <c r="B118" s="288" t="s">
        <v>499</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7" hidden="1" outlineLevel="1">
      <c r="A119" s="521">
        <v>25</v>
      </c>
      <c r="B119" s="519"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c r="AA119" s="410"/>
      <c r="AB119" s="410"/>
      <c r="AC119" s="410"/>
      <c r="AD119" s="410"/>
      <c r="AE119" s="410"/>
      <c r="AF119" s="415"/>
      <c r="AG119" s="415"/>
      <c r="AH119" s="415"/>
      <c r="AI119" s="415"/>
      <c r="AJ119" s="415"/>
      <c r="AK119" s="415"/>
      <c r="AL119" s="415"/>
      <c r="AM119" s="296">
        <f>SUM(Y119:AL119)</f>
        <v>0</v>
      </c>
    </row>
    <row r="120" spans="1:39" ht="16" hidden="1" outlineLevel="1">
      <c r="B120" s="294" t="s">
        <v>267</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1">
        <f t="shared" ref="Y120:AL120" si="27">Y119</f>
        <v>0</v>
      </c>
      <c r="Z120" s="411">
        <f t="shared" si="27"/>
        <v>0</v>
      </c>
      <c r="AA120" s="411">
        <f t="shared" si="27"/>
        <v>0</v>
      </c>
      <c r="AB120" s="411">
        <f t="shared" si="27"/>
        <v>0</v>
      </c>
      <c r="AC120" s="411">
        <f t="shared" si="27"/>
        <v>0</v>
      </c>
      <c r="AD120" s="411">
        <f t="shared" si="27"/>
        <v>0</v>
      </c>
      <c r="AE120" s="411">
        <f t="shared" si="27"/>
        <v>0</v>
      </c>
      <c r="AF120" s="411">
        <f t="shared" si="27"/>
        <v>0</v>
      </c>
      <c r="AG120" s="411">
        <f t="shared" si="27"/>
        <v>0</v>
      </c>
      <c r="AH120" s="411">
        <f t="shared" si="27"/>
        <v>0</v>
      </c>
      <c r="AI120" s="411">
        <f t="shared" si="27"/>
        <v>0</v>
      </c>
      <c r="AJ120" s="411">
        <f t="shared" si="27"/>
        <v>0</v>
      </c>
      <c r="AK120" s="411">
        <f t="shared" si="27"/>
        <v>0</v>
      </c>
      <c r="AL120" s="411">
        <f t="shared" si="27"/>
        <v>0</v>
      </c>
      <c r="AM120" s="306"/>
    </row>
    <row r="121" spans="1:39" ht="16" hidden="1" outlineLevel="1">
      <c r="B121" s="294"/>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ht="17" outlineLevel="1">
      <c r="A122" s="521">
        <v>26</v>
      </c>
      <c r="B122" s="519" t="s">
        <v>118</v>
      </c>
      <c r="C122" s="762" t="s">
        <v>25</v>
      </c>
      <c r="D122" s="295">
        <v>659315</v>
      </c>
      <c r="E122" s="295">
        <v>659315</v>
      </c>
      <c r="F122" s="295">
        <v>654657</v>
      </c>
      <c r="G122" s="295">
        <v>654657</v>
      </c>
      <c r="H122" s="295">
        <v>654657</v>
      </c>
      <c r="I122" s="295">
        <v>654657</v>
      </c>
      <c r="J122" s="295">
        <v>632190</v>
      </c>
      <c r="K122" s="295">
        <v>632190</v>
      </c>
      <c r="L122" s="295">
        <v>632190</v>
      </c>
      <c r="M122" s="295">
        <v>558960</v>
      </c>
      <c r="N122" s="295">
        <v>12</v>
      </c>
      <c r="O122" s="295">
        <v>113</v>
      </c>
      <c r="P122" s="295">
        <v>113</v>
      </c>
      <c r="Q122" s="295">
        <v>112</v>
      </c>
      <c r="R122" s="295">
        <v>112</v>
      </c>
      <c r="S122" s="295">
        <v>112</v>
      </c>
      <c r="T122" s="295">
        <v>112</v>
      </c>
      <c r="U122" s="295">
        <v>108</v>
      </c>
      <c r="V122" s="295">
        <v>108</v>
      </c>
      <c r="W122" s="295">
        <v>108</v>
      </c>
      <c r="X122" s="295">
        <v>96</v>
      </c>
      <c r="Y122" s="426">
        <f>'3-a.  Rate Class Allocations'!P263</f>
        <v>6.8847459038393118E-3</v>
      </c>
      <c r="Z122" s="426">
        <f>'3-a.  Rate Class Allocations'!Q263</f>
        <v>0.12256062367513865</v>
      </c>
      <c r="AA122" s="426">
        <f>'3-a.  Rate Class Allocations'!R263</f>
        <v>0.80032978545373556</v>
      </c>
      <c r="AB122" s="426">
        <f>'3-a.  Rate Class Allocations'!S263</f>
        <v>4.8118160274181702E-3</v>
      </c>
      <c r="AC122" s="426">
        <f>'3-a.  Rate Class Allocations'!T263</f>
        <v>3.5376147950147971E-2</v>
      </c>
      <c r="AD122" s="426">
        <f>'3-a.  Rate Class Allocations'!U263</f>
        <v>1.248604250387605E-4</v>
      </c>
      <c r="AE122" s="410"/>
      <c r="AF122" s="415"/>
      <c r="AG122" s="415"/>
      <c r="AH122" s="415"/>
      <c r="AI122" s="415"/>
      <c r="AJ122" s="415"/>
      <c r="AK122" s="415"/>
      <c r="AL122" s="415"/>
      <c r="AM122" s="296">
        <f>SUM(Y122:AL122)</f>
        <v>0.97008797943531855</v>
      </c>
    </row>
    <row r="123" spans="1:39" ht="16" outlineLevel="1">
      <c r="B123" s="294" t="s">
        <v>267</v>
      </c>
      <c r="C123" s="763" t="s">
        <v>761</v>
      </c>
      <c r="D123" s="295">
        <v>1290375</v>
      </c>
      <c r="E123" s="295">
        <v>1254573</v>
      </c>
      <c r="F123" s="295">
        <v>1253719</v>
      </c>
      <c r="G123" s="295">
        <v>1253719</v>
      </c>
      <c r="H123" s="295">
        <v>1253719</v>
      </c>
      <c r="I123" s="295">
        <v>1253719</v>
      </c>
      <c r="J123" s="295">
        <v>1209472</v>
      </c>
      <c r="K123" s="295">
        <v>1209472</v>
      </c>
      <c r="L123" s="295">
        <v>1209225</v>
      </c>
      <c r="M123" s="295">
        <v>1069402</v>
      </c>
      <c r="N123" s="295">
        <v>12</v>
      </c>
      <c r="O123" s="295">
        <v>311</v>
      </c>
      <c r="P123" s="295">
        <v>299</v>
      </c>
      <c r="Q123" s="295">
        <v>299</v>
      </c>
      <c r="R123" s="295">
        <v>299</v>
      </c>
      <c r="S123" s="295">
        <v>299</v>
      </c>
      <c r="T123" s="295">
        <v>299</v>
      </c>
      <c r="U123" s="295">
        <v>290</v>
      </c>
      <c r="V123" s="295">
        <v>290</v>
      </c>
      <c r="W123" s="295">
        <v>290</v>
      </c>
      <c r="X123" s="295">
        <v>263</v>
      </c>
      <c r="Y123" s="411">
        <f>Y122</f>
        <v>6.8847459038393118E-3</v>
      </c>
      <c r="Z123" s="411">
        <f t="shared" ref="Z123:AL123" si="28">Z122</f>
        <v>0.12256062367513865</v>
      </c>
      <c r="AA123" s="411">
        <f t="shared" si="28"/>
        <v>0.80032978545373556</v>
      </c>
      <c r="AB123" s="411">
        <f t="shared" si="28"/>
        <v>4.8118160274181702E-3</v>
      </c>
      <c r="AC123" s="411">
        <f t="shared" si="28"/>
        <v>3.5376147950147971E-2</v>
      </c>
      <c r="AD123" s="411">
        <f t="shared" si="28"/>
        <v>1.248604250387605E-4</v>
      </c>
      <c r="AE123" s="411">
        <f t="shared" si="28"/>
        <v>0</v>
      </c>
      <c r="AF123" s="411">
        <f t="shared" si="28"/>
        <v>0</v>
      </c>
      <c r="AG123" s="411">
        <f t="shared" si="28"/>
        <v>0</v>
      </c>
      <c r="AH123" s="411">
        <f t="shared" si="28"/>
        <v>0</v>
      </c>
      <c r="AI123" s="411">
        <f t="shared" si="28"/>
        <v>0</v>
      </c>
      <c r="AJ123" s="411">
        <f t="shared" si="28"/>
        <v>0</v>
      </c>
      <c r="AK123" s="411">
        <f t="shared" si="28"/>
        <v>0</v>
      </c>
      <c r="AL123" s="411">
        <f t="shared" si="28"/>
        <v>0</v>
      </c>
      <c r="AM123" s="296"/>
    </row>
    <row r="124" spans="1:39" ht="16" outlineLevel="1">
      <c r="B124" s="294" t="s">
        <v>267</v>
      </c>
      <c r="C124" s="763" t="s">
        <v>762</v>
      </c>
      <c r="D124" s="295">
        <v>60827</v>
      </c>
      <c r="E124" s="295">
        <v>96630</v>
      </c>
      <c r="F124" s="295">
        <v>102142</v>
      </c>
      <c r="G124" s="295">
        <v>104944</v>
      </c>
      <c r="H124" s="295">
        <v>104944</v>
      </c>
      <c r="I124" s="295">
        <v>104944</v>
      </c>
      <c r="J124" s="295">
        <v>171658</v>
      </c>
      <c r="K124" s="295">
        <v>171658</v>
      </c>
      <c r="L124" s="295">
        <v>171904</v>
      </c>
      <c r="M124" s="295">
        <v>146686</v>
      </c>
      <c r="N124" s="295">
        <f>N122</f>
        <v>12</v>
      </c>
      <c r="O124" s="295">
        <v>8</v>
      </c>
      <c r="P124" s="295">
        <v>19</v>
      </c>
      <c r="Q124" s="295">
        <v>21</v>
      </c>
      <c r="R124" s="295">
        <v>22</v>
      </c>
      <c r="S124" s="295">
        <v>22</v>
      </c>
      <c r="T124" s="295">
        <v>22</v>
      </c>
      <c r="U124" s="295">
        <v>34</v>
      </c>
      <c r="V124" s="295">
        <v>34</v>
      </c>
      <c r="W124" s="295">
        <v>34</v>
      </c>
      <c r="X124" s="295">
        <v>30</v>
      </c>
      <c r="Y124" s="411">
        <f t="shared" ref="Y124:AL124" si="29">Y122</f>
        <v>6.8847459038393118E-3</v>
      </c>
      <c r="Z124" s="411">
        <f t="shared" si="29"/>
        <v>0.12256062367513865</v>
      </c>
      <c r="AA124" s="411">
        <f t="shared" si="29"/>
        <v>0.80032978545373556</v>
      </c>
      <c r="AB124" s="411">
        <f t="shared" si="29"/>
        <v>4.8118160274181702E-3</v>
      </c>
      <c r="AC124" s="411">
        <f t="shared" si="29"/>
        <v>3.5376147950147971E-2</v>
      </c>
      <c r="AD124" s="411">
        <f t="shared" si="29"/>
        <v>1.248604250387605E-4</v>
      </c>
      <c r="AE124" s="411">
        <f t="shared" si="29"/>
        <v>0</v>
      </c>
      <c r="AF124" s="411">
        <f t="shared" si="29"/>
        <v>0</v>
      </c>
      <c r="AG124" s="411">
        <f t="shared" si="29"/>
        <v>0</v>
      </c>
      <c r="AH124" s="411">
        <f t="shared" si="29"/>
        <v>0</v>
      </c>
      <c r="AI124" s="411">
        <f t="shared" si="29"/>
        <v>0</v>
      </c>
      <c r="AJ124" s="411">
        <f t="shared" si="29"/>
        <v>0</v>
      </c>
      <c r="AK124" s="411">
        <f t="shared" si="29"/>
        <v>0</v>
      </c>
      <c r="AL124" s="411">
        <f t="shared" si="29"/>
        <v>0</v>
      </c>
      <c r="AM124" s="306"/>
    </row>
    <row r="125" spans="1:39" ht="16" outlineLevel="1">
      <c r="B125" s="760" t="s">
        <v>894</v>
      </c>
      <c r="C125" s="340" t="s">
        <v>766</v>
      </c>
      <c r="D125" s="295">
        <f>'3-a.  Rate Class Allocations'!W26</f>
        <v>35027.417722965496</v>
      </c>
      <c r="E125" s="295">
        <f t="shared" ref="E125:M125" si="30">SUM(E122:E123)/SUM(D122:D123)*D125</f>
        <v>34384.212080367128</v>
      </c>
      <c r="F125" s="295">
        <f t="shared" si="30"/>
        <v>34285.185503583649</v>
      </c>
      <c r="G125" s="295">
        <f t="shared" si="30"/>
        <v>34285.185503583649</v>
      </c>
      <c r="H125" s="295">
        <f t="shared" si="30"/>
        <v>34285.185503583649</v>
      </c>
      <c r="I125" s="295">
        <f t="shared" si="30"/>
        <v>34285.185503583649</v>
      </c>
      <c r="J125" s="295">
        <f t="shared" si="30"/>
        <v>33086.626170576907</v>
      </c>
      <c r="K125" s="295">
        <f t="shared" si="30"/>
        <v>33086.626170576907</v>
      </c>
      <c r="L125" s="295">
        <f t="shared" si="30"/>
        <v>33082.188658881423</v>
      </c>
      <c r="M125" s="295">
        <f t="shared" si="30"/>
        <v>29254.556354191463</v>
      </c>
      <c r="N125" s="295">
        <v>12</v>
      </c>
      <c r="O125" s="295">
        <f>'3-a.  Rate Class Allocations'!X26</f>
        <v>0</v>
      </c>
      <c r="P125" s="295"/>
      <c r="Q125" s="295"/>
      <c r="R125" s="295"/>
      <c r="S125" s="295"/>
      <c r="T125" s="295"/>
      <c r="U125" s="295"/>
      <c r="V125" s="295"/>
      <c r="W125" s="295"/>
      <c r="X125" s="295"/>
      <c r="Y125" s="411"/>
      <c r="Z125" s="411">
        <f>'3-a.  Rate Class Allocations'!Q26</f>
        <v>0.52650036392509758</v>
      </c>
      <c r="AA125" s="411"/>
      <c r="AB125" s="411"/>
      <c r="AC125" s="411"/>
      <c r="AD125" s="411"/>
      <c r="AE125" s="411"/>
      <c r="AF125" s="411"/>
      <c r="AG125" s="411"/>
      <c r="AH125" s="411"/>
      <c r="AI125" s="411"/>
      <c r="AJ125" s="411"/>
      <c r="AK125" s="411"/>
      <c r="AL125" s="411"/>
      <c r="AM125" s="306"/>
    </row>
    <row r="126" spans="1:39" ht="16"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4" hidden="1" outlineLevel="1">
      <c r="A127" s="521">
        <v>27</v>
      </c>
      <c r="B127" s="519"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6"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 t="shared" ref="Y128:AL128" si="31">Y127</f>
        <v>0</v>
      </c>
      <c r="Z128" s="411">
        <f t="shared" si="31"/>
        <v>0</v>
      </c>
      <c r="AA128" s="411">
        <f t="shared" si="31"/>
        <v>0</v>
      </c>
      <c r="AB128" s="411">
        <f t="shared" si="31"/>
        <v>0</v>
      </c>
      <c r="AC128" s="411">
        <f t="shared" si="31"/>
        <v>0</v>
      </c>
      <c r="AD128" s="411">
        <f t="shared" si="31"/>
        <v>0</v>
      </c>
      <c r="AE128" s="411">
        <f t="shared" si="31"/>
        <v>0</v>
      </c>
      <c r="AF128" s="411">
        <f t="shared" si="31"/>
        <v>0</v>
      </c>
      <c r="AG128" s="411">
        <f t="shared" si="31"/>
        <v>0</v>
      </c>
      <c r="AH128" s="411">
        <f t="shared" si="31"/>
        <v>0</v>
      </c>
      <c r="AI128" s="411">
        <f t="shared" si="31"/>
        <v>0</v>
      </c>
      <c r="AJ128" s="411">
        <f t="shared" si="31"/>
        <v>0</v>
      </c>
      <c r="AK128" s="411">
        <f t="shared" si="31"/>
        <v>0</v>
      </c>
      <c r="AL128" s="411">
        <f t="shared" si="31"/>
        <v>0</v>
      </c>
      <c r="AM128" s="306"/>
    </row>
    <row r="129" spans="1:39" ht="16"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4" outlineLevel="1">
      <c r="A130" s="521">
        <v>28</v>
      </c>
      <c r="B130" s="519"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c r="Z130" s="410"/>
      <c r="AA130" s="410">
        <v>1</v>
      </c>
      <c r="AB130" s="410"/>
      <c r="AC130" s="410"/>
      <c r="AD130" s="410"/>
      <c r="AE130" s="410"/>
      <c r="AF130" s="415"/>
      <c r="AG130" s="415"/>
      <c r="AH130" s="415"/>
      <c r="AI130" s="415"/>
      <c r="AJ130" s="415"/>
      <c r="AK130" s="415"/>
      <c r="AL130" s="415"/>
      <c r="AM130" s="296">
        <f>SUM(Y130:AL130)</f>
        <v>1</v>
      </c>
    </row>
    <row r="131" spans="1:39" ht="16" outlineLevel="1">
      <c r="B131" s="294" t="s">
        <v>267</v>
      </c>
      <c r="C131" s="340" t="s">
        <v>766</v>
      </c>
      <c r="D131" s="295">
        <v>88821.162376296503</v>
      </c>
      <c r="E131" s="295">
        <f>D131+($I$131-$D$131)/($I$35-$D$35)</f>
        <v>88635.929901037205</v>
      </c>
      <c r="F131" s="295">
        <f>E131+($I$131-$D$131)/($I$35-$D$35)</f>
        <v>88450.697425777907</v>
      </c>
      <c r="G131" s="295">
        <f>F131+($I$131-$D$131)/($I$35-$D$35)</f>
        <v>88265.46495051861</v>
      </c>
      <c r="H131" s="295">
        <f>G131+($I$131-$D$131)/($I$35-$D$35)</f>
        <v>88080.232475259312</v>
      </c>
      <c r="I131" s="295">
        <v>87895</v>
      </c>
      <c r="J131" s="295"/>
      <c r="K131" s="295"/>
      <c r="L131" s="295"/>
      <c r="M131" s="295"/>
      <c r="N131" s="295">
        <f>N130</f>
        <v>12</v>
      </c>
      <c r="O131" s="295">
        <f t="shared" ref="O131:T131" si="32">D131/(D319+D320)*(O319+O320)</f>
        <v>44.55000620757567</v>
      </c>
      <c r="P131" s="295">
        <f t="shared" si="32"/>
        <v>44.457099205439327</v>
      </c>
      <c r="Q131" s="295">
        <f t="shared" si="32"/>
        <v>44.364192203302999</v>
      </c>
      <c r="R131" s="295">
        <f t="shared" si="32"/>
        <v>44.271285201166663</v>
      </c>
      <c r="S131" s="295">
        <f t="shared" si="32"/>
        <v>44.178378199030327</v>
      </c>
      <c r="T131" s="295">
        <f t="shared" si="32"/>
        <v>44.085471196893984</v>
      </c>
      <c r="U131" s="295"/>
      <c r="V131" s="295"/>
      <c r="W131" s="295"/>
      <c r="X131" s="295"/>
      <c r="Y131" s="411">
        <f t="shared" ref="Y131:AL131" si="33">Y130</f>
        <v>0</v>
      </c>
      <c r="Z131" s="411">
        <f t="shared" si="33"/>
        <v>0</v>
      </c>
      <c r="AA131" s="411">
        <f t="shared" si="33"/>
        <v>1</v>
      </c>
      <c r="AB131" s="411">
        <f t="shared" si="33"/>
        <v>0</v>
      </c>
      <c r="AC131" s="411">
        <f t="shared" si="33"/>
        <v>0</v>
      </c>
      <c r="AD131" s="411">
        <f t="shared" si="33"/>
        <v>0</v>
      </c>
      <c r="AE131" s="411">
        <f t="shared" si="33"/>
        <v>0</v>
      </c>
      <c r="AF131" s="411">
        <f t="shared" si="33"/>
        <v>0</v>
      </c>
      <c r="AG131" s="411">
        <f t="shared" si="33"/>
        <v>0</v>
      </c>
      <c r="AH131" s="411">
        <f t="shared" si="33"/>
        <v>0</v>
      </c>
      <c r="AI131" s="411">
        <f t="shared" si="33"/>
        <v>0</v>
      </c>
      <c r="AJ131" s="411">
        <f t="shared" si="33"/>
        <v>0</v>
      </c>
      <c r="AK131" s="411">
        <f t="shared" si="33"/>
        <v>0</v>
      </c>
      <c r="AL131" s="411">
        <f t="shared" si="33"/>
        <v>0</v>
      </c>
      <c r="AM131" s="306"/>
    </row>
    <row r="132" spans="1:39" ht="16"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4" hidden="1" outlineLevel="1">
      <c r="A133" s="521">
        <v>29</v>
      </c>
      <c r="B133" s="519"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6" hidden="1"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 t="shared" ref="Y134:AL134" si="34">Y133</f>
        <v>0</v>
      </c>
      <c r="Z134" s="411">
        <f t="shared" si="34"/>
        <v>0</v>
      </c>
      <c r="AA134" s="411">
        <f t="shared" si="34"/>
        <v>0</v>
      </c>
      <c r="AB134" s="411">
        <f t="shared" si="34"/>
        <v>0</v>
      </c>
      <c r="AC134" s="411">
        <f t="shared" si="34"/>
        <v>0</v>
      </c>
      <c r="AD134" s="411">
        <f t="shared" si="34"/>
        <v>0</v>
      </c>
      <c r="AE134" s="411">
        <f t="shared" si="34"/>
        <v>0</v>
      </c>
      <c r="AF134" s="411">
        <f t="shared" si="34"/>
        <v>0</v>
      </c>
      <c r="AG134" s="411">
        <f t="shared" si="34"/>
        <v>0</v>
      </c>
      <c r="AH134" s="411">
        <f t="shared" si="34"/>
        <v>0</v>
      </c>
      <c r="AI134" s="411">
        <f t="shared" si="34"/>
        <v>0</v>
      </c>
      <c r="AJ134" s="411">
        <f t="shared" si="34"/>
        <v>0</v>
      </c>
      <c r="AK134" s="411">
        <f t="shared" si="34"/>
        <v>0</v>
      </c>
      <c r="AL134" s="411">
        <f t="shared" si="34"/>
        <v>0</v>
      </c>
      <c r="AM134" s="306"/>
    </row>
    <row r="135" spans="1:39" ht="16"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4" hidden="1" outlineLevel="1">
      <c r="A136" s="521">
        <v>30</v>
      </c>
      <c r="B136" s="519"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6"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 t="shared" ref="Y137:AL137" si="35">Y136</f>
        <v>0</v>
      </c>
      <c r="Z137" s="411">
        <f t="shared" si="35"/>
        <v>0</v>
      </c>
      <c r="AA137" s="411">
        <f t="shared" si="35"/>
        <v>0</v>
      </c>
      <c r="AB137" s="411">
        <f t="shared" si="35"/>
        <v>0</v>
      </c>
      <c r="AC137" s="411">
        <f t="shared" si="35"/>
        <v>0</v>
      </c>
      <c r="AD137" s="411">
        <f t="shared" si="35"/>
        <v>0</v>
      </c>
      <c r="AE137" s="411">
        <f t="shared" si="35"/>
        <v>0</v>
      </c>
      <c r="AF137" s="411">
        <f t="shared" si="35"/>
        <v>0</v>
      </c>
      <c r="AG137" s="411">
        <f t="shared" si="35"/>
        <v>0</v>
      </c>
      <c r="AH137" s="411">
        <f t="shared" si="35"/>
        <v>0</v>
      </c>
      <c r="AI137" s="411">
        <f t="shared" si="35"/>
        <v>0</v>
      </c>
      <c r="AJ137" s="411">
        <f t="shared" si="35"/>
        <v>0</v>
      </c>
      <c r="AK137" s="411">
        <f t="shared" si="35"/>
        <v>0</v>
      </c>
      <c r="AL137" s="411">
        <f t="shared" si="35"/>
        <v>0</v>
      </c>
      <c r="AM137" s="306"/>
    </row>
    <row r="138" spans="1:39" ht="16" hidden="1"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4" hidden="1" outlineLevel="1">
      <c r="A139" s="521">
        <v>31</v>
      </c>
      <c r="B139" s="519"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6"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 t="shared" ref="Y140:AL140" si="36">Y139</f>
        <v>0</v>
      </c>
      <c r="Z140" s="411">
        <f t="shared" si="36"/>
        <v>0</v>
      </c>
      <c r="AA140" s="411">
        <f t="shared" si="36"/>
        <v>0</v>
      </c>
      <c r="AB140" s="411">
        <f t="shared" si="36"/>
        <v>0</v>
      </c>
      <c r="AC140" s="411">
        <f t="shared" si="36"/>
        <v>0</v>
      </c>
      <c r="AD140" s="411">
        <f t="shared" si="36"/>
        <v>0</v>
      </c>
      <c r="AE140" s="411">
        <f t="shared" si="36"/>
        <v>0</v>
      </c>
      <c r="AF140" s="411">
        <f t="shared" si="36"/>
        <v>0</v>
      </c>
      <c r="AG140" s="411">
        <f t="shared" si="36"/>
        <v>0</v>
      </c>
      <c r="AH140" s="411">
        <f t="shared" si="36"/>
        <v>0</v>
      </c>
      <c r="AI140" s="411">
        <f t="shared" si="36"/>
        <v>0</v>
      </c>
      <c r="AJ140" s="411">
        <f t="shared" si="36"/>
        <v>0</v>
      </c>
      <c r="AK140" s="411">
        <f t="shared" si="36"/>
        <v>0</v>
      </c>
      <c r="AL140" s="411">
        <f t="shared" si="36"/>
        <v>0</v>
      </c>
      <c r="AM140" s="306"/>
    </row>
    <row r="141" spans="1:39" ht="16" hidden="1"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customHeight="1" outlineLevel="1">
      <c r="A142" s="521">
        <v>32</v>
      </c>
      <c r="B142" s="519"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ht="16" hidden="1"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 t="shared" ref="Y143:AL143" si="37">Y142</f>
        <v>0</v>
      </c>
      <c r="Z143" s="411">
        <f t="shared" si="37"/>
        <v>0</v>
      </c>
      <c r="AA143" s="411">
        <f t="shared" si="37"/>
        <v>0</v>
      </c>
      <c r="AB143" s="411">
        <f t="shared" si="37"/>
        <v>0</v>
      </c>
      <c r="AC143" s="411">
        <f t="shared" si="37"/>
        <v>0</v>
      </c>
      <c r="AD143" s="411">
        <f t="shared" si="37"/>
        <v>0</v>
      </c>
      <c r="AE143" s="411">
        <f t="shared" si="37"/>
        <v>0</v>
      </c>
      <c r="AF143" s="411">
        <f t="shared" si="37"/>
        <v>0</v>
      </c>
      <c r="AG143" s="411">
        <f t="shared" si="37"/>
        <v>0</v>
      </c>
      <c r="AH143" s="411">
        <f t="shared" si="37"/>
        <v>0</v>
      </c>
      <c r="AI143" s="411">
        <f t="shared" si="37"/>
        <v>0</v>
      </c>
      <c r="AJ143" s="411">
        <f t="shared" si="37"/>
        <v>0</v>
      </c>
      <c r="AK143" s="411">
        <f t="shared" si="37"/>
        <v>0</v>
      </c>
      <c r="AL143" s="411">
        <f t="shared" si="37"/>
        <v>0</v>
      </c>
      <c r="AM143" s="306"/>
    </row>
    <row r="144" spans="1:39" ht="16" hidden="1" outlineLevel="1">
      <c r="B144" s="519"/>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6" hidden="1"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7" hidden="1" outlineLevel="1">
      <c r="A146" s="521">
        <v>33</v>
      </c>
      <c r="B146" s="519"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6"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 t="shared" ref="Y147:AL147" si="38">Y146</f>
        <v>0</v>
      </c>
      <c r="Z147" s="411">
        <f t="shared" si="38"/>
        <v>0</v>
      </c>
      <c r="AA147" s="411">
        <f t="shared" si="38"/>
        <v>0</v>
      </c>
      <c r="AB147" s="411">
        <f t="shared" si="38"/>
        <v>0</v>
      </c>
      <c r="AC147" s="411">
        <f t="shared" si="38"/>
        <v>0</v>
      </c>
      <c r="AD147" s="411">
        <f t="shared" si="38"/>
        <v>0</v>
      </c>
      <c r="AE147" s="411">
        <f t="shared" si="38"/>
        <v>0</v>
      </c>
      <c r="AF147" s="411">
        <f t="shared" si="38"/>
        <v>0</v>
      </c>
      <c r="AG147" s="411">
        <f t="shared" si="38"/>
        <v>0</v>
      </c>
      <c r="AH147" s="411">
        <f t="shared" si="38"/>
        <v>0</v>
      </c>
      <c r="AI147" s="411">
        <f t="shared" si="38"/>
        <v>0</v>
      </c>
      <c r="AJ147" s="411">
        <f t="shared" si="38"/>
        <v>0</v>
      </c>
      <c r="AK147" s="411">
        <f t="shared" si="38"/>
        <v>0</v>
      </c>
      <c r="AL147" s="411">
        <f t="shared" si="38"/>
        <v>0</v>
      </c>
      <c r="AM147" s="306"/>
    </row>
    <row r="148" spans="1:39" ht="16" hidden="1"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7" hidden="1" outlineLevel="1">
      <c r="A149" s="521">
        <v>34</v>
      </c>
      <c r="B149" s="519"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6"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 t="shared" ref="Y150:AL150" si="39">Y149</f>
        <v>0</v>
      </c>
      <c r="Z150" s="411">
        <f t="shared" si="39"/>
        <v>0</v>
      </c>
      <c r="AA150" s="411">
        <f t="shared" si="39"/>
        <v>0</v>
      </c>
      <c r="AB150" s="411">
        <f t="shared" si="39"/>
        <v>0</v>
      </c>
      <c r="AC150" s="411">
        <f t="shared" si="39"/>
        <v>0</v>
      </c>
      <c r="AD150" s="411">
        <f t="shared" si="39"/>
        <v>0</v>
      </c>
      <c r="AE150" s="411">
        <f t="shared" si="39"/>
        <v>0</v>
      </c>
      <c r="AF150" s="411">
        <f t="shared" si="39"/>
        <v>0</v>
      </c>
      <c r="AG150" s="411">
        <f t="shared" si="39"/>
        <v>0</v>
      </c>
      <c r="AH150" s="411">
        <f t="shared" si="39"/>
        <v>0</v>
      </c>
      <c r="AI150" s="411">
        <f t="shared" si="39"/>
        <v>0</v>
      </c>
      <c r="AJ150" s="411">
        <f t="shared" si="39"/>
        <v>0</v>
      </c>
      <c r="AK150" s="411">
        <f t="shared" si="39"/>
        <v>0</v>
      </c>
      <c r="AL150" s="411">
        <f t="shared" si="39"/>
        <v>0</v>
      </c>
      <c r="AM150" s="306"/>
    </row>
    <row r="151" spans="1:39" ht="16" hidden="1" outlineLevel="1">
      <c r="B151" s="519"/>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7" hidden="1" outlineLevel="1">
      <c r="A152" s="521">
        <v>35</v>
      </c>
      <c r="B152" s="519"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ht="16" hidden="1"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 t="shared" ref="Y153:AL153" si="40">Y152</f>
        <v>0</v>
      </c>
      <c r="Z153" s="411">
        <f t="shared" si="40"/>
        <v>0</v>
      </c>
      <c r="AA153" s="411">
        <f t="shared" si="40"/>
        <v>0</v>
      </c>
      <c r="AB153" s="411">
        <f t="shared" si="40"/>
        <v>0</v>
      </c>
      <c r="AC153" s="411">
        <f t="shared" si="40"/>
        <v>0</v>
      </c>
      <c r="AD153" s="411">
        <f t="shared" si="40"/>
        <v>0</v>
      </c>
      <c r="AE153" s="411">
        <f t="shared" si="40"/>
        <v>0</v>
      </c>
      <c r="AF153" s="411">
        <f t="shared" si="40"/>
        <v>0</v>
      </c>
      <c r="AG153" s="411">
        <f t="shared" si="40"/>
        <v>0</v>
      </c>
      <c r="AH153" s="411">
        <f t="shared" si="40"/>
        <v>0</v>
      </c>
      <c r="AI153" s="411">
        <f t="shared" si="40"/>
        <v>0</v>
      </c>
      <c r="AJ153" s="411">
        <f t="shared" si="40"/>
        <v>0</v>
      </c>
      <c r="AK153" s="411">
        <f t="shared" si="40"/>
        <v>0</v>
      </c>
      <c r="AL153" s="411">
        <f t="shared" si="40"/>
        <v>0</v>
      </c>
      <c r="AM153" s="306"/>
    </row>
    <row r="154" spans="1:39" ht="16" hidden="1"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6" hidden="1"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51" hidden="1" outlineLevel="1">
      <c r="A156" s="521">
        <v>36</v>
      </c>
      <c r="B156" s="519"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6"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 t="shared" ref="Y157:AL157" si="41">Y156</f>
        <v>0</v>
      </c>
      <c r="Z157" s="411">
        <f t="shared" si="41"/>
        <v>0</v>
      </c>
      <c r="AA157" s="411">
        <f t="shared" si="41"/>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306"/>
    </row>
    <row r="158" spans="1:39" ht="16" hidden="1"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4" hidden="1" outlineLevel="1">
      <c r="A159" s="521">
        <v>37</v>
      </c>
      <c r="B159" s="519"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6"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 t="shared" ref="Y160:AL160" si="42">Y159</f>
        <v>0</v>
      </c>
      <c r="Z160" s="411">
        <f t="shared" si="42"/>
        <v>0</v>
      </c>
      <c r="AA160" s="411">
        <f t="shared" si="42"/>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306"/>
    </row>
    <row r="161" spans="1:39" ht="16" hidden="1"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17" hidden="1" outlineLevel="1">
      <c r="A162" s="521">
        <v>38</v>
      </c>
      <c r="B162" s="519"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6"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 t="shared" ref="Y163:AL163" si="43">Y162</f>
        <v>0</v>
      </c>
      <c r="Z163" s="411">
        <f t="shared" si="43"/>
        <v>0</v>
      </c>
      <c r="AA163" s="411">
        <f t="shared" si="43"/>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306"/>
    </row>
    <row r="164" spans="1:39" ht="16" hidden="1"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4" hidden="1" outlineLevel="1">
      <c r="A165" s="521">
        <v>39</v>
      </c>
      <c r="B165" s="519"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6"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 t="shared" ref="Y166:AL166" si="44">Y165</f>
        <v>0</v>
      </c>
      <c r="Z166" s="411">
        <f t="shared" si="44"/>
        <v>0</v>
      </c>
      <c r="AA166" s="411">
        <f t="shared" si="44"/>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306"/>
    </row>
    <row r="167" spans="1:39" ht="16" hidden="1"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4" hidden="1" outlineLevel="1">
      <c r="A168" s="521">
        <v>40</v>
      </c>
      <c r="B168" s="519"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6"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 t="shared" ref="Y169:AL169" si="45">Y168</f>
        <v>0</v>
      </c>
      <c r="Z169" s="411">
        <f t="shared" si="45"/>
        <v>0</v>
      </c>
      <c r="AA169" s="411">
        <f t="shared" si="45"/>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306"/>
    </row>
    <row r="170" spans="1:39" ht="16" hidden="1"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4" hidden="1" outlineLevel="1">
      <c r="A171" s="521">
        <v>41</v>
      </c>
      <c r="B171" s="519"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6" hidden="1"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 t="shared" ref="Y172:AL172" si="46">Y171</f>
        <v>0</v>
      </c>
      <c r="Z172" s="411">
        <f t="shared" si="46"/>
        <v>0</v>
      </c>
      <c r="AA172" s="411">
        <f t="shared" si="46"/>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306"/>
    </row>
    <row r="173" spans="1:39" ht="16" hidden="1"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4" hidden="1" outlineLevel="1">
      <c r="A174" s="521">
        <v>42</v>
      </c>
      <c r="B174" s="519"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6" hidden="1" outlineLevel="1">
      <c r="B175" s="294" t="s">
        <v>267</v>
      </c>
      <c r="C175" s="291" t="s">
        <v>163</v>
      </c>
      <c r="D175" s="295"/>
      <c r="E175" s="295"/>
      <c r="F175" s="295"/>
      <c r="G175" s="295"/>
      <c r="H175" s="295"/>
      <c r="I175" s="295"/>
      <c r="J175" s="295"/>
      <c r="K175" s="295"/>
      <c r="L175" s="295"/>
      <c r="M175" s="295"/>
      <c r="N175" s="467"/>
      <c r="O175" s="295"/>
      <c r="P175" s="295"/>
      <c r="Q175" s="295"/>
      <c r="R175" s="295"/>
      <c r="S175" s="295"/>
      <c r="T175" s="295"/>
      <c r="U175" s="295"/>
      <c r="V175" s="295"/>
      <c r="W175" s="295"/>
      <c r="X175" s="295"/>
      <c r="Y175" s="411">
        <f t="shared" ref="Y175:AL175" si="47">Y174</f>
        <v>0</v>
      </c>
      <c r="Z175" s="411">
        <f t="shared" si="47"/>
        <v>0</v>
      </c>
      <c r="AA175" s="411">
        <f t="shared" si="47"/>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306"/>
    </row>
    <row r="176" spans="1:39" ht="16" hidden="1"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17" hidden="1" outlineLevel="1">
      <c r="A177" s="521">
        <v>43</v>
      </c>
      <c r="B177" s="519"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6"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 t="shared" ref="Y178:AL178" si="48">Y177</f>
        <v>0</v>
      </c>
      <c r="Z178" s="411">
        <f t="shared" si="48"/>
        <v>0</v>
      </c>
      <c r="AA178" s="411">
        <f t="shared" si="48"/>
        <v>0</v>
      </c>
      <c r="AB178" s="411">
        <f t="shared" si="48"/>
        <v>0</v>
      </c>
      <c r="AC178" s="411">
        <f t="shared" si="48"/>
        <v>0</v>
      </c>
      <c r="AD178" s="411">
        <f t="shared" si="48"/>
        <v>0</v>
      </c>
      <c r="AE178" s="411">
        <f t="shared" si="48"/>
        <v>0</v>
      </c>
      <c r="AF178" s="411">
        <f t="shared" si="48"/>
        <v>0</v>
      </c>
      <c r="AG178" s="411">
        <f t="shared" si="48"/>
        <v>0</v>
      </c>
      <c r="AH178" s="411">
        <f t="shared" si="48"/>
        <v>0</v>
      </c>
      <c r="AI178" s="411">
        <f t="shared" si="48"/>
        <v>0</v>
      </c>
      <c r="AJ178" s="411">
        <f t="shared" si="48"/>
        <v>0</v>
      </c>
      <c r="AK178" s="411">
        <f t="shared" si="48"/>
        <v>0</v>
      </c>
      <c r="AL178" s="411">
        <f t="shared" si="48"/>
        <v>0</v>
      </c>
      <c r="AM178" s="306"/>
    </row>
    <row r="179" spans="1:39" ht="16" hidden="1"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51" hidden="1" outlineLevel="1">
      <c r="A180" s="521">
        <v>44</v>
      </c>
      <c r="B180" s="519"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6"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 t="shared" ref="Y181:AL181" si="49">Y180</f>
        <v>0</v>
      </c>
      <c r="Z181" s="411">
        <f t="shared" si="49"/>
        <v>0</v>
      </c>
      <c r="AA181" s="411">
        <f t="shared" si="49"/>
        <v>0</v>
      </c>
      <c r="AB181" s="411">
        <f t="shared" si="49"/>
        <v>0</v>
      </c>
      <c r="AC181" s="411">
        <f t="shared" si="49"/>
        <v>0</v>
      </c>
      <c r="AD181" s="411">
        <f t="shared" si="49"/>
        <v>0</v>
      </c>
      <c r="AE181" s="411">
        <f t="shared" si="49"/>
        <v>0</v>
      </c>
      <c r="AF181" s="411">
        <f t="shared" si="49"/>
        <v>0</v>
      </c>
      <c r="AG181" s="411">
        <f t="shared" si="49"/>
        <v>0</v>
      </c>
      <c r="AH181" s="411">
        <f t="shared" si="49"/>
        <v>0</v>
      </c>
      <c r="AI181" s="411">
        <f t="shared" si="49"/>
        <v>0</v>
      </c>
      <c r="AJ181" s="411">
        <f t="shared" si="49"/>
        <v>0</v>
      </c>
      <c r="AK181" s="411">
        <f t="shared" si="49"/>
        <v>0</v>
      </c>
      <c r="AL181" s="411">
        <f t="shared" si="49"/>
        <v>0</v>
      </c>
      <c r="AM181" s="306"/>
    </row>
    <row r="182" spans="1:39" ht="16" hidden="1"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4" hidden="1" outlineLevel="1">
      <c r="A183" s="521">
        <v>45</v>
      </c>
      <c r="B183" s="519"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6"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 t="shared" ref="Y184:AL184" si="50">Y183</f>
        <v>0</v>
      </c>
      <c r="Z184" s="411">
        <f t="shared" si="50"/>
        <v>0</v>
      </c>
      <c r="AA184" s="411">
        <f t="shared" si="50"/>
        <v>0</v>
      </c>
      <c r="AB184" s="411">
        <f t="shared" si="50"/>
        <v>0</v>
      </c>
      <c r="AC184" s="411">
        <f t="shared" si="50"/>
        <v>0</v>
      </c>
      <c r="AD184" s="411">
        <f t="shared" si="50"/>
        <v>0</v>
      </c>
      <c r="AE184" s="411">
        <f t="shared" si="50"/>
        <v>0</v>
      </c>
      <c r="AF184" s="411">
        <f t="shared" si="50"/>
        <v>0</v>
      </c>
      <c r="AG184" s="411">
        <f t="shared" si="50"/>
        <v>0</v>
      </c>
      <c r="AH184" s="411">
        <f t="shared" si="50"/>
        <v>0</v>
      </c>
      <c r="AI184" s="411">
        <f t="shared" si="50"/>
        <v>0</v>
      </c>
      <c r="AJ184" s="411">
        <f t="shared" si="50"/>
        <v>0</v>
      </c>
      <c r="AK184" s="411">
        <f t="shared" si="50"/>
        <v>0</v>
      </c>
      <c r="AL184" s="411">
        <f t="shared" si="50"/>
        <v>0</v>
      </c>
      <c r="AM184" s="306"/>
    </row>
    <row r="185" spans="1:39" ht="16" hidden="1"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4" hidden="1" outlineLevel="1">
      <c r="A186" s="521">
        <v>46</v>
      </c>
      <c r="B186" s="519"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6"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 t="shared" ref="Y187:AL187" si="51">Y186</f>
        <v>0</v>
      </c>
      <c r="Z187" s="411">
        <f t="shared" si="51"/>
        <v>0</v>
      </c>
      <c r="AA187" s="411">
        <f t="shared" si="51"/>
        <v>0</v>
      </c>
      <c r="AB187" s="411">
        <f t="shared" si="51"/>
        <v>0</v>
      </c>
      <c r="AC187" s="411">
        <f t="shared" si="51"/>
        <v>0</v>
      </c>
      <c r="AD187" s="411">
        <f t="shared" si="51"/>
        <v>0</v>
      </c>
      <c r="AE187" s="411">
        <f t="shared" si="51"/>
        <v>0</v>
      </c>
      <c r="AF187" s="411">
        <f t="shared" si="51"/>
        <v>0</v>
      </c>
      <c r="AG187" s="411">
        <f t="shared" si="51"/>
        <v>0</v>
      </c>
      <c r="AH187" s="411">
        <f t="shared" si="51"/>
        <v>0</v>
      </c>
      <c r="AI187" s="411">
        <f t="shared" si="51"/>
        <v>0</v>
      </c>
      <c r="AJ187" s="411">
        <f t="shared" si="51"/>
        <v>0</v>
      </c>
      <c r="AK187" s="411">
        <f t="shared" si="51"/>
        <v>0</v>
      </c>
      <c r="AL187" s="411">
        <f t="shared" si="51"/>
        <v>0</v>
      </c>
      <c r="AM187" s="306"/>
    </row>
    <row r="188" spans="1:39" ht="16" hidden="1"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4" hidden="1" outlineLevel="1">
      <c r="A189" s="521">
        <v>47</v>
      </c>
      <c r="B189" s="519"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6"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 t="shared" ref="Y190:AL190" si="52">Y189</f>
        <v>0</v>
      </c>
      <c r="Z190" s="411">
        <f t="shared" si="52"/>
        <v>0</v>
      </c>
      <c r="AA190" s="411">
        <f t="shared" si="52"/>
        <v>0</v>
      </c>
      <c r="AB190" s="411">
        <f t="shared" si="52"/>
        <v>0</v>
      </c>
      <c r="AC190" s="411">
        <f t="shared" si="52"/>
        <v>0</v>
      </c>
      <c r="AD190" s="411">
        <f t="shared" si="52"/>
        <v>0</v>
      </c>
      <c r="AE190" s="411">
        <f t="shared" si="52"/>
        <v>0</v>
      </c>
      <c r="AF190" s="411">
        <f t="shared" si="52"/>
        <v>0</v>
      </c>
      <c r="AG190" s="411">
        <f t="shared" si="52"/>
        <v>0</v>
      </c>
      <c r="AH190" s="411">
        <f t="shared" si="52"/>
        <v>0</v>
      </c>
      <c r="AI190" s="411">
        <f t="shared" si="52"/>
        <v>0</v>
      </c>
      <c r="AJ190" s="411">
        <f t="shared" si="52"/>
        <v>0</v>
      </c>
      <c r="AK190" s="411">
        <f t="shared" si="52"/>
        <v>0</v>
      </c>
      <c r="AL190" s="411">
        <f t="shared" si="52"/>
        <v>0</v>
      </c>
      <c r="AM190" s="306"/>
    </row>
    <row r="191" spans="1:39" ht="16" hidden="1"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4" hidden="1" outlineLevel="1">
      <c r="A192" s="521">
        <v>48</v>
      </c>
      <c r="B192" s="519"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ht="16"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 t="shared" ref="Y193:AL193" si="53">Y192</f>
        <v>0</v>
      </c>
      <c r="Z193" s="411">
        <f t="shared" si="53"/>
        <v>0</v>
      </c>
      <c r="AA193" s="411">
        <f t="shared" si="53"/>
        <v>0</v>
      </c>
      <c r="AB193" s="411">
        <f t="shared" si="53"/>
        <v>0</v>
      </c>
      <c r="AC193" s="411">
        <f t="shared" si="53"/>
        <v>0</v>
      </c>
      <c r="AD193" s="411">
        <f t="shared" si="53"/>
        <v>0</v>
      </c>
      <c r="AE193" s="411">
        <f t="shared" si="53"/>
        <v>0</v>
      </c>
      <c r="AF193" s="411">
        <f t="shared" si="53"/>
        <v>0</v>
      </c>
      <c r="AG193" s="411">
        <f t="shared" si="53"/>
        <v>0</v>
      </c>
      <c r="AH193" s="411">
        <f t="shared" si="53"/>
        <v>0</v>
      </c>
      <c r="AI193" s="411">
        <f t="shared" si="53"/>
        <v>0</v>
      </c>
      <c r="AJ193" s="411">
        <f t="shared" si="53"/>
        <v>0</v>
      </c>
      <c r="AK193" s="411">
        <f t="shared" si="53"/>
        <v>0</v>
      </c>
      <c r="AL193" s="411">
        <f t="shared" si="53"/>
        <v>0</v>
      </c>
      <c r="AM193" s="306"/>
    </row>
    <row r="194" spans="1:39" ht="16" hidden="1" outlineLevel="1">
      <c r="B194" s="519"/>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4" hidden="1" outlineLevel="1">
      <c r="A195" s="521">
        <v>49</v>
      </c>
      <c r="B195" s="519"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ht="16" hidden="1"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 t="shared" ref="Y196:AL196" si="54">Y195</f>
        <v>0</v>
      </c>
      <c r="Z196" s="411">
        <f t="shared" si="54"/>
        <v>0</v>
      </c>
      <c r="AA196" s="411">
        <f t="shared" si="54"/>
        <v>0</v>
      </c>
      <c r="AB196" s="411">
        <f t="shared" si="54"/>
        <v>0</v>
      </c>
      <c r="AC196" s="411">
        <f t="shared" si="54"/>
        <v>0</v>
      </c>
      <c r="AD196" s="411">
        <f t="shared" si="54"/>
        <v>0</v>
      </c>
      <c r="AE196" s="411">
        <f t="shared" si="54"/>
        <v>0</v>
      </c>
      <c r="AF196" s="411">
        <f t="shared" si="54"/>
        <v>0</v>
      </c>
      <c r="AG196" s="411">
        <f t="shared" si="54"/>
        <v>0</v>
      </c>
      <c r="AH196" s="411">
        <f t="shared" si="54"/>
        <v>0</v>
      </c>
      <c r="AI196" s="411">
        <f t="shared" si="54"/>
        <v>0</v>
      </c>
      <c r="AJ196" s="411">
        <f t="shared" si="54"/>
        <v>0</v>
      </c>
      <c r="AK196" s="411">
        <f t="shared" si="54"/>
        <v>0</v>
      </c>
      <c r="AL196" s="411">
        <f t="shared" si="54"/>
        <v>0</v>
      </c>
      <c r="AM196" s="306"/>
    </row>
    <row r="197" spans="1:39" ht="16" hidden="1"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6">
      <c r="B198" s="327" t="s">
        <v>271</v>
      </c>
      <c r="C198" s="329"/>
      <c r="D198" s="329">
        <f>SUM(D38:D196)</f>
        <v>22737994.580099262</v>
      </c>
      <c r="E198" s="329"/>
      <c r="F198" s="329"/>
      <c r="G198" s="329"/>
      <c r="H198" s="329"/>
      <c r="I198" s="329"/>
      <c r="J198" s="329"/>
      <c r="K198" s="329"/>
      <c r="L198" s="329"/>
      <c r="M198" s="329"/>
      <c r="N198" s="329"/>
      <c r="O198" s="329">
        <f>SUM(O38:O196)</f>
        <v>4319.5500062075753</v>
      </c>
      <c r="P198" s="329"/>
      <c r="Q198" s="329"/>
      <c r="R198" s="329"/>
      <c r="S198" s="329"/>
      <c r="T198" s="329"/>
      <c r="U198" s="329"/>
      <c r="V198" s="329"/>
      <c r="W198" s="329"/>
      <c r="X198" s="329"/>
      <c r="Y198" s="329">
        <f>IF(Y36="kWh",SUMPRODUCT(D38:D196,Y38:Y196))</f>
        <v>5824271.6899619186</v>
      </c>
      <c r="Z198" s="329">
        <f>IF(Z36="kWh",SUMPRODUCT(D38:D196,Z38:Z196))</f>
        <v>2822468.6499313018</v>
      </c>
      <c r="AA198" s="329">
        <f>IF(AA36="kw",SUMPRODUCT(N38:N196,O38:O196,AA38:AA196),SUMPRODUCT(D38:D196,AA38:AA196))</f>
        <v>19647.446248749202</v>
      </c>
      <c r="AB198" s="329">
        <f>IF(AB36="kw",SUMPRODUCT(N38:N196,O38:O196,AB38:AB196),SUMPRODUCT(D38:D196,AB38:AB196))</f>
        <v>101.68329629140077</v>
      </c>
      <c r="AC198" s="329">
        <f>IF(AC36="kw",SUMPRODUCT(N38:N196,O38:O196,AC38:AC196),SUMPRODUCT(D38:D196,AC38:AC196))</f>
        <v>9737.1468152745874</v>
      </c>
      <c r="AD198" s="329">
        <f>IF(AD36="kw",SUMPRODUCT(N38:N196,O38:O196,AD38:AD196),SUMPRODUCT(D38:D196,AD38:AD196))</f>
        <v>1285.9137939934371</v>
      </c>
      <c r="AE198" s="329">
        <f>IF(AE36="kw",SUMPRODUCT(N38:N196,O38:O196,AE38:AE196),SUMPRODUCT(D38:D196,AE38:AE196))</f>
        <v>0</v>
      </c>
      <c r="AF198" s="329">
        <f>IF(AF36="kw",SUMPRODUCT(N38:N196,O38:O196,AF38:AF196),SUMPRODUCT(D38:D196,AF38:AF196))</f>
        <v>0</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6">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8730096.5944305435</v>
      </c>
      <c r="Z199" s="392">
        <f>HLOOKUP(Z35,'2. LRAMVA Threshold'!$B$42:$Q$53,7,FALSE)</f>
        <v>7519432.0553718666</v>
      </c>
      <c r="AA199" s="392">
        <f>HLOOKUP(AA35,'2. LRAMVA Threshold'!$B$42:$Q$53,7,FALSE)</f>
        <v>19267</v>
      </c>
      <c r="AB199" s="392">
        <f>HLOOKUP(AB35,'2. LRAMVA Threshold'!$B$42:$Q$53,7,FALSE)</f>
        <v>54</v>
      </c>
      <c r="AC199" s="392">
        <f>HLOOKUP(AC35,'2. LRAMVA Threshold'!$B$42:$Q$53,7,FALSE)</f>
        <v>450</v>
      </c>
      <c r="AD199" s="392">
        <f>HLOOKUP(AD35,'2. LRAMVA Threshold'!$B$42:$Q$53,7,FALSE)</f>
        <v>0</v>
      </c>
      <c r="AE199" s="392">
        <f>HLOOKUP(AE35,'2. LRAMVA Threshold'!$B$42:$Q$53,7,FALSE)</f>
        <v>0</v>
      </c>
      <c r="AF199" s="392">
        <f>HLOOKUP(AF35,'2. LRAMVA Threshold'!$B$42:$Q$53,7,FALSE)</f>
        <v>0</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ht="16">
      <c r="B200" s="520"/>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ht="16">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0</v>
      </c>
      <c r="Z201" s="341">
        <f>HLOOKUP(Z$35,'3.  Distribution Rates'!$C$122:$P$133,7,FALSE)</f>
        <v>0</v>
      </c>
      <c r="AA201" s="341">
        <f>HLOOKUP(AA$35,'3.  Distribution Rates'!$C$122:$P$133,7,FALSE)</f>
        <v>0</v>
      </c>
      <c r="AB201" s="341">
        <f>HLOOKUP(AB$35,'3.  Distribution Rates'!$C$122:$P$133,7,FALSE)</f>
        <v>0</v>
      </c>
      <c r="AC201" s="341">
        <f>HLOOKUP(AC$35,'3.  Distribution Rates'!$C$122:$P$133,7,FALSE)</f>
        <v>0</v>
      </c>
      <c r="AD201" s="341">
        <f>HLOOKUP(AD$35,'3.  Distribution Rates'!$C$122:$P$133,7,FALSE)</f>
        <v>0</v>
      </c>
      <c r="AE201" s="341">
        <f>HLOOKUP(AE$35,'3.  Distribution Rates'!$C$122:$P$133,7,FALSE)</f>
        <v>0</v>
      </c>
      <c r="AF201" s="341">
        <f>HLOOKUP(AF$35,'3.  Distribution Rates'!$C$122:$P$133,7,FALSE)</f>
        <v>0</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ht="16">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8">
        <f>SUM(Y202:AL202)</f>
        <v>0</v>
      </c>
    </row>
    <row r="203" spans="1:39" ht="16">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0</v>
      </c>
      <c r="Z203" s="378">
        <f>'4.  2011-2014 LRAM'!Z267*Z201</f>
        <v>0</v>
      </c>
      <c r="AA203" s="378">
        <f>'4.  2011-2014 LRAM'!AA267*AA201</f>
        <v>0</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8">
        <f>SUM(Y203:AL203)</f>
        <v>0</v>
      </c>
    </row>
    <row r="204" spans="1:39" ht="16">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0</v>
      </c>
      <c r="Z204" s="378">
        <f>'4.  2011-2014 LRAM'!Z396*Z201</f>
        <v>0</v>
      </c>
      <c r="AA204" s="378">
        <f>'4.  2011-2014 LRAM'!AA396*AA201</f>
        <v>0</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8">
        <f>SUM(Y204:AL204)</f>
        <v>0</v>
      </c>
    </row>
    <row r="205" spans="1:39" ht="16">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LRAM'!Y529*Y201</f>
        <v>0</v>
      </c>
      <c r="Z205" s="378">
        <f>'4.  2011-2014 LRAM'!Z529*Z201</f>
        <v>0</v>
      </c>
      <c r="AA205" s="378">
        <f>'4.  2011-2014 LRAM'!AA529*AA201</f>
        <v>0</v>
      </c>
      <c r="AB205" s="378">
        <f>'4.  2011-2014 LRAM'!AB529*AB201</f>
        <v>0</v>
      </c>
      <c r="AC205" s="378">
        <f>'4.  2011-2014 LRAM'!AC529*AC201</f>
        <v>0</v>
      </c>
      <c r="AD205" s="378">
        <f>'4.  2011-2014 LRAM'!AD529*AD201</f>
        <v>0</v>
      </c>
      <c r="AE205" s="378">
        <f>'4.  2011-2014 LRAM'!AE529*AE201</f>
        <v>0</v>
      </c>
      <c r="AF205" s="378">
        <f>'4.  2011-2014 LRAM'!AF529*AF201</f>
        <v>0</v>
      </c>
      <c r="AG205" s="378">
        <f>'4.  2011-2014 LRAM'!AG529*AG201</f>
        <v>0</v>
      </c>
      <c r="AH205" s="378">
        <f>'4.  2011-2014 LRAM'!AH529*AH201</f>
        <v>0</v>
      </c>
      <c r="AI205" s="378">
        <f>'4.  2011-2014 LRAM'!AI529*AI201</f>
        <v>0</v>
      </c>
      <c r="AJ205" s="378">
        <f>'4.  2011-2014 LRAM'!AJ529*AJ201</f>
        <v>0</v>
      </c>
      <c r="AK205" s="378">
        <f>'4.  2011-2014 LRAM'!AK529*AK201</f>
        <v>0</v>
      </c>
      <c r="AL205" s="378">
        <f>'4.  2011-2014 LRAM'!AL529*AL201</f>
        <v>0</v>
      </c>
      <c r="AM205" s="628">
        <f>SUM(Y205:AL205)</f>
        <v>0</v>
      </c>
    </row>
    <row r="206" spans="1:39" ht="16">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0</v>
      </c>
      <c r="Z206" s="378">
        <f>Z198*Z201</f>
        <v>0</v>
      </c>
      <c r="AA206" s="378">
        <f>AA198*AA201</f>
        <v>0</v>
      </c>
      <c r="AB206" s="378">
        <f t="shared" ref="AB206:AL206" si="55">AB198*AB201</f>
        <v>0</v>
      </c>
      <c r="AC206" s="378">
        <f t="shared" si="55"/>
        <v>0</v>
      </c>
      <c r="AD206" s="378">
        <f t="shared" si="55"/>
        <v>0</v>
      </c>
      <c r="AE206" s="378">
        <f t="shared" si="55"/>
        <v>0</v>
      </c>
      <c r="AF206" s="378">
        <f t="shared" si="55"/>
        <v>0</v>
      </c>
      <c r="AG206" s="378">
        <f t="shared" si="55"/>
        <v>0</v>
      </c>
      <c r="AH206" s="378">
        <f t="shared" si="55"/>
        <v>0</v>
      </c>
      <c r="AI206" s="378">
        <f t="shared" si="55"/>
        <v>0</v>
      </c>
      <c r="AJ206" s="378">
        <f t="shared" si="55"/>
        <v>0</v>
      </c>
      <c r="AK206" s="378">
        <f t="shared" si="55"/>
        <v>0</v>
      </c>
      <c r="AL206" s="378">
        <f t="shared" si="55"/>
        <v>0</v>
      </c>
      <c r="AM206" s="628">
        <f>SUM(Y206:AL206)</f>
        <v>0</v>
      </c>
    </row>
    <row r="207" spans="1:39" ht="16">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 t="shared" ref="Y207:AM207" si="56">SUM(Y202:Y206)</f>
        <v>0</v>
      </c>
      <c r="Z207" s="346">
        <f t="shared" si="56"/>
        <v>0</v>
      </c>
      <c r="AA207" s="346">
        <f t="shared" si="56"/>
        <v>0</v>
      </c>
      <c r="AB207" s="346">
        <f t="shared" si="56"/>
        <v>0</v>
      </c>
      <c r="AC207" s="346">
        <f t="shared" si="56"/>
        <v>0</v>
      </c>
      <c r="AD207" s="346">
        <f t="shared" si="56"/>
        <v>0</v>
      </c>
      <c r="AE207" s="346">
        <f t="shared" si="56"/>
        <v>0</v>
      </c>
      <c r="AF207" s="346">
        <f t="shared" si="56"/>
        <v>0</v>
      </c>
      <c r="AG207" s="346">
        <f t="shared" si="56"/>
        <v>0</v>
      </c>
      <c r="AH207" s="346">
        <f t="shared" si="56"/>
        <v>0</v>
      </c>
      <c r="AI207" s="346">
        <f t="shared" si="56"/>
        <v>0</v>
      </c>
      <c r="AJ207" s="346">
        <f t="shared" si="56"/>
        <v>0</v>
      </c>
      <c r="AK207" s="346">
        <f t="shared" si="56"/>
        <v>0</v>
      </c>
      <c r="AL207" s="346">
        <f t="shared" si="56"/>
        <v>0</v>
      </c>
      <c r="AM207" s="407">
        <f t="shared" si="56"/>
        <v>0</v>
      </c>
    </row>
    <row r="208" spans="1:39" ht="16">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0</v>
      </c>
      <c r="Z208" s="347">
        <f t="shared" ref="Z208:AE208" si="57">Z199*Z201</f>
        <v>0</v>
      </c>
      <c r="AA208" s="347">
        <f t="shared" si="57"/>
        <v>0</v>
      </c>
      <c r="AB208" s="347">
        <f t="shared" si="57"/>
        <v>0</v>
      </c>
      <c r="AC208" s="347">
        <f t="shared" si="57"/>
        <v>0</v>
      </c>
      <c r="AD208" s="347">
        <f t="shared" si="57"/>
        <v>0</v>
      </c>
      <c r="AE208" s="347">
        <f t="shared" si="57"/>
        <v>0</v>
      </c>
      <c r="AF208" s="347">
        <f>AF199*AF201</f>
        <v>0</v>
      </c>
      <c r="AG208" s="347">
        <f t="shared" ref="AG208:AL208" si="58">AG199*AG201</f>
        <v>0</v>
      </c>
      <c r="AH208" s="347">
        <f t="shared" si="58"/>
        <v>0</v>
      </c>
      <c r="AI208" s="347">
        <f t="shared" si="58"/>
        <v>0</v>
      </c>
      <c r="AJ208" s="347">
        <f t="shared" si="58"/>
        <v>0</v>
      </c>
      <c r="AK208" s="347">
        <f t="shared" si="58"/>
        <v>0</v>
      </c>
      <c r="AL208" s="347">
        <f t="shared" si="58"/>
        <v>0</v>
      </c>
      <c r="AM208" s="407">
        <f>SUM(Y208:AL208)</f>
        <v>0</v>
      </c>
    </row>
    <row r="209" spans="1:39" ht="16">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0</v>
      </c>
    </row>
    <row r="210" spans="1:39" ht="16">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1:39" ht="16">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5703037.6968466649</v>
      </c>
      <c r="Z211" s="291">
        <f>SUMPRODUCT(E38:E196,Z38:Z196)</f>
        <v>2822130.1244870187</v>
      </c>
      <c r="AA211" s="291">
        <f>IF(AA36="kw",SUMPRODUCT(N38:N196,P38:P196,AA38:AA196),SUMPRODUCT(E38:E196,AA38:AA196))</f>
        <v>19636.727407298124</v>
      </c>
      <c r="AB211" s="291">
        <f>IF(AB36="kw",SUMPRODUCT(N38:N196,P38:P196,AB38:AB196),SUMPRODUCT(E38:E196,AB38:AB196))</f>
        <v>101.62555449907174</v>
      </c>
      <c r="AC211" s="291">
        <f>IF(AC36="kw",SUMPRODUCT(N38:N196,P38:P196,AC38:AC196),SUMPRODUCT(E38:E196,AC38:AC196))</f>
        <v>9736.7223014991869</v>
      </c>
      <c r="AD211" s="291">
        <f>IF(AD36="kw",SUMPRODUCT(N38:N196,P38:P196,AD38:AD196),SUMPRODUCT(E38:E196,AD38:AD196))</f>
        <v>1285.913918853862</v>
      </c>
      <c r="AE211" s="291">
        <f>IF(AE36="kw",SUMPRODUCT(N38:N196,P38:P196,AE38:AE196),SUMPRODUCT(E38:E196,AE38:AE196))</f>
        <v>0</v>
      </c>
      <c r="AF211" s="291">
        <f>IF(AF36="kw",SUMPRODUCT(N38:N196,P38:P196,AF38:AF196),SUMPRODUCT(E38:E196,AF38:AF196))</f>
        <v>0</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1:39" ht="16">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5691166.6968466658</v>
      </c>
      <c r="Z212" s="291">
        <f>SUMPRODUCT(F38:F196,Z38:Z196)</f>
        <v>2749328.9088234864</v>
      </c>
      <c r="AA212" s="291">
        <f>IF(AA36="kw",SUMPRODUCT(N38:N196,Q38:Q196,AA38:AA196),SUMPRODUCT(F38:F196,AA38:AA196))</f>
        <v>19617.439990392417</v>
      </c>
      <c r="AB212" s="291">
        <f>IF(AB36="kw",SUMPRODUCT(N38:N196,Q38:Q196,AB38:AB196),SUMPRODUCT(F38:F196,AB38:AB196))</f>
        <v>101.68329629140077</v>
      </c>
      <c r="AC212" s="291">
        <f>IF(AC36="kw",SUMPRODUCT(N38:N196,Q38:Q196,AC38:AC196),SUMPRODUCT(F38:F196,AC38:AC196))</f>
        <v>4848.4845215036476</v>
      </c>
      <c r="AD212" s="291">
        <f>IF(AD36="kw",SUMPRODUCT(N38:N196,Q38:Q196,AD38:AD196),SUMPRODUCT(F38:F196,AD38:AD196))</f>
        <v>1285.913918853862</v>
      </c>
      <c r="AE212" s="291">
        <f>IF(AE36="kw",SUMPRODUCT(N38:N196,Q38:Q196,AE38:AE196),SUMPRODUCT(F38:F196,AE38:AE196))</f>
        <v>0</v>
      </c>
      <c r="AF212" s="291">
        <f>IF(AF36="kw",SUMPRODUCT(N38:N196,Q38:Q196,AF38:AF196),SUMPRODUCT(F38:F196,AF38:AF196))</f>
        <v>0</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1:39" ht="16">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5678962.819882391</v>
      </c>
      <c r="Z213" s="291">
        <f>SUMPRODUCT(G38:G196,Z38:Z196)</f>
        <v>2833801.4560969607</v>
      </c>
      <c r="AA213" s="291">
        <f>IF(AA36="kw",SUMPRODUCT(N38:N196,R38:R196,AA38:AA196),SUMPRODUCT(G38:G196,AA38:AA196))</f>
        <v>19654.74093606856</v>
      </c>
      <c r="AB213" s="291">
        <f>IF(AB36="kw",SUMPRODUCT(N38:N196,R38:R196,AB38:AB196),SUMPRODUCT(G38:G196,AB38:AB196))</f>
        <v>101.91426346071684</v>
      </c>
      <c r="AC213" s="291">
        <f>IF(AC36="kw",SUMPRODUCT(N38:N196,R38:R196,AC38:AC196),SUMPRODUCT(G38:G196,AC38:AC196))</f>
        <v>4850.1825766052552</v>
      </c>
      <c r="AD213" s="291">
        <f>IF(AD36="kw",SUMPRODUCT(N38:N196,R38:R196,AD38:AD196),SUMPRODUCT(G38:G196,AD38:AD196))</f>
        <v>1287.5302370559891</v>
      </c>
      <c r="AE213" s="291">
        <f>IF(AE36="kw",SUMPRODUCT(N38:N196,R38:R196,AE38:AE196),SUMPRODUCT(G38:G196,AE38:AE196))</f>
        <v>0</v>
      </c>
      <c r="AF213" s="291">
        <f>IF(AF36="kw",SUMPRODUCT(N38:N196,R38:R196,AF38:AF196),SUMPRODUCT(G38:G196,AF38:AF196))</f>
        <v>0</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1:39" ht="16">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5653824.819882391</v>
      </c>
      <c r="Z214" s="291">
        <f>SUMPRODUCT(H38:H196,Z38:Z196)</f>
        <v>2833801.6560969609</v>
      </c>
      <c r="AA214" s="291">
        <f>IF(AA36="kw",SUMPRODUCT(N38:N196,S38:S196,AA38:AA196),SUMPRODUCT(H38:H196,AA38:AA196))</f>
        <v>19696.826052042921</v>
      </c>
      <c r="AB214" s="291">
        <f>IF(AB36="kw",SUMPRODUCT(N38:N196,S38:S196,AB38:AB196),SUMPRODUCT(H38:H196,AB38:AB196))</f>
        <v>101.91426346071684</v>
      </c>
      <c r="AC214" s="291">
        <f>IF(AC36="kw",SUMPRODUCT(N38:N196,S38:S196,AC38:AC196),SUMPRODUCT(H38:H196,AC38:AC196))</f>
        <v>4850.1825766052552</v>
      </c>
      <c r="AD214" s="291">
        <f>IF(AD36="kw",SUMPRODUCT(N38:N196,S38:S196,AD38:AD196),SUMPRODUCT(H38:H196,AD38:AD196))</f>
        <v>1287.5302370559891</v>
      </c>
      <c r="AE214" s="291">
        <f>IF(AE36="kw",SUMPRODUCT(N38:N196,S38:S196,AE38:AE196),SUMPRODUCT(H38:H196,AE38:AE196))</f>
        <v>0</v>
      </c>
      <c r="AF214" s="291">
        <f>IF(AF36="kw",SUMPRODUCT(N38:N196,S38:S196,AF38:AF196),SUMPRODUCT(H38:H196,AF38:AF196))</f>
        <v>0</v>
      </c>
      <c r="AG214" s="291">
        <f>IF(AG36="kw",SUMPRODUCT(N38:N196,S38:S196,AG38:AG196),SUMPRODUCT(H38:H196,AG38:AG196))</f>
        <v>0</v>
      </c>
      <c r="AH214" s="291">
        <f>IF(AH36="kw",SUMPRODUCT(N38:N196,S38:S196,AH38:AH196),SUMPRODUCT(H38:H196,AH38:AH196))</f>
        <v>0</v>
      </c>
      <c r="AI214" s="291">
        <f>IF(AI36="kw",SUMPRODUCT(N38:N196,S38:S196,AI38:AI196),SUMPRODUCT(H38:H196,AI38:AI196))</f>
        <v>0</v>
      </c>
      <c r="AJ214" s="291">
        <f>IF(AJ36="kw",SUMPRODUCT(N38:N196,S38:S196,AJ38:AJ196),SUMPRODUCT(H38:H196,AJ38:AJ196))</f>
        <v>0</v>
      </c>
      <c r="AK214" s="291">
        <f>IF(AK36="kw",SUMPRODUCT(N38:N196,S38:S196,AK38:AK196),SUMPRODUCT(H38:H196,AK38:AK196))</f>
        <v>0</v>
      </c>
      <c r="AL214" s="291">
        <f>IF(AL36="kw",SUMPRODUCT(N38:N196,S38:S196,AL38:AL196),SUMPRODUCT(H38:H196,AL38:AL196))</f>
        <v>0</v>
      </c>
      <c r="AM214" s="337"/>
    </row>
    <row r="215" spans="1:39" ht="16">
      <c r="B215" s="437" t="s">
        <v>148</v>
      </c>
      <c r="C215" s="364"/>
      <c r="D215" s="384"/>
      <c r="E215" s="384"/>
      <c r="F215" s="384"/>
      <c r="G215" s="384"/>
      <c r="H215" s="384"/>
      <c r="I215" s="384"/>
      <c r="J215" s="384"/>
      <c r="K215" s="384"/>
      <c r="L215" s="384"/>
      <c r="M215" s="384"/>
      <c r="N215" s="384"/>
      <c r="O215" s="383"/>
      <c r="P215" s="384"/>
      <c r="Q215" s="384"/>
      <c r="R215" s="384"/>
      <c r="S215" s="364"/>
      <c r="T215" s="385"/>
      <c r="U215" s="385"/>
      <c r="V215" s="384"/>
      <c r="W215" s="384"/>
      <c r="X215" s="385"/>
      <c r="Y215" s="326">
        <f>SUMPRODUCT(I38:I196,Y38:Y196)</f>
        <v>5632208.1413051626</v>
      </c>
      <c r="Z215" s="326">
        <f>SUMPRODUCT(I38:I196,Z38:Z196)</f>
        <v>2832970.6950684437</v>
      </c>
      <c r="AA215" s="326">
        <f>IF(AA36="kw",SUMPRODUCT(N38:N196,T38:T196,AA38:AA196),SUMPRODUCT(I38:I196,AA38:AA196))</f>
        <v>19676.503253166396</v>
      </c>
      <c r="AB215" s="326">
        <f>IF(AB36="kw",SUMPRODUCT(N38:N196,T38:T196,AB38:AB196),SUMPRODUCT(I38:I196,AB38:AB196))</f>
        <v>101.7987798760588</v>
      </c>
      <c r="AC215" s="326">
        <f>IF(AC36="kw",SUMPRODUCT(N38:N196,T38:T196,AC38:AC196),SUMPRODUCT(I38:I196,AC38:AC196))</f>
        <v>4849.3335490544514</v>
      </c>
      <c r="AD215" s="326">
        <f>IF(AD36="kw",SUMPRODUCT(N38:N196,T38:T196,AD38:AD196),SUMPRODUCT(I38:I196,AD38:AD196))</f>
        <v>1286.6836833742261</v>
      </c>
      <c r="AE215" s="326">
        <f>IF(AE36="kw",SUMPRODUCT(N38:N196,T38:T196,AE38:AE196),SUMPRODUCT(I38:I196,AE38:AE196))</f>
        <v>0</v>
      </c>
      <c r="AF215" s="326">
        <f>IF(AF36="kw",SUMPRODUCT(N38:N196,T38:T196,AF38:AF196),SUMPRODUCT(I38:I196,AF38:AF196))</f>
        <v>0</v>
      </c>
      <c r="AG215" s="326">
        <f>IF(AG36="kw",SUMPRODUCT(N38:N196,T38:T196,AG38:AG196),SUMPRODUCT(I38:I196,AG38:AG196))</f>
        <v>0</v>
      </c>
      <c r="AH215" s="326">
        <f>IF(AH36="kw",SUMPRODUCT(N38:N196,T38:T196,AH38:AH196),SUMPRODUCT(I38:I196,AH38:AH196))</f>
        <v>0</v>
      </c>
      <c r="AI215" s="326">
        <f>IF(AI36="kw",SUMPRODUCT(N38:N196,T38:T196,AI38:AI196),SUMPRODUCT(I38:I196,AI38:AI196))</f>
        <v>0</v>
      </c>
      <c r="AJ215" s="326">
        <f>IF(AJ36="kw",SUMPRODUCT(N38:N196,T38:T196,AJ38:AJ196),SUMPRODUCT(I38:I196,AJ38:AJ196))</f>
        <v>0</v>
      </c>
      <c r="AK215" s="326">
        <f>IF(AK36="kw",SUMPRODUCT(N38:N196,T38:T196,AK38:AK196),SUMPRODUCT(I38:I196,AK38:AK196))</f>
        <v>0</v>
      </c>
      <c r="AL215" s="326">
        <f>IF(AL36="kw",SUMPRODUCT(N38:N196,T38:T196,AL38:AL196),SUMPRODUCT(I38:I196,AL38:AL196))</f>
        <v>0</v>
      </c>
      <c r="AM215" s="386"/>
    </row>
    <row r="216" spans="1:39" ht="74" customHeight="1">
      <c r="B216" s="970" t="s">
        <v>895</v>
      </c>
      <c r="C216" s="970"/>
      <c r="D216" s="970"/>
      <c r="E216" s="970"/>
      <c r="F216" s="970"/>
      <c r="G216" s="970"/>
      <c r="H216" s="970"/>
      <c r="I216" s="970"/>
      <c r="J216" s="970"/>
      <c r="K216" s="970"/>
      <c r="L216" s="970"/>
      <c r="M216" s="970"/>
      <c r="N216" s="388"/>
      <c r="O216" s="388"/>
      <c r="P216" s="388"/>
      <c r="Q216" s="388"/>
      <c r="R216" s="388"/>
      <c r="S216" s="371"/>
      <c r="T216" s="372"/>
      <c r="U216" s="388"/>
      <c r="V216" s="388"/>
      <c r="W216" s="388"/>
      <c r="X216" s="388"/>
      <c r="Y216" s="409"/>
      <c r="Z216" s="409"/>
      <c r="AA216" s="409"/>
      <c r="AB216" s="409"/>
      <c r="AC216" s="409"/>
      <c r="AD216" s="409"/>
      <c r="AE216" s="409"/>
      <c r="AF216" s="409"/>
      <c r="AG216" s="409"/>
      <c r="AH216" s="409"/>
      <c r="AI216" s="409"/>
      <c r="AJ216" s="409"/>
      <c r="AK216" s="409"/>
      <c r="AL216" s="409"/>
      <c r="AM216" s="389"/>
    </row>
    <row r="217" spans="1:39" ht="16">
      <c r="B217" s="438"/>
    </row>
    <row r="218" spans="1:39" ht="16">
      <c r="B218" s="438"/>
    </row>
    <row r="219" spans="1:39" ht="16">
      <c r="B219" s="280" t="s">
        <v>273</v>
      </c>
      <c r="C219" s="281"/>
      <c r="D219" s="589" t="s">
        <v>525</v>
      </c>
      <c r="E219" s="253"/>
      <c r="F219" s="589"/>
      <c r="G219" s="253"/>
      <c r="H219" s="253"/>
      <c r="I219" s="253"/>
      <c r="J219" s="253"/>
      <c r="K219" s="253"/>
      <c r="L219" s="253"/>
      <c r="M219" s="253"/>
      <c r="N219" s="253"/>
      <c r="O219" s="281"/>
      <c r="P219" s="253"/>
      <c r="Q219" s="253"/>
      <c r="R219" s="253"/>
      <c r="S219" s="253"/>
      <c r="T219" s="253"/>
      <c r="U219" s="253"/>
      <c r="V219" s="253"/>
      <c r="W219" s="253"/>
      <c r="X219" s="253"/>
      <c r="Y219" s="270"/>
      <c r="Z219" s="267"/>
      <c r="AA219" s="267"/>
      <c r="AB219" s="267"/>
      <c r="AC219" s="267"/>
      <c r="AD219" s="267"/>
      <c r="AE219" s="267"/>
      <c r="AF219" s="267"/>
      <c r="AG219" s="267"/>
      <c r="AH219" s="267"/>
      <c r="AI219" s="267"/>
      <c r="AJ219" s="267"/>
      <c r="AK219" s="267"/>
      <c r="AL219" s="267"/>
      <c r="AM219" s="282"/>
    </row>
    <row r="220" spans="1:39" ht="34.5" customHeight="1">
      <c r="B220" s="958" t="s">
        <v>211</v>
      </c>
      <c r="C220" s="960" t="s">
        <v>33</v>
      </c>
      <c r="D220" s="284" t="s">
        <v>421</v>
      </c>
      <c r="E220" s="962" t="s">
        <v>209</v>
      </c>
      <c r="F220" s="963"/>
      <c r="G220" s="963"/>
      <c r="H220" s="963"/>
      <c r="I220" s="963"/>
      <c r="J220" s="963"/>
      <c r="K220" s="963"/>
      <c r="L220" s="963"/>
      <c r="M220" s="964"/>
      <c r="N220" s="965" t="s">
        <v>213</v>
      </c>
      <c r="O220" s="284" t="s">
        <v>422</v>
      </c>
      <c r="P220" s="962" t="s">
        <v>212</v>
      </c>
      <c r="Q220" s="963"/>
      <c r="R220" s="963"/>
      <c r="S220" s="963"/>
      <c r="T220" s="963"/>
      <c r="U220" s="963"/>
      <c r="V220" s="963"/>
      <c r="W220" s="963"/>
      <c r="X220" s="964"/>
      <c r="Y220" s="955" t="s">
        <v>243</v>
      </c>
      <c r="Z220" s="956"/>
      <c r="AA220" s="956"/>
      <c r="AB220" s="956"/>
      <c r="AC220" s="956"/>
      <c r="AD220" s="956"/>
      <c r="AE220" s="956"/>
      <c r="AF220" s="956"/>
      <c r="AG220" s="956"/>
      <c r="AH220" s="956"/>
      <c r="AI220" s="956"/>
      <c r="AJ220" s="956"/>
      <c r="AK220" s="956"/>
      <c r="AL220" s="956"/>
      <c r="AM220" s="957"/>
    </row>
    <row r="221" spans="1:39" ht="60.75" customHeight="1">
      <c r="B221" s="959"/>
      <c r="C221" s="961"/>
      <c r="D221" s="285">
        <v>2016</v>
      </c>
      <c r="E221" s="285">
        <v>2017</v>
      </c>
      <c r="F221" s="285">
        <v>2018</v>
      </c>
      <c r="G221" s="285">
        <v>2019</v>
      </c>
      <c r="H221" s="285">
        <v>2020</v>
      </c>
      <c r="I221" s="285">
        <v>2021</v>
      </c>
      <c r="J221" s="285">
        <v>2022</v>
      </c>
      <c r="K221" s="285">
        <v>2023</v>
      </c>
      <c r="L221" s="285">
        <v>2024</v>
      </c>
      <c r="M221" s="285">
        <v>2025</v>
      </c>
      <c r="N221" s="966"/>
      <c r="O221" s="285">
        <v>2016</v>
      </c>
      <c r="P221" s="285">
        <v>2017</v>
      </c>
      <c r="Q221" s="285">
        <v>2018</v>
      </c>
      <c r="R221" s="285">
        <v>2019</v>
      </c>
      <c r="S221" s="285">
        <v>2020</v>
      </c>
      <c r="T221" s="285">
        <v>2021</v>
      </c>
      <c r="U221" s="285">
        <v>2022</v>
      </c>
      <c r="V221" s="285">
        <v>2023</v>
      </c>
      <c r="W221" s="285">
        <v>2024</v>
      </c>
      <c r="X221" s="285">
        <v>2025</v>
      </c>
      <c r="Y221" s="285" t="str">
        <f>'1.  LRAMVA Summary'!D52</f>
        <v>Residential</v>
      </c>
      <c r="Z221" s="285" t="str">
        <f>'1.  LRAMVA Summary'!E52</f>
        <v>GS&lt;50 kW</v>
      </c>
      <c r="AA221" s="285" t="str">
        <f>'1.  LRAMVA Summary'!F52</f>
        <v>GS 50 to 2,999 kW</v>
      </c>
      <c r="AB221" s="285" t="str">
        <f>'1.  LRAMVA Summary'!G52</f>
        <v>GS 3,000 to 4,999 kW</v>
      </c>
      <c r="AC221" s="285" t="str">
        <f>'1.  LRAMVA Summary'!H52</f>
        <v>Large Use</v>
      </c>
      <c r="AD221" s="285" t="str">
        <f>'1.  LRAMVA Summary'!I52</f>
        <v>Unmetered Scattered Load</v>
      </c>
      <c r="AE221" s="285" t="str">
        <f>'1.  LRAMVA Summary'!J52</f>
        <v>Sentinel Lighting</v>
      </c>
      <c r="AF221" s="285" t="str">
        <f>'1.  LRAMVA Summary'!K52</f>
        <v>Street Lighting</v>
      </c>
      <c r="AG221" s="285" t="str">
        <f>'1.  LRAMVA Summary'!L52</f>
        <v/>
      </c>
      <c r="AH221" s="285" t="str">
        <f>'1.  LRAMVA Summary'!M52</f>
        <v/>
      </c>
      <c r="AI221" s="285" t="str">
        <f>'1.  LRAMVA Summary'!N52</f>
        <v/>
      </c>
      <c r="AJ221" s="285" t="str">
        <f>'1.  LRAMVA Summary'!O52</f>
        <v/>
      </c>
      <c r="AK221" s="285" t="str">
        <f>'1.  LRAMVA Summary'!P52</f>
        <v/>
      </c>
      <c r="AL221" s="285" t="str">
        <f>'1.  LRAMVA Summary'!Q52</f>
        <v/>
      </c>
      <c r="AM221" s="287" t="str">
        <f>'1.  LRAMVA Summary'!R52</f>
        <v>Total</v>
      </c>
    </row>
    <row r="222" spans="1:39" ht="15.75" customHeight="1">
      <c r="B222" s="517" t="s">
        <v>503</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t="str">
        <f>'1.  LRAMVA Summary'!D53</f>
        <v>kWh</v>
      </c>
      <c r="Z222" s="291" t="str">
        <f>'1.  LRAMVA Summary'!E53</f>
        <v>kWh</v>
      </c>
      <c r="AA222" s="291" t="str">
        <f>'1.  LRAMVA Summary'!F53</f>
        <v>kW</v>
      </c>
      <c r="AB222" s="291" t="str">
        <f>'1.  LRAMVA Summary'!G53</f>
        <v>kW</v>
      </c>
      <c r="AC222" s="291" t="str">
        <f>'1.  LRAMVA Summary'!H53</f>
        <v>kW</v>
      </c>
      <c r="AD222" s="291" t="str">
        <f>'1.  LRAMVA Summary'!I53</f>
        <v>kWh</v>
      </c>
      <c r="AE222" s="291" t="str">
        <f>'1.  LRAMVA Summary'!J53</f>
        <v>kW</v>
      </c>
      <c r="AF222" s="291" t="str">
        <f>'1.  LRAMVA Summary'!K53</f>
        <v>kW</v>
      </c>
      <c r="AG222" s="291">
        <f>'1.  LRAMVA Summary'!L53</f>
        <v>0</v>
      </c>
      <c r="AH222" s="291">
        <f>'1.  LRAMVA Summary'!M53</f>
        <v>0</v>
      </c>
      <c r="AI222" s="291">
        <f>'1.  LRAMVA Summary'!N53</f>
        <v>0</v>
      </c>
      <c r="AJ222" s="291">
        <f>'1.  LRAMVA Summary'!O53</f>
        <v>0</v>
      </c>
      <c r="AK222" s="291">
        <f>'1.  LRAMVA Summary'!P53</f>
        <v>0</v>
      </c>
      <c r="AL222" s="291">
        <f>'1.  LRAMVA Summary'!Q53</f>
        <v>0</v>
      </c>
      <c r="AM222" s="292"/>
    </row>
    <row r="223" spans="1:39" ht="16" hidden="1" outlineLevel="1">
      <c r="B223" s="288" t="s">
        <v>496</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c r="Z223" s="291"/>
      <c r="AA223" s="291"/>
      <c r="AB223" s="291"/>
      <c r="AC223" s="291"/>
      <c r="AD223" s="291"/>
      <c r="AE223" s="291"/>
      <c r="AF223" s="291"/>
      <c r="AG223" s="291"/>
      <c r="AH223" s="291"/>
      <c r="AI223" s="291"/>
      <c r="AJ223" s="291"/>
      <c r="AK223" s="291"/>
      <c r="AL223" s="291"/>
      <c r="AM223" s="292"/>
    </row>
    <row r="224" spans="1:39" ht="17" hidden="1" outlineLevel="1">
      <c r="A224" s="521">
        <v>1</v>
      </c>
      <c r="B224" s="519" t="s">
        <v>95</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6" hidden="1"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 t="shared" ref="Y225:AL225" si="59">Y224</f>
        <v>0</v>
      </c>
      <c r="Z225" s="411">
        <f t="shared" si="59"/>
        <v>0</v>
      </c>
      <c r="AA225" s="411">
        <f t="shared" si="59"/>
        <v>0</v>
      </c>
      <c r="AB225" s="411">
        <f t="shared" si="59"/>
        <v>0</v>
      </c>
      <c r="AC225" s="411">
        <f t="shared" si="59"/>
        <v>0</v>
      </c>
      <c r="AD225" s="411">
        <f t="shared" si="59"/>
        <v>0</v>
      </c>
      <c r="AE225" s="411">
        <f t="shared" si="59"/>
        <v>0</v>
      </c>
      <c r="AF225" s="411">
        <f t="shared" si="59"/>
        <v>0</v>
      </c>
      <c r="AG225" s="411">
        <f t="shared" si="59"/>
        <v>0</v>
      </c>
      <c r="AH225" s="411">
        <f t="shared" si="59"/>
        <v>0</v>
      </c>
      <c r="AI225" s="411">
        <f t="shared" si="59"/>
        <v>0</v>
      </c>
      <c r="AJ225" s="411">
        <f t="shared" si="59"/>
        <v>0</v>
      </c>
      <c r="AK225" s="411">
        <f t="shared" si="59"/>
        <v>0</v>
      </c>
      <c r="AL225" s="411">
        <f t="shared" si="59"/>
        <v>0</v>
      </c>
      <c r="AM225" s="297"/>
    </row>
    <row r="226" spans="1:39" ht="16" hidden="1" outlineLevel="1">
      <c r="B226" s="298"/>
      <c r="C226" s="299"/>
      <c r="D226" s="299"/>
      <c r="E226" s="299"/>
      <c r="F226" s="299"/>
      <c r="G226" s="299"/>
      <c r="H226" s="299"/>
      <c r="I226" s="299"/>
      <c r="J226" s="299"/>
      <c r="K226" s="299"/>
      <c r="L226" s="299"/>
      <c r="M226" s="299"/>
      <c r="N226" s="300"/>
      <c r="O226" s="299"/>
      <c r="P226" s="299"/>
      <c r="Q226" s="299"/>
      <c r="R226" s="299"/>
      <c r="S226" s="299"/>
      <c r="T226" s="299"/>
      <c r="U226" s="299"/>
      <c r="V226" s="299"/>
      <c r="W226" s="299"/>
      <c r="X226" s="299"/>
      <c r="Y226" s="412"/>
      <c r="Z226" s="413"/>
      <c r="AA226" s="413"/>
      <c r="AB226" s="413"/>
      <c r="AC226" s="413"/>
      <c r="AD226" s="413"/>
      <c r="AE226" s="413"/>
      <c r="AF226" s="413"/>
      <c r="AG226" s="413"/>
      <c r="AH226" s="413"/>
      <c r="AI226" s="413"/>
      <c r="AJ226" s="413"/>
      <c r="AK226" s="413"/>
      <c r="AL226" s="413"/>
      <c r="AM226" s="302"/>
    </row>
    <row r="227" spans="1:39" ht="17" hidden="1" outlineLevel="1">
      <c r="A227" s="521">
        <v>2</v>
      </c>
      <c r="B227" s="519" t="s">
        <v>96</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6" hidden="1"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 t="shared" ref="Y228:AL228" si="60">Y227</f>
        <v>0</v>
      </c>
      <c r="Z228" s="411">
        <f t="shared" si="60"/>
        <v>0</v>
      </c>
      <c r="AA228" s="411">
        <f t="shared" si="60"/>
        <v>0</v>
      </c>
      <c r="AB228" s="411">
        <f t="shared" si="60"/>
        <v>0</v>
      </c>
      <c r="AC228" s="411">
        <f t="shared" si="60"/>
        <v>0</v>
      </c>
      <c r="AD228" s="411">
        <f t="shared" si="60"/>
        <v>0</v>
      </c>
      <c r="AE228" s="411">
        <f t="shared" si="60"/>
        <v>0</v>
      </c>
      <c r="AF228" s="411">
        <f t="shared" si="60"/>
        <v>0</v>
      </c>
      <c r="AG228" s="411">
        <f t="shared" si="60"/>
        <v>0</v>
      </c>
      <c r="AH228" s="411">
        <f t="shared" si="60"/>
        <v>0</v>
      </c>
      <c r="AI228" s="411">
        <f t="shared" si="60"/>
        <v>0</v>
      </c>
      <c r="AJ228" s="411">
        <f t="shared" si="60"/>
        <v>0</v>
      </c>
      <c r="AK228" s="411">
        <f t="shared" si="60"/>
        <v>0</v>
      </c>
      <c r="AL228" s="411">
        <f t="shared" si="60"/>
        <v>0</v>
      </c>
      <c r="AM228" s="297"/>
    </row>
    <row r="229" spans="1:39" ht="16" hidden="1" outlineLevel="1">
      <c r="B229" s="298"/>
      <c r="C229" s="299"/>
      <c r="D229" s="304"/>
      <c r="E229" s="304"/>
      <c r="F229" s="304"/>
      <c r="G229" s="304"/>
      <c r="H229" s="304"/>
      <c r="I229" s="304"/>
      <c r="J229" s="304"/>
      <c r="K229" s="304"/>
      <c r="L229" s="304"/>
      <c r="M229" s="304"/>
      <c r="N229" s="300"/>
      <c r="O229" s="304"/>
      <c r="P229" s="304"/>
      <c r="Q229" s="304"/>
      <c r="R229" s="304"/>
      <c r="S229" s="304"/>
      <c r="T229" s="304"/>
      <c r="U229" s="304"/>
      <c r="V229" s="304"/>
      <c r="W229" s="304"/>
      <c r="X229" s="304"/>
      <c r="Y229" s="412"/>
      <c r="Z229" s="413"/>
      <c r="AA229" s="413"/>
      <c r="AB229" s="413"/>
      <c r="AC229" s="413"/>
      <c r="AD229" s="413"/>
      <c r="AE229" s="413"/>
      <c r="AF229" s="413"/>
      <c r="AG229" s="413"/>
      <c r="AH229" s="413"/>
      <c r="AI229" s="413"/>
      <c r="AJ229" s="413"/>
      <c r="AK229" s="413"/>
      <c r="AL229" s="413"/>
      <c r="AM229" s="302"/>
    </row>
    <row r="230" spans="1:39" ht="17" hidden="1" outlineLevel="1">
      <c r="A230" s="521">
        <v>3</v>
      </c>
      <c r="B230" s="519" t="s">
        <v>97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6" hidden="1"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 t="shared" ref="Y231:AL231" si="61">Y230</f>
        <v>0</v>
      </c>
      <c r="Z231" s="411">
        <f t="shared" si="61"/>
        <v>0</v>
      </c>
      <c r="AA231" s="411">
        <f t="shared" si="61"/>
        <v>0</v>
      </c>
      <c r="AB231" s="411">
        <f t="shared" si="61"/>
        <v>0</v>
      </c>
      <c r="AC231" s="411">
        <f t="shared" si="61"/>
        <v>0</v>
      </c>
      <c r="AD231" s="411">
        <f t="shared" si="61"/>
        <v>0</v>
      </c>
      <c r="AE231" s="411">
        <f t="shared" si="61"/>
        <v>0</v>
      </c>
      <c r="AF231" s="411">
        <f t="shared" si="61"/>
        <v>0</v>
      </c>
      <c r="AG231" s="411">
        <f t="shared" si="61"/>
        <v>0</v>
      </c>
      <c r="AH231" s="411">
        <f t="shared" si="61"/>
        <v>0</v>
      </c>
      <c r="AI231" s="411">
        <f t="shared" si="61"/>
        <v>0</v>
      </c>
      <c r="AJ231" s="411">
        <f t="shared" si="61"/>
        <v>0</v>
      </c>
      <c r="AK231" s="411">
        <f t="shared" si="61"/>
        <v>0</v>
      </c>
      <c r="AL231" s="411">
        <f t="shared" si="61"/>
        <v>0</v>
      </c>
      <c r="AM231" s="297"/>
    </row>
    <row r="232" spans="1:39" ht="16" hidden="1" outlineLevel="1">
      <c r="B232" s="294"/>
      <c r="C232" s="305"/>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ht="17" hidden="1" outlineLevel="1">
      <c r="A233" s="521">
        <v>4</v>
      </c>
      <c r="B233" s="519" t="s">
        <v>679</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6" hidden="1"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 t="shared" ref="Y234:AL234" si="62">Y233</f>
        <v>0</v>
      </c>
      <c r="Z234" s="411">
        <f t="shared" si="62"/>
        <v>0</v>
      </c>
      <c r="AA234" s="411">
        <f t="shared" si="62"/>
        <v>0</v>
      </c>
      <c r="AB234" s="411">
        <f t="shared" si="62"/>
        <v>0</v>
      </c>
      <c r="AC234" s="411">
        <f t="shared" si="62"/>
        <v>0</v>
      </c>
      <c r="AD234" s="411">
        <f t="shared" si="62"/>
        <v>0</v>
      </c>
      <c r="AE234" s="411">
        <f t="shared" si="62"/>
        <v>0</v>
      </c>
      <c r="AF234" s="411">
        <f t="shared" si="62"/>
        <v>0</v>
      </c>
      <c r="AG234" s="411">
        <f t="shared" si="62"/>
        <v>0</v>
      </c>
      <c r="AH234" s="411">
        <f t="shared" si="62"/>
        <v>0</v>
      </c>
      <c r="AI234" s="411">
        <f t="shared" si="62"/>
        <v>0</v>
      </c>
      <c r="AJ234" s="411">
        <f t="shared" si="62"/>
        <v>0</v>
      </c>
      <c r="AK234" s="411">
        <f t="shared" si="62"/>
        <v>0</v>
      </c>
      <c r="AL234" s="411">
        <f t="shared" si="62"/>
        <v>0</v>
      </c>
      <c r="AM234" s="297"/>
    </row>
    <row r="235" spans="1:39" ht="16" hidden="1" outlineLevel="1">
      <c r="B235" s="294"/>
      <c r="C235" s="305"/>
      <c r="D235" s="304"/>
      <c r="E235" s="304"/>
      <c r="F235" s="304"/>
      <c r="G235" s="304"/>
      <c r="H235" s="304"/>
      <c r="I235" s="304"/>
      <c r="J235" s="304"/>
      <c r="K235" s="304"/>
      <c r="L235" s="304"/>
      <c r="M235" s="304"/>
      <c r="N235" s="291"/>
      <c r="O235" s="304"/>
      <c r="P235" s="304"/>
      <c r="Q235" s="304"/>
      <c r="R235" s="304"/>
      <c r="S235" s="304"/>
      <c r="T235" s="304"/>
      <c r="U235" s="304"/>
      <c r="V235" s="304"/>
      <c r="W235" s="304"/>
      <c r="X235" s="304"/>
      <c r="Y235" s="412"/>
      <c r="Z235" s="412"/>
      <c r="AA235" s="412"/>
      <c r="AB235" s="412"/>
      <c r="AC235" s="412"/>
      <c r="AD235" s="412"/>
      <c r="AE235" s="412"/>
      <c r="AF235" s="412"/>
      <c r="AG235" s="412"/>
      <c r="AH235" s="412"/>
      <c r="AI235" s="412"/>
      <c r="AJ235" s="412"/>
      <c r="AK235" s="412"/>
      <c r="AL235" s="412"/>
      <c r="AM235" s="306"/>
    </row>
    <row r="236" spans="1:39" ht="34" hidden="1" outlineLevel="1">
      <c r="A236" s="521">
        <v>5</v>
      </c>
      <c r="B236" s="519" t="s">
        <v>98</v>
      </c>
      <c r="C236" s="291" t="s">
        <v>25</v>
      </c>
      <c r="D236" s="295"/>
      <c r="E236" s="295"/>
      <c r="F236" s="295"/>
      <c r="G236" s="295"/>
      <c r="H236" s="295"/>
      <c r="I236" s="295"/>
      <c r="J236" s="295"/>
      <c r="K236" s="295"/>
      <c r="L236" s="295"/>
      <c r="M236" s="295"/>
      <c r="N236" s="291"/>
      <c r="O236" s="295"/>
      <c r="P236" s="295"/>
      <c r="Q236" s="295"/>
      <c r="R236" s="295"/>
      <c r="S236" s="295"/>
      <c r="T236" s="295"/>
      <c r="U236" s="295"/>
      <c r="V236" s="295"/>
      <c r="W236" s="295"/>
      <c r="X236" s="295"/>
      <c r="Y236" s="410"/>
      <c r="Z236" s="410"/>
      <c r="AA236" s="410"/>
      <c r="AB236" s="410"/>
      <c r="AC236" s="410"/>
      <c r="AD236" s="410"/>
      <c r="AE236" s="410"/>
      <c r="AF236" s="410"/>
      <c r="AG236" s="410"/>
      <c r="AH236" s="410"/>
      <c r="AI236" s="410"/>
      <c r="AJ236" s="410"/>
      <c r="AK236" s="410"/>
      <c r="AL236" s="410"/>
      <c r="AM236" s="296">
        <f>SUM(Y236:AL236)</f>
        <v>0</v>
      </c>
    </row>
    <row r="237" spans="1:39" ht="16" hidden="1" outlineLevel="1">
      <c r="B237" s="294" t="s">
        <v>289</v>
      </c>
      <c r="C237" s="291" t="s">
        <v>163</v>
      </c>
      <c r="D237" s="295"/>
      <c r="E237" s="295"/>
      <c r="F237" s="295"/>
      <c r="G237" s="295"/>
      <c r="H237" s="295"/>
      <c r="I237" s="295"/>
      <c r="J237" s="295"/>
      <c r="K237" s="295"/>
      <c r="L237" s="295"/>
      <c r="M237" s="295"/>
      <c r="N237" s="467"/>
      <c r="O237" s="295"/>
      <c r="P237" s="295"/>
      <c r="Q237" s="295"/>
      <c r="R237" s="295"/>
      <c r="S237" s="295"/>
      <c r="T237" s="295"/>
      <c r="U237" s="295"/>
      <c r="V237" s="295"/>
      <c r="W237" s="295"/>
      <c r="X237" s="295"/>
      <c r="Y237" s="411">
        <f t="shared" ref="Y237:AL237" si="63">Y236</f>
        <v>0</v>
      </c>
      <c r="Z237" s="411">
        <f t="shared" si="63"/>
        <v>0</v>
      </c>
      <c r="AA237" s="411">
        <f t="shared" si="63"/>
        <v>0</v>
      </c>
      <c r="AB237" s="411">
        <f t="shared" si="63"/>
        <v>0</v>
      </c>
      <c r="AC237" s="411">
        <f t="shared" si="63"/>
        <v>0</v>
      </c>
      <c r="AD237" s="411">
        <f t="shared" si="63"/>
        <v>0</v>
      </c>
      <c r="AE237" s="411">
        <f t="shared" si="63"/>
        <v>0</v>
      </c>
      <c r="AF237" s="411">
        <f t="shared" si="63"/>
        <v>0</v>
      </c>
      <c r="AG237" s="411">
        <f t="shared" si="63"/>
        <v>0</v>
      </c>
      <c r="AH237" s="411">
        <f t="shared" si="63"/>
        <v>0</v>
      </c>
      <c r="AI237" s="411">
        <f t="shared" si="63"/>
        <v>0</v>
      </c>
      <c r="AJ237" s="411">
        <f t="shared" si="63"/>
        <v>0</v>
      </c>
      <c r="AK237" s="411">
        <f t="shared" si="63"/>
        <v>0</v>
      </c>
      <c r="AL237" s="411">
        <f t="shared" si="63"/>
        <v>0</v>
      </c>
      <c r="AM237" s="297"/>
    </row>
    <row r="238" spans="1:39" ht="16" hidden="1" outlineLevel="1">
      <c r="B238" s="294"/>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22"/>
      <c r="Z238" s="423"/>
      <c r="AA238" s="423"/>
      <c r="AB238" s="423"/>
      <c r="AC238" s="423"/>
      <c r="AD238" s="423"/>
      <c r="AE238" s="423"/>
      <c r="AF238" s="423"/>
      <c r="AG238" s="423"/>
      <c r="AH238" s="423"/>
      <c r="AI238" s="423"/>
      <c r="AJ238" s="423"/>
      <c r="AK238" s="423"/>
      <c r="AL238" s="423"/>
      <c r="AM238" s="297"/>
    </row>
    <row r="239" spans="1:39" ht="17" hidden="1" outlineLevel="1">
      <c r="B239" s="319" t="s">
        <v>497</v>
      </c>
      <c r="C239" s="289"/>
      <c r="D239" s="289"/>
      <c r="E239" s="289"/>
      <c r="F239" s="289"/>
      <c r="G239" s="289"/>
      <c r="H239" s="289"/>
      <c r="I239" s="289"/>
      <c r="J239" s="289"/>
      <c r="K239" s="289"/>
      <c r="L239" s="289"/>
      <c r="M239" s="289"/>
      <c r="N239" s="290"/>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292"/>
    </row>
    <row r="240" spans="1:39" ht="17" hidden="1" outlineLevel="1">
      <c r="A240" s="521">
        <v>6</v>
      </c>
      <c r="B240" s="519" t="s">
        <v>99</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6"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 t="shared" ref="Y241:AL241" si="64">Y240</f>
        <v>0</v>
      </c>
      <c r="Z241" s="411">
        <f t="shared" si="64"/>
        <v>0</v>
      </c>
      <c r="AA241" s="411">
        <f t="shared" si="64"/>
        <v>0</v>
      </c>
      <c r="AB241" s="411">
        <f t="shared" si="64"/>
        <v>0</v>
      </c>
      <c r="AC241" s="411">
        <f t="shared" si="64"/>
        <v>0</v>
      </c>
      <c r="AD241" s="411">
        <f t="shared" si="64"/>
        <v>0</v>
      </c>
      <c r="AE241" s="411">
        <f t="shared" si="64"/>
        <v>0</v>
      </c>
      <c r="AF241" s="411">
        <f t="shared" si="64"/>
        <v>0</v>
      </c>
      <c r="AG241" s="411">
        <f t="shared" si="64"/>
        <v>0</v>
      </c>
      <c r="AH241" s="411">
        <f t="shared" si="64"/>
        <v>0</v>
      </c>
      <c r="AI241" s="411">
        <f t="shared" si="64"/>
        <v>0</v>
      </c>
      <c r="AJ241" s="411">
        <f t="shared" si="64"/>
        <v>0</v>
      </c>
      <c r="AK241" s="411">
        <f t="shared" si="64"/>
        <v>0</v>
      </c>
      <c r="AL241" s="411">
        <f t="shared" si="64"/>
        <v>0</v>
      </c>
      <c r="AM241" s="311"/>
    </row>
    <row r="242" spans="1:39" ht="16" hidden="1" outlineLevel="1">
      <c r="B242" s="310"/>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6"/>
      <c r="AA242" s="416"/>
      <c r="AB242" s="416"/>
      <c r="AC242" s="416"/>
      <c r="AD242" s="416"/>
      <c r="AE242" s="416"/>
      <c r="AF242" s="416"/>
      <c r="AG242" s="416"/>
      <c r="AH242" s="416"/>
      <c r="AI242" s="416"/>
      <c r="AJ242" s="416"/>
      <c r="AK242" s="416"/>
      <c r="AL242" s="416"/>
      <c r="AM242" s="313"/>
    </row>
    <row r="243" spans="1:39" ht="34" hidden="1" outlineLevel="1">
      <c r="A243" s="521">
        <v>7</v>
      </c>
      <c r="B243" s="519" t="s">
        <v>100</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6"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 t="shared" ref="Y244:AL244" si="65">Y243</f>
        <v>0</v>
      </c>
      <c r="Z244" s="411">
        <f t="shared" si="65"/>
        <v>0</v>
      </c>
      <c r="AA244" s="411">
        <f t="shared" si="65"/>
        <v>0</v>
      </c>
      <c r="AB244" s="411">
        <f t="shared" si="65"/>
        <v>0</v>
      </c>
      <c r="AC244" s="411">
        <f t="shared" si="65"/>
        <v>0</v>
      </c>
      <c r="AD244" s="411">
        <f t="shared" si="65"/>
        <v>0</v>
      </c>
      <c r="AE244" s="411">
        <f t="shared" si="65"/>
        <v>0</v>
      </c>
      <c r="AF244" s="411">
        <f t="shared" si="65"/>
        <v>0</v>
      </c>
      <c r="AG244" s="411">
        <f t="shared" si="65"/>
        <v>0</v>
      </c>
      <c r="AH244" s="411">
        <f t="shared" si="65"/>
        <v>0</v>
      </c>
      <c r="AI244" s="411">
        <f t="shared" si="65"/>
        <v>0</v>
      </c>
      <c r="AJ244" s="411">
        <f t="shared" si="65"/>
        <v>0</v>
      </c>
      <c r="AK244" s="411">
        <f t="shared" si="65"/>
        <v>0</v>
      </c>
      <c r="AL244" s="411">
        <f t="shared" si="65"/>
        <v>0</v>
      </c>
      <c r="AM244" s="311"/>
    </row>
    <row r="245" spans="1:39" ht="16" hidden="1" outlineLevel="1">
      <c r="B245" s="314"/>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4" hidden="1" outlineLevel="1">
      <c r="A246" s="521">
        <v>8</v>
      </c>
      <c r="B246" s="519" t="s">
        <v>101</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6"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 t="shared" ref="Y247:AL247" si="66">Y246</f>
        <v>0</v>
      </c>
      <c r="Z247" s="411">
        <f t="shared" si="66"/>
        <v>0</v>
      </c>
      <c r="AA247" s="411">
        <f t="shared" si="66"/>
        <v>0</v>
      </c>
      <c r="AB247" s="411">
        <f t="shared" si="66"/>
        <v>0</v>
      </c>
      <c r="AC247" s="411">
        <f t="shared" si="66"/>
        <v>0</v>
      </c>
      <c r="AD247" s="411">
        <f t="shared" si="66"/>
        <v>0</v>
      </c>
      <c r="AE247" s="411">
        <f t="shared" si="66"/>
        <v>0</v>
      </c>
      <c r="AF247" s="411">
        <f t="shared" si="66"/>
        <v>0</v>
      </c>
      <c r="AG247" s="411">
        <f t="shared" si="66"/>
        <v>0</v>
      </c>
      <c r="AH247" s="411">
        <f t="shared" si="66"/>
        <v>0</v>
      </c>
      <c r="AI247" s="411">
        <f t="shared" si="66"/>
        <v>0</v>
      </c>
      <c r="AJ247" s="411">
        <f t="shared" si="66"/>
        <v>0</v>
      </c>
      <c r="AK247" s="411">
        <f t="shared" si="66"/>
        <v>0</v>
      </c>
      <c r="AL247" s="411">
        <f t="shared" si="66"/>
        <v>0</v>
      </c>
      <c r="AM247" s="311"/>
    </row>
    <row r="248" spans="1:39" ht="16"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7"/>
      <c r="AA248" s="416"/>
      <c r="AB248" s="416"/>
      <c r="AC248" s="416"/>
      <c r="AD248" s="416"/>
      <c r="AE248" s="416"/>
      <c r="AF248" s="416"/>
      <c r="AG248" s="416"/>
      <c r="AH248" s="416"/>
      <c r="AI248" s="416"/>
      <c r="AJ248" s="416"/>
      <c r="AK248" s="416"/>
      <c r="AL248" s="416"/>
      <c r="AM248" s="313"/>
    </row>
    <row r="249" spans="1:39" ht="34" hidden="1" outlineLevel="1">
      <c r="A249" s="521">
        <v>9</v>
      </c>
      <c r="B249" s="519" t="s">
        <v>102</v>
      </c>
      <c r="C249" s="291" t="s">
        <v>25</v>
      </c>
      <c r="D249" s="295"/>
      <c r="E249" s="295"/>
      <c r="F249" s="295"/>
      <c r="G249" s="295"/>
      <c r="H249" s="295"/>
      <c r="I249" s="295"/>
      <c r="J249" s="295"/>
      <c r="K249" s="295"/>
      <c r="L249" s="295"/>
      <c r="M249" s="295"/>
      <c r="N249" s="295">
        <v>12</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6" hidden="1" outlineLevel="1">
      <c r="B250" s="294" t="s">
        <v>289</v>
      </c>
      <c r="C250" s="291" t="s">
        <v>163</v>
      </c>
      <c r="D250" s="295"/>
      <c r="E250" s="295"/>
      <c r="F250" s="295"/>
      <c r="G250" s="295"/>
      <c r="H250" s="295"/>
      <c r="I250" s="295"/>
      <c r="J250" s="295"/>
      <c r="K250" s="295"/>
      <c r="L250" s="295"/>
      <c r="M250" s="295"/>
      <c r="N250" s="295">
        <f>N249</f>
        <v>12</v>
      </c>
      <c r="O250" s="295"/>
      <c r="P250" s="295"/>
      <c r="Q250" s="295"/>
      <c r="R250" s="295"/>
      <c r="S250" s="295"/>
      <c r="T250" s="295"/>
      <c r="U250" s="295"/>
      <c r="V250" s="295"/>
      <c r="W250" s="295"/>
      <c r="X250" s="295"/>
      <c r="Y250" s="411">
        <f t="shared" ref="Y250:AL250" si="67">Y249</f>
        <v>0</v>
      </c>
      <c r="Z250" s="411">
        <f t="shared" si="67"/>
        <v>0</v>
      </c>
      <c r="AA250" s="411">
        <f t="shared" si="67"/>
        <v>0</v>
      </c>
      <c r="AB250" s="411">
        <f t="shared" si="67"/>
        <v>0</v>
      </c>
      <c r="AC250" s="411">
        <f t="shared" si="67"/>
        <v>0</v>
      </c>
      <c r="AD250" s="411">
        <f t="shared" si="67"/>
        <v>0</v>
      </c>
      <c r="AE250" s="411">
        <f t="shared" si="67"/>
        <v>0</v>
      </c>
      <c r="AF250" s="411">
        <f t="shared" si="67"/>
        <v>0</v>
      </c>
      <c r="AG250" s="411">
        <f t="shared" si="67"/>
        <v>0</v>
      </c>
      <c r="AH250" s="411">
        <f t="shared" si="67"/>
        <v>0</v>
      </c>
      <c r="AI250" s="411">
        <f t="shared" si="67"/>
        <v>0</v>
      </c>
      <c r="AJ250" s="411">
        <f t="shared" si="67"/>
        <v>0</v>
      </c>
      <c r="AK250" s="411">
        <f t="shared" si="67"/>
        <v>0</v>
      </c>
      <c r="AL250" s="411">
        <f t="shared" si="67"/>
        <v>0</v>
      </c>
      <c r="AM250" s="311"/>
    </row>
    <row r="251" spans="1:39" ht="16"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6"/>
      <c r="AA251" s="416"/>
      <c r="AB251" s="416"/>
      <c r="AC251" s="416"/>
      <c r="AD251" s="416"/>
      <c r="AE251" s="416"/>
      <c r="AF251" s="416"/>
      <c r="AG251" s="416"/>
      <c r="AH251" s="416"/>
      <c r="AI251" s="416"/>
      <c r="AJ251" s="416"/>
      <c r="AK251" s="416"/>
      <c r="AL251" s="416"/>
      <c r="AM251" s="313"/>
    </row>
    <row r="252" spans="1:39" ht="34" hidden="1" outlineLevel="1">
      <c r="A252" s="521">
        <v>10</v>
      </c>
      <c r="B252" s="519" t="s">
        <v>103</v>
      </c>
      <c r="C252" s="291" t="s">
        <v>25</v>
      </c>
      <c r="D252" s="295"/>
      <c r="E252" s="295"/>
      <c r="F252" s="295"/>
      <c r="G252" s="295"/>
      <c r="H252" s="295"/>
      <c r="I252" s="295"/>
      <c r="J252" s="295"/>
      <c r="K252" s="295"/>
      <c r="L252" s="295"/>
      <c r="M252" s="295"/>
      <c r="N252" s="295">
        <v>3</v>
      </c>
      <c r="O252" s="295"/>
      <c r="P252" s="295"/>
      <c r="Q252" s="295"/>
      <c r="R252" s="295"/>
      <c r="S252" s="295"/>
      <c r="T252" s="295"/>
      <c r="U252" s="295"/>
      <c r="V252" s="295"/>
      <c r="W252" s="295"/>
      <c r="X252" s="295"/>
      <c r="Y252" s="415"/>
      <c r="Z252" s="410"/>
      <c r="AA252" s="410"/>
      <c r="AB252" s="410"/>
      <c r="AC252" s="410"/>
      <c r="AD252" s="410"/>
      <c r="AE252" s="410"/>
      <c r="AF252" s="415"/>
      <c r="AG252" s="415"/>
      <c r="AH252" s="415"/>
      <c r="AI252" s="415"/>
      <c r="AJ252" s="415"/>
      <c r="AK252" s="415"/>
      <c r="AL252" s="415"/>
      <c r="AM252" s="296">
        <f>SUM(Y252:AL252)</f>
        <v>0</v>
      </c>
    </row>
    <row r="253" spans="1:39" ht="16" hidden="1" outlineLevel="1">
      <c r="B253" s="294" t="s">
        <v>289</v>
      </c>
      <c r="C253" s="291" t="s">
        <v>163</v>
      </c>
      <c r="D253" s="295"/>
      <c r="E253" s="295"/>
      <c r="F253" s="295"/>
      <c r="G253" s="295"/>
      <c r="H253" s="295"/>
      <c r="I253" s="295"/>
      <c r="J253" s="295"/>
      <c r="K253" s="295"/>
      <c r="L253" s="295"/>
      <c r="M253" s="295"/>
      <c r="N253" s="295">
        <f>N252</f>
        <v>3</v>
      </c>
      <c r="O253" s="295"/>
      <c r="P253" s="295"/>
      <c r="Q253" s="295"/>
      <c r="R253" s="295"/>
      <c r="S253" s="295"/>
      <c r="T253" s="295"/>
      <c r="U253" s="295"/>
      <c r="V253" s="295"/>
      <c r="W253" s="295"/>
      <c r="X253" s="295"/>
      <c r="Y253" s="411">
        <f t="shared" ref="Y253:AL253" si="68">Y252</f>
        <v>0</v>
      </c>
      <c r="Z253" s="411">
        <f t="shared" si="68"/>
        <v>0</v>
      </c>
      <c r="AA253" s="411">
        <f t="shared" si="68"/>
        <v>0</v>
      </c>
      <c r="AB253" s="411">
        <f t="shared" si="68"/>
        <v>0</v>
      </c>
      <c r="AC253" s="411">
        <f t="shared" si="68"/>
        <v>0</v>
      </c>
      <c r="AD253" s="411">
        <f t="shared" si="68"/>
        <v>0</v>
      </c>
      <c r="AE253" s="411">
        <f t="shared" si="68"/>
        <v>0</v>
      </c>
      <c r="AF253" s="411">
        <f t="shared" si="68"/>
        <v>0</v>
      </c>
      <c r="AG253" s="411">
        <f t="shared" si="68"/>
        <v>0</v>
      </c>
      <c r="AH253" s="411">
        <f t="shared" si="68"/>
        <v>0</v>
      </c>
      <c r="AI253" s="411">
        <f t="shared" si="68"/>
        <v>0</v>
      </c>
      <c r="AJ253" s="411">
        <f t="shared" si="68"/>
        <v>0</v>
      </c>
      <c r="AK253" s="411">
        <f t="shared" si="68"/>
        <v>0</v>
      </c>
      <c r="AL253" s="411">
        <f t="shared" si="68"/>
        <v>0</v>
      </c>
      <c r="AM253" s="311"/>
    </row>
    <row r="254" spans="1:39" ht="16" hidden="1" outlineLevel="1">
      <c r="B254" s="314"/>
      <c r="C254" s="312"/>
      <c r="D254" s="316"/>
      <c r="E254" s="316"/>
      <c r="F254" s="316"/>
      <c r="G254" s="316"/>
      <c r="H254" s="316"/>
      <c r="I254" s="316"/>
      <c r="J254" s="316"/>
      <c r="K254" s="316"/>
      <c r="L254" s="316"/>
      <c r="M254" s="316"/>
      <c r="N254" s="291"/>
      <c r="O254" s="316"/>
      <c r="P254" s="316"/>
      <c r="Q254" s="316"/>
      <c r="R254" s="316"/>
      <c r="S254" s="316"/>
      <c r="T254" s="316"/>
      <c r="U254" s="316"/>
      <c r="V254" s="316"/>
      <c r="W254" s="316"/>
      <c r="X254" s="316"/>
      <c r="Y254" s="416"/>
      <c r="Z254" s="417"/>
      <c r="AA254" s="416"/>
      <c r="AB254" s="416"/>
      <c r="AC254" s="416"/>
      <c r="AD254" s="416"/>
      <c r="AE254" s="416"/>
      <c r="AF254" s="416"/>
      <c r="AG254" s="416"/>
      <c r="AH254" s="416"/>
      <c r="AI254" s="416"/>
      <c r="AJ254" s="416"/>
      <c r="AK254" s="416"/>
      <c r="AL254" s="416"/>
      <c r="AM254" s="313"/>
    </row>
    <row r="255" spans="1:39" ht="16" hidden="1" outlineLevel="1">
      <c r="B255" s="288" t="s">
        <v>10</v>
      </c>
      <c r="C255" s="289"/>
      <c r="D255" s="289"/>
      <c r="E255" s="289"/>
      <c r="F255" s="289"/>
      <c r="G255" s="289"/>
      <c r="H255" s="289"/>
      <c r="I255" s="289"/>
      <c r="J255" s="289"/>
      <c r="K255" s="289"/>
      <c r="L255" s="289"/>
      <c r="M255" s="289"/>
      <c r="N255" s="290"/>
      <c r="O255" s="289"/>
      <c r="P255" s="289"/>
      <c r="Q255" s="289"/>
      <c r="R255" s="289"/>
      <c r="S255" s="289"/>
      <c r="T255" s="289"/>
      <c r="U255" s="289"/>
      <c r="V255" s="289"/>
      <c r="W255" s="289"/>
      <c r="X255" s="289"/>
      <c r="Y255" s="414"/>
      <c r="Z255" s="414"/>
      <c r="AA255" s="414"/>
      <c r="AB255" s="414"/>
      <c r="AC255" s="414"/>
      <c r="AD255" s="414"/>
      <c r="AE255" s="414"/>
      <c r="AF255" s="414"/>
      <c r="AG255" s="414"/>
      <c r="AH255" s="414"/>
      <c r="AI255" s="414"/>
      <c r="AJ255" s="414"/>
      <c r="AK255" s="414"/>
      <c r="AL255" s="414"/>
      <c r="AM255" s="292"/>
    </row>
    <row r="256" spans="1:39" ht="34" hidden="1" outlineLevel="1">
      <c r="A256" s="521">
        <v>11</v>
      </c>
      <c r="B256" s="519" t="s">
        <v>104</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26"/>
      <c r="Z256" s="410"/>
      <c r="AA256" s="410"/>
      <c r="AB256" s="410"/>
      <c r="AC256" s="410"/>
      <c r="AD256" s="410"/>
      <c r="AE256" s="410"/>
      <c r="AF256" s="415"/>
      <c r="AG256" s="415"/>
      <c r="AH256" s="415"/>
      <c r="AI256" s="415"/>
      <c r="AJ256" s="415"/>
      <c r="AK256" s="415"/>
      <c r="AL256" s="415"/>
      <c r="AM256" s="296">
        <f>SUM(Y256:AL256)</f>
        <v>0</v>
      </c>
    </row>
    <row r="257" spans="1:40" ht="16"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 t="shared" ref="Y257:AL257" si="69">Y256</f>
        <v>0</v>
      </c>
      <c r="Z257" s="411">
        <f t="shared" si="69"/>
        <v>0</v>
      </c>
      <c r="AA257" s="411">
        <f t="shared" si="69"/>
        <v>0</v>
      </c>
      <c r="AB257" s="411">
        <f t="shared" si="69"/>
        <v>0</v>
      </c>
      <c r="AC257" s="411">
        <f t="shared" si="69"/>
        <v>0</v>
      </c>
      <c r="AD257" s="411">
        <f t="shared" si="69"/>
        <v>0</v>
      </c>
      <c r="AE257" s="411">
        <f t="shared" si="69"/>
        <v>0</v>
      </c>
      <c r="AF257" s="411">
        <f t="shared" si="69"/>
        <v>0</v>
      </c>
      <c r="AG257" s="411">
        <f t="shared" si="69"/>
        <v>0</v>
      </c>
      <c r="AH257" s="411">
        <f t="shared" si="69"/>
        <v>0</v>
      </c>
      <c r="AI257" s="411">
        <f t="shared" si="69"/>
        <v>0</v>
      </c>
      <c r="AJ257" s="411">
        <f t="shared" si="69"/>
        <v>0</v>
      </c>
      <c r="AK257" s="411">
        <f t="shared" si="69"/>
        <v>0</v>
      </c>
      <c r="AL257" s="411">
        <f t="shared" si="69"/>
        <v>0</v>
      </c>
      <c r="AM257" s="297"/>
    </row>
    <row r="258" spans="1:40" ht="16"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2"/>
      <c r="Z258" s="421"/>
      <c r="AA258" s="421"/>
      <c r="AB258" s="421"/>
      <c r="AC258" s="421"/>
      <c r="AD258" s="421"/>
      <c r="AE258" s="421"/>
      <c r="AF258" s="421"/>
      <c r="AG258" s="421"/>
      <c r="AH258" s="421"/>
      <c r="AI258" s="421"/>
      <c r="AJ258" s="421"/>
      <c r="AK258" s="421"/>
      <c r="AL258" s="421"/>
      <c r="AM258" s="306"/>
    </row>
    <row r="259" spans="1:40" ht="34" hidden="1" outlineLevel="1">
      <c r="A259" s="521">
        <v>12</v>
      </c>
      <c r="B259" s="519" t="s">
        <v>105</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6"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 t="shared" ref="Y260:AL260" si="70">Y259</f>
        <v>0</v>
      </c>
      <c r="Z260" s="411">
        <f t="shared" si="70"/>
        <v>0</v>
      </c>
      <c r="AA260" s="411">
        <f t="shared" si="70"/>
        <v>0</v>
      </c>
      <c r="AB260" s="411">
        <f t="shared" si="70"/>
        <v>0</v>
      </c>
      <c r="AC260" s="411">
        <f t="shared" si="70"/>
        <v>0</v>
      </c>
      <c r="AD260" s="411">
        <f t="shared" si="70"/>
        <v>0</v>
      </c>
      <c r="AE260" s="411">
        <f t="shared" si="70"/>
        <v>0</v>
      </c>
      <c r="AF260" s="411">
        <f t="shared" si="70"/>
        <v>0</v>
      </c>
      <c r="AG260" s="411">
        <f t="shared" si="70"/>
        <v>0</v>
      </c>
      <c r="AH260" s="411">
        <f t="shared" si="70"/>
        <v>0</v>
      </c>
      <c r="AI260" s="411">
        <f t="shared" si="70"/>
        <v>0</v>
      </c>
      <c r="AJ260" s="411">
        <f t="shared" si="70"/>
        <v>0</v>
      </c>
      <c r="AK260" s="411">
        <f t="shared" si="70"/>
        <v>0</v>
      </c>
      <c r="AL260" s="411">
        <f t="shared" si="70"/>
        <v>0</v>
      </c>
      <c r="AM260" s="297"/>
    </row>
    <row r="261" spans="1:40" ht="16"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22"/>
      <c r="Z261" s="422"/>
      <c r="AA261" s="412"/>
      <c r="AB261" s="412"/>
      <c r="AC261" s="412"/>
      <c r="AD261" s="412"/>
      <c r="AE261" s="412"/>
      <c r="AF261" s="412"/>
      <c r="AG261" s="412"/>
      <c r="AH261" s="412"/>
      <c r="AI261" s="412"/>
      <c r="AJ261" s="412"/>
      <c r="AK261" s="412"/>
      <c r="AL261" s="412"/>
      <c r="AM261" s="306"/>
    </row>
    <row r="262" spans="1:40" ht="34" hidden="1" outlineLevel="1">
      <c r="A262" s="521">
        <v>13</v>
      </c>
      <c r="B262" s="519" t="s">
        <v>106</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5"/>
      <c r="AG262" s="415"/>
      <c r="AH262" s="415"/>
      <c r="AI262" s="415"/>
      <c r="AJ262" s="415"/>
      <c r="AK262" s="415"/>
      <c r="AL262" s="415"/>
      <c r="AM262" s="296">
        <f>SUM(Y262:AL262)</f>
        <v>0</v>
      </c>
    </row>
    <row r="263" spans="1:40" ht="16" hidden="1" outlineLevel="1">
      <c r="B263" s="294" t="s">
        <v>289</v>
      </c>
      <c r="C263" s="291" t="s">
        <v>163</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 t="shared" ref="Y263:AL263" si="71">Y262</f>
        <v>0</v>
      </c>
      <c r="Z263" s="411">
        <f t="shared" si="71"/>
        <v>0</v>
      </c>
      <c r="AA263" s="411">
        <f t="shared" si="71"/>
        <v>0</v>
      </c>
      <c r="AB263" s="411">
        <f t="shared" si="71"/>
        <v>0</v>
      </c>
      <c r="AC263" s="411">
        <f t="shared" si="71"/>
        <v>0</v>
      </c>
      <c r="AD263" s="411">
        <f t="shared" si="71"/>
        <v>0</v>
      </c>
      <c r="AE263" s="411">
        <f t="shared" si="71"/>
        <v>0</v>
      </c>
      <c r="AF263" s="411">
        <f t="shared" si="71"/>
        <v>0</v>
      </c>
      <c r="AG263" s="411">
        <f t="shared" si="71"/>
        <v>0</v>
      </c>
      <c r="AH263" s="411">
        <f t="shared" si="71"/>
        <v>0</v>
      </c>
      <c r="AI263" s="411">
        <f t="shared" si="71"/>
        <v>0</v>
      </c>
      <c r="AJ263" s="411">
        <f t="shared" si="71"/>
        <v>0</v>
      </c>
      <c r="AK263" s="411">
        <f t="shared" si="71"/>
        <v>0</v>
      </c>
      <c r="AL263" s="411">
        <f t="shared" si="71"/>
        <v>0</v>
      </c>
      <c r="AM263" s="306"/>
    </row>
    <row r="264" spans="1:40" ht="16" hidden="1" outlineLevel="1">
      <c r="B264" s="315"/>
      <c r="C264" s="305"/>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40" ht="16" hidden="1" outlineLevel="1">
      <c r="B265" s="288" t="s">
        <v>107</v>
      </c>
      <c r="C265" s="289"/>
      <c r="D265" s="290"/>
      <c r="E265" s="290"/>
      <c r="F265" s="290"/>
      <c r="G265" s="290"/>
      <c r="H265" s="290"/>
      <c r="I265" s="290"/>
      <c r="J265" s="290"/>
      <c r="K265" s="290"/>
      <c r="L265" s="290"/>
      <c r="M265" s="290"/>
      <c r="N265" s="290"/>
      <c r="O265" s="290"/>
      <c r="P265" s="289"/>
      <c r="Q265" s="289"/>
      <c r="R265" s="289"/>
      <c r="S265" s="289"/>
      <c r="T265" s="289"/>
      <c r="U265" s="289"/>
      <c r="V265" s="289"/>
      <c r="W265" s="289"/>
      <c r="X265" s="289"/>
      <c r="Y265" s="414"/>
      <c r="Z265" s="414"/>
      <c r="AA265" s="414"/>
      <c r="AB265" s="414"/>
      <c r="AC265" s="414"/>
      <c r="AD265" s="414"/>
      <c r="AE265" s="414"/>
      <c r="AF265" s="414"/>
      <c r="AG265" s="414"/>
      <c r="AH265" s="414"/>
      <c r="AI265" s="414"/>
      <c r="AJ265" s="414"/>
      <c r="AK265" s="414"/>
      <c r="AL265" s="414"/>
      <c r="AM265" s="292"/>
    </row>
    <row r="266" spans="1:40" ht="17" hidden="1" outlineLevel="1">
      <c r="A266" s="521">
        <v>14</v>
      </c>
      <c r="B266" s="315" t="s">
        <v>108</v>
      </c>
      <c r="C266" s="291" t="s">
        <v>25</v>
      </c>
      <c r="D266" s="295"/>
      <c r="E266" s="295"/>
      <c r="F266" s="295"/>
      <c r="G266" s="295"/>
      <c r="H266" s="295"/>
      <c r="I266" s="295"/>
      <c r="J266" s="295"/>
      <c r="K266" s="295"/>
      <c r="L266" s="295"/>
      <c r="M266" s="295"/>
      <c r="N266" s="295">
        <v>12</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ht="16" hidden="1" outlineLevel="1">
      <c r="B267" s="294" t="s">
        <v>289</v>
      </c>
      <c r="C267" s="291" t="s">
        <v>163</v>
      </c>
      <c r="D267" s="295"/>
      <c r="E267" s="295"/>
      <c r="F267" s="295"/>
      <c r="G267" s="295"/>
      <c r="H267" s="295"/>
      <c r="I267" s="295"/>
      <c r="J267" s="295"/>
      <c r="K267" s="295"/>
      <c r="L267" s="295"/>
      <c r="M267" s="295"/>
      <c r="N267" s="295">
        <f>N266</f>
        <v>12</v>
      </c>
      <c r="O267" s="295"/>
      <c r="P267" s="295"/>
      <c r="Q267" s="295"/>
      <c r="R267" s="295"/>
      <c r="S267" s="295"/>
      <c r="T267" s="295"/>
      <c r="U267" s="295"/>
      <c r="V267" s="295"/>
      <c r="W267" s="295"/>
      <c r="X267" s="295"/>
      <c r="Y267" s="411">
        <f t="shared" ref="Y267:AL267" si="72">Y266</f>
        <v>0</v>
      </c>
      <c r="Z267" s="411">
        <f t="shared" si="72"/>
        <v>0</v>
      </c>
      <c r="AA267" s="411">
        <f t="shared" si="72"/>
        <v>0</v>
      </c>
      <c r="AB267" s="411">
        <f t="shared" si="72"/>
        <v>0</v>
      </c>
      <c r="AC267" s="411">
        <f t="shared" si="72"/>
        <v>0</v>
      </c>
      <c r="AD267" s="411">
        <f t="shared" si="72"/>
        <v>0</v>
      </c>
      <c r="AE267" s="411">
        <f t="shared" si="72"/>
        <v>0</v>
      </c>
      <c r="AF267" s="411">
        <f t="shared" si="72"/>
        <v>0</v>
      </c>
      <c r="AG267" s="411">
        <f t="shared" si="72"/>
        <v>0</v>
      </c>
      <c r="AH267" s="411">
        <f t="shared" si="72"/>
        <v>0</v>
      </c>
      <c r="AI267" s="411">
        <f t="shared" si="72"/>
        <v>0</v>
      </c>
      <c r="AJ267" s="411">
        <f t="shared" si="72"/>
        <v>0</v>
      </c>
      <c r="AK267" s="411">
        <f t="shared" si="72"/>
        <v>0</v>
      </c>
      <c r="AL267" s="411">
        <f t="shared" si="72"/>
        <v>0</v>
      </c>
      <c r="AM267" s="297"/>
    </row>
    <row r="268" spans="1:40" ht="16" hidden="1" outlineLevel="1">
      <c r="A268" s="522"/>
      <c r="B268" s="315"/>
      <c r="C268" s="305"/>
      <c r="D268" s="291"/>
      <c r="E268" s="291"/>
      <c r="F268" s="291"/>
      <c r="G268" s="291"/>
      <c r="H268" s="291"/>
      <c r="I268" s="291"/>
      <c r="J268" s="291"/>
      <c r="K268" s="291"/>
      <c r="L268" s="291"/>
      <c r="M268" s="291"/>
      <c r="N268" s="467"/>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1"/>
      <c r="AN268" s="629"/>
    </row>
    <row r="269" spans="1:40" s="309" customFormat="1" ht="16" hidden="1" outlineLevel="1">
      <c r="A269" s="522"/>
      <c r="B269" s="288" t="s">
        <v>489</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6"/>
      <c r="AF269" s="416"/>
      <c r="AG269" s="416"/>
      <c r="AH269" s="416"/>
      <c r="AI269" s="416"/>
      <c r="AJ269" s="416"/>
      <c r="AK269" s="416"/>
      <c r="AL269" s="416"/>
      <c r="AM269" s="516"/>
      <c r="AN269" s="630"/>
    </row>
    <row r="270" spans="1:40" ht="16" hidden="1" outlineLevel="1">
      <c r="A270" s="521">
        <v>15</v>
      </c>
      <c r="B270" s="294" t="s">
        <v>494</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ht="16" hidden="1" outlineLevel="1">
      <c r="B271" s="29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3">Z270</f>
        <v>0</v>
      </c>
      <c r="AA271" s="411">
        <f t="shared" si="73"/>
        <v>0</v>
      </c>
      <c r="AB271" s="411">
        <f t="shared" si="73"/>
        <v>0</v>
      </c>
      <c r="AC271" s="411">
        <f t="shared" si="73"/>
        <v>0</v>
      </c>
      <c r="AD271" s="411">
        <f t="shared" si="73"/>
        <v>0</v>
      </c>
      <c r="AE271" s="411">
        <f t="shared" si="73"/>
        <v>0</v>
      </c>
      <c r="AF271" s="411">
        <f t="shared" si="73"/>
        <v>0</v>
      </c>
      <c r="AG271" s="411">
        <f t="shared" si="73"/>
        <v>0</v>
      </c>
      <c r="AH271" s="411">
        <f t="shared" si="73"/>
        <v>0</v>
      </c>
      <c r="AI271" s="411">
        <f t="shared" si="73"/>
        <v>0</v>
      </c>
      <c r="AJ271" s="411">
        <f t="shared" si="73"/>
        <v>0</v>
      </c>
      <c r="AK271" s="411">
        <f t="shared" si="73"/>
        <v>0</v>
      </c>
      <c r="AL271" s="411">
        <f t="shared" si="73"/>
        <v>0</v>
      </c>
      <c r="AM271" s="297"/>
    </row>
    <row r="272" spans="1:40" ht="16" hidden="1" outlineLevel="1">
      <c r="B272" s="315"/>
      <c r="C272" s="305"/>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2"/>
      <c r="AF272" s="412"/>
      <c r="AG272" s="412"/>
      <c r="AH272" s="412"/>
      <c r="AI272" s="412"/>
      <c r="AJ272" s="412"/>
      <c r="AK272" s="412"/>
      <c r="AL272" s="412"/>
      <c r="AM272" s="306"/>
    </row>
    <row r="273" spans="1:39" s="283" customFormat="1" ht="16" hidden="1" outlineLevel="1">
      <c r="A273" s="521">
        <v>16</v>
      </c>
      <c r="B273" s="324" t="s">
        <v>490</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10"/>
      <c r="Z273" s="410"/>
      <c r="AA273" s="410"/>
      <c r="AB273" s="410"/>
      <c r="AC273" s="410"/>
      <c r="AD273" s="410"/>
      <c r="AE273" s="410"/>
      <c r="AF273" s="410"/>
      <c r="AG273" s="410"/>
      <c r="AH273" s="410"/>
      <c r="AI273" s="410"/>
      <c r="AJ273" s="410"/>
      <c r="AK273" s="410"/>
      <c r="AL273" s="410"/>
      <c r="AM273" s="296">
        <f>SUM(Y273:AL273)</f>
        <v>0</v>
      </c>
    </row>
    <row r="274" spans="1:39" s="283" customFormat="1" ht="16" hidden="1" outlineLevel="1">
      <c r="A274" s="521"/>
      <c r="B274" s="324" t="s">
        <v>289</v>
      </c>
      <c r="C274" s="291" t="s">
        <v>163</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L274" si="74">Z273</f>
        <v>0</v>
      </c>
      <c r="AA274" s="411">
        <f t="shared" si="74"/>
        <v>0</v>
      </c>
      <c r="AB274" s="411">
        <f t="shared" si="74"/>
        <v>0</v>
      </c>
      <c r="AC274" s="411">
        <f t="shared" si="74"/>
        <v>0</v>
      </c>
      <c r="AD274" s="411">
        <f t="shared" si="74"/>
        <v>0</v>
      </c>
      <c r="AE274" s="411">
        <f t="shared" si="74"/>
        <v>0</v>
      </c>
      <c r="AF274" s="411">
        <f t="shared" si="74"/>
        <v>0</v>
      </c>
      <c r="AG274" s="411">
        <f t="shared" si="74"/>
        <v>0</v>
      </c>
      <c r="AH274" s="411">
        <f t="shared" si="74"/>
        <v>0</v>
      </c>
      <c r="AI274" s="411">
        <f t="shared" si="74"/>
        <v>0</v>
      </c>
      <c r="AJ274" s="411">
        <f t="shared" si="74"/>
        <v>0</v>
      </c>
      <c r="AK274" s="411">
        <f t="shared" si="74"/>
        <v>0</v>
      </c>
      <c r="AL274" s="411">
        <f t="shared" si="74"/>
        <v>0</v>
      </c>
      <c r="AM274" s="297"/>
    </row>
    <row r="275" spans="1:39" s="283" customFormat="1" ht="16" hidden="1" outlineLevel="1">
      <c r="A275" s="521"/>
      <c r="B275" s="32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12"/>
      <c r="AA275" s="412"/>
      <c r="AB275" s="412"/>
      <c r="AC275" s="412"/>
      <c r="AD275" s="412"/>
      <c r="AE275" s="416"/>
      <c r="AF275" s="416"/>
      <c r="AG275" s="416"/>
      <c r="AH275" s="416"/>
      <c r="AI275" s="416"/>
      <c r="AJ275" s="416"/>
      <c r="AK275" s="416"/>
      <c r="AL275" s="416"/>
      <c r="AM275" s="313"/>
    </row>
    <row r="276" spans="1:39" ht="17" outlineLevel="1">
      <c r="B276" s="518" t="s">
        <v>495</v>
      </c>
      <c r="C276" s="320"/>
      <c r="D276" s="290"/>
      <c r="E276" s="289"/>
      <c r="F276" s="289"/>
      <c r="G276" s="289"/>
      <c r="H276" s="289"/>
      <c r="I276" s="289"/>
      <c r="J276" s="289"/>
      <c r="K276" s="289"/>
      <c r="L276" s="289"/>
      <c r="M276" s="289"/>
      <c r="N276" s="290"/>
      <c r="O276" s="289"/>
      <c r="P276" s="289"/>
      <c r="Q276" s="289"/>
      <c r="R276" s="289"/>
      <c r="S276" s="289"/>
      <c r="T276" s="289"/>
      <c r="U276" s="289"/>
      <c r="V276" s="289"/>
      <c r="W276" s="289"/>
      <c r="X276" s="289"/>
      <c r="Y276" s="414"/>
      <c r="Z276" s="414"/>
      <c r="AA276" s="414"/>
      <c r="AB276" s="414"/>
      <c r="AC276" s="414"/>
      <c r="AD276" s="414"/>
      <c r="AE276" s="414"/>
      <c r="AF276" s="414"/>
      <c r="AG276" s="414"/>
      <c r="AH276" s="414"/>
      <c r="AI276" s="414"/>
      <c r="AJ276" s="414"/>
      <c r="AK276" s="414"/>
      <c r="AL276" s="414"/>
      <c r="AM276" s="292"/>
    </row>
    <row r="277" spans="1:39" ht="34" outlineLevel="1">
      <c r="A277" s="521">
        <v>17</v>
      </c>
      <c r="B277" s="519" t="s">
        <v>930</v>
      </c>
      <c r="C277" s="291" t="s">
        <v>25</v>
      </c>
      <c r="D277" s="295">
        <v>2025</v>
      </c>
      <c r="E277" s="295">
        <v>2025</v>
      </c>
      <c r="F277" s="295">
        <v>2025</v>
      </c>
      <c r="G277" s="295">
        <v>2025</v>
      </c>
      <c r="H277" s="295">
        <v>2025</v>
      </c>
      <c r="I277" s="295">
        <v>2025</v>
      </c>
      <c r="J277" s="295">
        <v>2025</v>
      </c>
      <c r="K277" s="295">
        <v>2025</v>
      </c>
      <c r="L277" s="295">
        <v>2025</v>
      </c>
      <c r="M277" s="295">
        <v>2025</v>
      </c>
      <c r="N277" s="295">
        <v>12</v>
      </c>
      <c r="O277" s="295">
        <v>0</v>
      </c>
      <c r="P277" s="295">
        <v>0</v>
      </c>
      <c r="Q277" s="295">
        <v>0</v>
      </c>
      <c r="R277" s="295">
        <v>0</v>
      </c>
      <c r="S277" s="295">
        <v>0</v>
      </c>
      <c r="T277" s="295">
        <v>0</v>
      </c>
      <c r="U277" s="295">
        <v>0</v>
      </c>
      <c r="V277" s="295">
        <v>0</v>
      </c>
      <c r="W277" s="295">
        <v>0</v>
      </c>
      <c r="X277" s="295">
        <v>0</v>
      </c>
      <c r="Y277" s="426">
        <v>1</v>
      </c>
      <c r="Z277" s="410"/>
      <c r="AA277" s="410"/>
      <c r="AB277" s="410"/>
      <c r="AC277" s="410"/>
      <c r="AD277" s="410"/>
      <c r="AE277" s="410"/>
      <c r="AF277" s="415"/>
      <c r="AG277" s="415"/>
      <c r="AH277" s="415"/>
      <c r="AI277" s="415"/>
      <c r="AJ277" s="415"/>
      <c r="AK277" s="415"/>
      <c r="AL277" s="415"/>
      <c r="AM277" s="296">
        <f>SUM(Y277:AL277)</f>
        <v>1</v>
      </c>
    </row>
    <row r="278" spans="1:39" ht="16"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1</v>
      </c>
      <c r="Z278" s="411">
        <f t="shared" ref="Z278:AL278" si="75">Z277</f>
        <v>0</v>
      </c>
      <c r="AA278" s="411">
        <f t="shared" si="75"/>
        <v>0</v>
      </c>
      <c r="AB278" s="411">
        <f t="shared" si="75"/>
        <v>0</v>
      </c>
      <c r="AC278" s="411">
        <f t="shared" si="75"/>
        <v>0</v>
      </c>
      <c r="AD278" s="411">
        <f t="shared" si="75"/>
        <v>0</v>
      </c>
      <c r="AE278" s="411">
        <f t="shared" si="75"/>
        <v>0</v>
      </c>
      <c r="AF278" s="411">
        <f t="shared" si="75"/>
        <v>0</v>
      </c>
      <c r="AG278" s="411">
        <f t="shared" si="75"/>
        <v>0</v>
      </c>
      <c r="AH278" s="411">
        <f t="shared" si="75"/>
        <v>0</v>
      </c>
      <c r="AI278" s="411">
        <f t="shared" si="75"/>
        <v>0</v>
      </c>
      <c r="AJ278" s="411">
        <f t="shared" si="75"/>
        <v>0</v>
      </c>
      <c r="AK278" s="411">
        <f t="shared" si="75"/>
        <v>0</v>
      </c>
      <c r="AL278" s="411">
        <f t="shared" si="75"/>
        <v>0</v>
      </c>
      <c r="AM278" s="306"/>
    </row>
    <row r="279" spans="1:39" ht="16"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ht="17" hidden="1" outlineLevel="1">
      <c r="A280" s="521">
        <v>18</v>
      </c>
      <c r="B280" s="519"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6"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6">Z280</f>
        <v>0</v>
      </c>
      <c r="AA281" s="411">
        <f t="shared" si="76"/>
        <v>0</v>
      </c>
      <c r="AB281" s="411">
        <f t="shared" si="76"/>
        <v>0</v>
      </c>
      <c r="AC281" s="411">
        <f t="shared" si="76"/>
        <v>0</v>
      </c>
      <c r="AD281" s="411">
        <f t="shared" si="76"/>
        <v>0</v>
      </c>
      <c r="AE281" s="411">
        <f t="shared" si="76"/>
        <v>0</v>
      </c>
      <c r="AF281" s="411">
        <f t="shared" si="76"/>
        <v>0</v>
      </c>
      <c r="AG281" s="411">
        <f t="shared" si="76"/>
        <v>0</v>
      </c>
      <c r="AH281" s="411">
        <f t="shared" si="76"/>
        <v>0</v>
      </c>
      <c r="AI281" s="411">
        <f t="shared" si="76"/>
        <v>0</v>
      </c>
      <c r="AJ281" s="411">
        <f t="shared" si="76"/>
        <v>0</v>
      </c>
      <c r="AK281" s="411">
        <f t="shared" si="76"/>
        <v>0</v>
      </c>
      <c r="AL281" s="411">
        <f t="shared" si="76"/>
        <v>0</v>
      </c>
      <c r="AM281" s="306"/>
    </row>
    <row r="282" spans="1:39" ht="16"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ht="17" hidden="1" outlineLevel="1">
      <c r="A283" s="521">
        <v>19</v>
      </c>
      <c r="B283" s="519"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6"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7">Z283</f>
        <v>0</v>
      </c>
      <c r="AA284" s="411">
        <f t="shared" si="77"/>
        <v>0</v>
      </c>
      <c r="AB284" s="411">
        <f t="shared" si="77"/>
        <v>0</v>
      </c>
      <c r="AC284" s="411">
        <f t="shared" si="77"/>
        <v>0</v>
      </c>
      <c r="AD284" s="411">
        <f t="shared" si="77"/>
        <v>0</v>
      </c>
      <c r="AE284" s="411">
        <f t="shared" si="77"/>
        <v>0</v>
      </c>
      <c r="AF284" s="411">
        <f t="shared" si="77"/>
        <v>0</v>
      </c>
      <c r="AG284" s="411">
        <f t="shared" si="77"/>
        <v>0</v>
      </c>
      <c r="AH284" s="411">
        <f t="shared" si="77"/>
        <v>0</v>
      </c>
      <c r="AI284" s="411">
        <f t="shared" si="77"/>
        <v>0</v>
      </c>
      <c r="AJ284" s="411">
        <f t="shared" si="77"/>
        <v>0</v>
      </c>
      <c r="AK284" s="411">
        <f t="shared" si="77"/>
        <v>0</v>
      </c>
      <c r="AL284" s="411">
        <f t="shared" si="77"/>
        <v>0</v>
      </c>
      <c r="AM284" s="297"/>
    </row>
    <row r="285" spans="1:39" ht="16" hidden="1"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7" hidden="1" outlineLevel="1">
      <c r="A286" s="521">
        <v>20</v>
      </c>
      <c r="B286" s="519"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t="16"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8">Y286</f>
        <v>0</v>
      </c>
      <c r="Z287" s="411">
        <f t="shared" si="78"/>
        <v>0</v>
      </c>
      <c r="AA287" s="411">
        <f t="shared" si="78"/>
        <v>0</v>
      </c>
      <c r="AB287" s="411">
        <f t="shared" si="78"/>
        <v>0</v>
      </c>
      <c r="AC287" s="411">
        <f t="shared" si="78"/>
        <v>0</v>
      </c>
      <c r="AD287" s="411">
        <f t="shared" si="78"/>
        <v>0</v>
      </c>
      <c r="AE287" s="411">
        <f t="shared" si="78"/>
        <v>0</v>
      </c>
      <c r="AF287" s="411">
        <f t="shared" si="78"/>
        <v>0</v>
      </c>
      <c r="AG287" s="411">
        <f t="shared" si="78"/>
        <v>0</v>
      </c>
      <c r="AH287" s="411">
        <f t="shared" si="78"/>
        <v>0</v>
      </c>
      <c r="AI287" s="411">
        <f t="shared" si="78"/>
        <v>0</v>
      </c>
      <c r="AJ287" s="411">
        <f t="shared" si="78"/>
        <v>0</v>
      </c>
      <c r="AK287" s="411">
        <f t="shared" si="78"/>
        <v>0</v>
      </c>
      <c r="AL287" s="411">
        <f t="shared" si="78"/>
        <v>0</v>
      </c>
      <c r="AM287" s="306"/>
    </row>
    <row r="288" spans="1:39" ht="16" hidden="1"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6" outlineLevel="1">
      <c r="B289" s="517" t="s">
        <v>502</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6" outlineLevel="1">
      <c r="B290" s="288" t="s">
        <v>498</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17" outlineLevel="1">
      <c r="A291" s="521">
        <v>21</v>
      </c>
      <c r="B291" s="519" t="s">
        <v>113</v>
      </c>
      <c r="C291" s="291" t="s">
        <v>25</v>
      </c>
      <c r="D291" s="295">
        <v>8101450</v>
      </c>
      <c r="E291" s="295">
        <v>8101450</v>
      </c>
      <c r="F291" s="295">
        <v>8101450</v>
      </c>
      <c r="G291" s="295">
        <v>8101450</v>
      </c>
      <c r="H291" s="295">
        <v>8101450</v>
      </c>
      <c r="I291" s="295">
        <v>8101450</v>
      </c>
      <c r="J291" s="295">
        <v>8101450</v>
      </c>
      <c r="K291" s="295">
        <v>8100166</v>
      </c>
      <c r="L291" s="295">
        <v>8100166</v>
      </c>
      <c r="M291" s="295">
        <v>8064235</v>
      </c>
      <c r="N291" s="291"/>
      <c r="O291" s="295">
        <v>526</v>
      </c>
      <c r="P291" s="295">
        <v>526</v>
      </c>
      <c r="Q291" s="295">
        <v>526</v>
      </c>
      <c r="R291" s="295">
        <v>526</v>
      </c>
      <c r="S291" s="295">
        <v>526</v>
      </c>
      <c r="T291" s="295">
        <v>526</v>
      </c>
      <c r="U291" s="295">
        <v>526</v>
      </c>
      <c r="V291" s="295">
        <v>526</v>
      </c>
      <c r="W291" s="295">
        <v>526</v>
      </c>
      <c r="X291" s="295">
        <v>524</v>
      </c>
      <c r="Y291" s="410">
        <v>1</v>
      </c>
      <c r="Z291" s="410"/>
      <c r="AA291" s="410"/>
      <c r="AB291" s="410"/>
      <c r="AC291" s="410"/>
      <c r="AD291" s="410"/>
      <c r="AE291" s="410"/>
      <c r="AF291" s="410"/>
      <c r="AG291" s="410"/>
      <c r="AH291" s="410"/>
      <c r="AI291" s="410"/>
      <c r="AJ291" s="410"/>
      <c r="AK291" s="410"/>
      <c r="AL291" s="410"/>
      <c r="AM291" s="296">
        <f>SUM(Y291:AL291)</f>
        <v>1</v>
      </c>
    </row>
    <row r="292" spans="1:39" ht="16" outlineLevel="1">
      <c r="B292" s="294" t="s">
        <v>289</v>
      </c>
      <c r="C292" s="291" t="s">
        <v>163</v>
      </c>
      <c r="D292" s="295">
        <v>908505</v>
      </c>
      <c r="E292" s="295">
        <v>908505</v>
      </c>
      <c r="F292" s="295">
        <v>908505</v>
      </c>
      <c r="G292" s="295">
        <v>908505</v>
      </c>
      <c r="H292" s="295">
        <v>908505</v>
      </c>
      <c r="I292" s="295">
        <v>908505</v>
      </c>
      <c r="J292" s="295">
        <v>908505</v>
      </c>
      <c r="K292" s="295">
        <v>908427</v>
      </c>
      <c r="L292" s="295">
        <v>908427</v>
      </c>
      <c r="M292" s="295">
        <v>909601</v>
      </c>
      <c r="N292" s="291"/>
      <c r="O292" s="295">
        <v>58</v>
      </c>
      <c r="P292" s="295">
        <v>58</v>
      </c>
      <c r="Q292" s="295">
        <v>58</v>
      </c>
      <c r="R292" s="295">
        <v>58</v>
      </c>
      <c r="S292" s="295">
        <v>58</v>
      </c>
      <c r="T292" s="295">
        <v>58</v>
      </c>
      <c r="U292" s="295">
        <v>58</v>
      </c>
      <c r="V292" s="295">
        <v>58</v>
      </c>
      <c r="W292" s="295">
        <v>58</v>
      </c>
      <c r="X292" s="295">
        <v>58</v>
      </c>
      <c r="Y292" s="411">
        <f t="shared" ref="Y292:AL292" si="79">Y291</f>
        <v>1</v>
      </c>
      <c r="Z292" s="411">
        <f t="shared" si="79"/>
        <v>0</v>
      </c>
      <c r="AA292" s="411">
        <f t="shared" si="79"/>
        <v>0</v>
      </c>
      <c r="AB292" s="411">
        <f t="shared" si="79"/>
        <v>0</v>
      </c>
      <c r="AC292" s="411">
        <f t="shared" si="79"/>
        <v>0</v>
      </c>
      <c r="AD292" s="411">
        <f t="shared" si="79"/>
        <v>0</v>
      </c>
      <c r="AE292" s="411">
        <f t="shared" si="79"/>
        <v>0</v>
      </c>
      <c r="AF292" s="411">
        <f t="shared" si="79"/>
        <v>0</v>
      </c>
      <c r="AG292" s="411">
        <f t="shared" si="79"/>
        <v>0</v>
      </c>
      <c r="AH292" s="411">
        <f t="shared" si="79"/>
        <v>0</v>
      </c>
      <c r="AI292" s="411">
        <f t="shared" si="79"/>
        <v>0</v>
      </c>
      <c r="AJ292" s="411">
        <f t="shared" si="79"/>
        <v>0</v>
      </c>
      <c r="AK292" s="411">
        <f t="shared" si="79"/>
        <v>0</v>
      </c>
      <c r="AL292" s="411">
        <f t="shared" si="79"/>
        <v>0</v>
      </c>
      <c r="AM292" s="306"/>
    </row>
    <row r="293" spans="1:39" ht="16"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4" outlineLevel="1">
      <c r="A294" s="521">
        <v>22</v>
      </c>
      <c r="B294" s="519" t="s">
        <v>114</v>
      </c>
      <c r="C294" s="291" t="s">
        <v>25</v>
      </c>
      <c r="D294" s="295">
        <v>1999101</v>
      </c>
      <c r="E294" s="295">
        <v>1999101</v>
      </c>
      <c r="F294" s="295">
        <v>1999101</v>
      </c>
      <c r="G294" s="295">
        <v>1999101</v>
      </c>
      <c r="H294" s="295">
        <v>1999101</v>
      </c>
      <c r="I294" s="295">
        <v>1999101</v>
      </c>
      <c r="J294" s="295">
        <v>1999101</v>
      </c>
      <c r="K294" s="295">
        <v>1999101</v>
      </c>
      <c r="L294" s="295">
        <v>1999101</v>
      </c>
      <c r="M294" s="295">
        <v>1999101</v>
      </c>
      <c r="N294" s="291"/>
      <c r="O294" s="295">
        <v>589</v>
      </c>
      <c r="P294" s="295">
        <v>589</v>
      </c>
      <c r="Q294" s="295">
        <v>589</v>
      </c>
      <c r="R294" s="295">
        <v>589</v>
      </c>
      <c r="S294" s="295">
        <v>589</v>
      </c>
      <c r="T294" s="295">
        <v>589</v>
      </c>
      <c r="U294" s="295">
        <v>589</v>
      </c>
      <c r="V294" s="295">
        <v>589</v>
      </c>
      <c r="W294" s="295">
        <v>589</v>
      </c>
      <c r="X294" s="295">
        <v>589</v>
      </c>
      <c r="Y294" s="410">
        <v>1</v>
      </c>
      <c r="Z294" s="410"/>
      <c r="AA294" s="410"/>
      <c r="AB294" s="410"/>
      <c r="AC294" s="410"/>
      <c r="AD294" s="410"/>
      <c r="AE294" s="410"/>
      <c r="AF294" s="410"/>
      <c r="AG294" s="410"/>
      <c r="AH294" s="410"/>
      <c r="AI294" s="410"/>
      <c r="AJ294" s="410"/>
      <c r="AK294" s="410"/>
      <c r="AL294" s="410"/>
      <c r="AM294" s="296">
        <f>SUM(Y294:AL294)</f>
        <v>1</v>
      </c>
    </row>
    <row r="295" spans="1:39" ht="16" outlineLevel="1">
      <c r="B295" s="294" t="s">
        <v>289</v>
      </c>
      <c r="C295" s="291" t="s">
        <v>163</v>
      </c>
      <c r="D295" s="295">
        <v>26246</v>
      </c>
      <c r="E295" s="295">
        <v>26246</v>
      </c>
      <c r="F295" s="295">
        <v>26246</v>
      </c>
      <c r="G295" s="295">
        <v>26246</v>
      </c>
      <c r="H295" s="295">
        <v>26246</v>
      </c>
      <c r="I295" s="295">
        <v>26246</v>
      </c>
      <c r="J295" s="295">
        <v>26246</v>
      </c>
      <c r="K295" s="295">
        <v>26246</v>
      </c>
      <c r="L295" s="295">
        <v>26246</v>
      </c>
      <c r="M295" s="295">
        <v>26246</v>
      </c>
      <c r="N295" s="291"/>
      <c r="O295" s="295">
        <v>8</v>
      </c>
      <c r="P295" s="295">
        <v>8</v>
      </c>
      <c r="Q295" s="295">
        <v>8</v>
      </c>
      <c r="R295" s="295">
        <v>8</v>
      </c>
      <c r="S295" s="295">
        <v>8</v>
      </c>
      <c r="T295" s="295">
        <v>8</v>
      </c>
      <c r="U295" s="295">
        <v>8</v>
      </c>
      <c r="V295" s="295">
        <v>8</v>
      </c>
      <c r="W295" s="295">
        <v>8</v>
      </c>
      <c r="X295" s="295">
        <v>8</v>
      </c>
      <c r="Y295" s="411">
        <f t="shared" ref="Y295:AL295" si="80">Y294</f>
        <v>1</v>
      </c>
      <c r="Z295" s="411">
        <f t="shared" si="80"/>
        <v>0</v>
      </c>
      <c r="AA295" s="411">
        <f t="shared" si="80"/>
        <v>0</v>
      </c>
      <c r="AB295" s="411">
        <f t="shared" si="80"/>
        <v>0</v>
      </c>
      <c r="AC295" s="411">
        <f t="shared" si="80"/>
        <v>0</v>
      </c>
      <c r="AD295" s="411">
        <f t="shared" si="80"/>
        <v>0</v>
      </c>
      <c r="AE295" s="411">
        <f t="shared" si="80"/>
        <v>0</v>
      </c>
      <c r="AF295" s="411">
        <f t="shared" si="80"/>
        <v>0</v>
      </c>
      <c r="AG295" s="411">
        <f t="shared" si="80"/>
        <v>0</v>
      </c>
      <c r="AH295" s="411">
        <f t="shared" si="80"/>
        <v>0</v>
      </c>
      <c r="AI295" s="411">
        <f t="shared" si="80"/>
        <v>0</v>
      </c>
      <c r="AJ295" s="411">
        <f t="shared" si="80"/>
        <v>0</v>
      </c>
      <c r="AK295" s="411">
        <f t="shared" si="80"/>
        <v>0</v>
      </c>
      <c r="AL295" s="411">
        <f t="shared" si="80"/>
        <v>0</v>
      </c>
      <c r="AM295" s="306"/>
    </row>
    <row r="296" spans="1:39" ht="16" outlineLevel="1">
      <c r="B296" s="294" t="s">
        <v>767</v>
      </c>
      <c r="C296" s="340" t="s">
        <v>766</v>
      </c>
      <c r="D296" s="295">
        <v>2608.4435703955996</v>
      </c>
      <c r="E296" s="295">
        <f>D296+($H296-$D296)/($H$221-$D$221)</f>
        <v>2608.4435703955996</v>
      </c>
      <c r="F296" s="295">
        <f>E296+($H296-$D296)/($H$221-$D$221)</f>
        <v>2608.4435703955996</v>
      </c>
      <c r="G296" s="295">
        <f>F296+($H296-$D296)/($H$221-$D$221)</f>
        <v>2608.4435703955996</v>
      </c>
      <c r="H296" s="295">
        <v>2608.4435703955996</v>
      </c>
      <c r="I296" s="295"/>
      <c r="J296" s="295"/>
      <c r="K296" s="295"/>
      <c r="L296" s="295"/>
      <c r="M296" s="295"/>
      <c r="N296" s="291"/>
      <c r="O296" s="295"/>
      <c r="P296" s="295"/>
      <c r="Q296" s="295"/>
      <c r="R296" s="295"/>
      <c r="S296" s="295"/>
      <c r="T296" s="295"/>
      <c r="U296" s="295"/>
      <c r="V296" s="295"/>
      <c r="W296" s="295"/>
      <c r="X296" s="295"/>
      <c r="Y296" s="411">
        <f>Y294</f>
        <v>1</v>
      </c>
      <c r="Z296" s="411"/>
      <c r="AA296" s="411"/>
      <c r="AB296" s="411"/>
      <c r="AC296" s="411"/>
      <c r="AD296" s="411"/>
      <c r="AE296" s="411"/>
      <c r="AF296" s="411"/>
      <c r="AG296" s="411"/>
      <c r="AH296" s="411"/>
      <c r="AI296" s="411"/>
      <c r="AJ296" s="411"/>
      <c r="AK296" s="411"/>
      <c r="AL296" s="411"/>
      <c r="AM296" s="306"/>
    </row>
    <row r="297" spans="1:39" ht="16" outlineLevel="1">
      <c r="B297" s="294"/>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422"/>
      <c r="Z297" s="425"/>
      <c r="AA297" s="425"/>
      <c r="AB297" s="425"/>
      <c r="AC297" s="425"/>
      <c r="AD297" s="425"/>
      <c r="AE297" s="425"/>
      <c r="AF297" s="425"/>
      <c r="AG297" s="425"/>
      <c r="AH297" s="425"/>
      <c r="AI297" s="425"/>
      <c r="AJ297" s="425"/>
      <c r="AK297" s="425"/>
      <c r="AL297" s="425"/>
      <c r="AM297" s="306"/>
    </row>
    <row r="298" spans="1:39" ht="17" hidden="1" outlineLevel="1">
      <c r="A298" s="521">
        <v>23</v>
      </c>
      <c r="B298" s="519" t="s">
        <v>115</v>
      </c>
      <c r="C298" s="291" t="s">
        <v>25</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0">
        <v>1</v>
      </c>
      <c r="Z298" s="410"/>
      <c r="AA298" s="410"/>
      <c r="AB298" s="410"/>
      <c r="AC298" s="410"/>
      <c r="AD298" s="410"/>
      <c r="AE298" s="410"/>
      <c r="AF298" s="410"/>
      <c r="AG298" s="410"/>
      <c r="AH298" s="410"/>
      <c r="AI298" s="410"/>
      <c r="AJ298" s="410"/>
      <c r="AK298" s="410"/>
      <c r="AL298" s="410"/>
      <c r="AM298" s="296">
        <f>SUM(Y298:AL298)</f>
        <v>1</v>
      </c>
    </row>
    <row r="299" spans="1:39" ht="16" hidden="1" outlineLevel="1">
      <c r="B299" s="294" t="s">
        <v>289</v>
      </c>
      <c r="C299" s="291" t="s">
        <v>163</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411">
        <f t="shared" ref="Y299:AL299" si="81">Y298</f>
        <v>1</v>
      </c>
      <c r="Z299" s="411">
        <f t="shared" si="81"/>
        <v>0</v>
      </c>
      <c r="AA299" s="411">
        <f t="shared" si="81"/>
        <v>0</v>
      </c>
      <c r="AB299" s="411">
        <f t="shared" si="81"/>
        <v>0</v>
      </c>
      <c r="AC299" s="411">
        <f t="shared" si="81"/>
        <v>0</v>
      </c>
      <c r="AD299" s="411">
        <f t="shared" si="81"/>
        <v>0</v>
      </c>
      <c r="AE299" s="411">
        <f t="shared" si="81"/>
        <v>0</v>
      </c>
      <c r="AF299" s="411">
        <f t="shared" si="81"/>
        <v>0</v>
      </c>
      <c r="AG299" s="411">
        <f t="shared" si="81"/>
        <v>0</v>
      </c>
      <c r="AH299" s="411">
        <f t="shared" si="81"/>
        <v>0</v>
      </c>
      <c r="AI299" s="411">
        <f t="shared" si="81"/>
        <v>0</v>
      </c>
      <c r="AJ299" s="411">
        <f t="shared" si="81"/>
        <v>0</v>
      </c>
      <c r="AK299" s="411">
        <f t="shared" si="81"/>
        <v>0</v>
      </c>
      <c r="AL299" s="411">
        <f t="shared" si="81"/>
        <v>0</v>
      </c>
      <c r="AM299" s="306"/>
    </row>
    <row r="300" spans="1:39" ht="16" hidden="1" outlineLevel="1">
      <c r="B300" s="322"/>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22"/>
      <c r="Z300" s="425"/>
      <c r="AA300" s="425"/>
      <c r="AB300" s="425"/>
      <c r="AC300" s="425"/>
      <c r="AD300" s="425"/>
      <c r="AE300" s="425"/>
      <c r="AF300" s="425"/>
      <c r="AG300" s="425"/>
      <c r="AH300" s="425"/>
      <c r="AI300" s="425"/>
      <c r="AJ300" s="425"/>
      <c r="AK300" s="425"/>
      <c r="AL300" s="425"/>
      <c r="AM300" s="306"/>
    </row>
    <row r="301" spans="1:39" ht="17" outlineLevel="1">
      <c r="A301" s="521">
        <v>24</v>
      </c>
      <c r="B301" s="519" t="s">
        <v>116</v>
      </c>
      <c r="C301" s="291" t="s">
        <v>25</v>
      </c>
      <c r="D301" s="295">
        <v>21101</v>
      </c>
      <c r="E301" s="295">
        <v>21101</v>
      </c>
      <c r="F301" s="295">
        <v>21101</v>
      </c>
      <c r="G301" s="295">
        <v>21101</v>
      </c>
      <c r="H301" s="295">
        <v>21101</v>
      </c>
      <c r="I301" s="295">
        <v>21101</v>
      </c>
      <c r="J301" s="295">
        <v>21101</v>
      </c>
      <c r="K301" s="295">
        <v>21101</v>
      </c>
      <c r="L301" s="295">
        <v>21101</v>
      </c>
      <c r="M301" s="295">
        <v>17114</v>
      </c>
      <c r="N301" s="291"/>
      <c r="O301" s="295">
        <v>3</v>
      </c>
      <c r="P301" s="295">
        <v>3</v>
      </c>
      <c r="Q301" s="295">
        <v>3</v>
      </c>
      <c r="R301" s="295">
        <v>3</v>
      </c>
      <c r="S301" s="295">
        <v>3</v>
      </c>
      <c r="T301" s="295">
        <v>3</v>
      </c>
      <c r="U301" s="295">
        <v>3</v>
      </c>
      <c r="V301" s="295">
        <v>3</v>
      </c>
      <c r="W301" s="295">
        <v>3</v>
      </c>
      <c r="X301" s="295">
        <v>3</v>
      </c>
      <c r="Y301" s="410">
        <v>1</v>
      </c>
      <c r="Z301" s="410"/>
      <c r="AA301" s="410"/>
      <c r="AB301" s="410"/>
      <c r="AC301" s="410"/>
      <c r="AD301" s="410"/>
      <c r="AE301" s="410"/>
      <c r="AF301" s="410"/>
      <c r="AG301" s="410"/>
      <c r="AH301" s="410"/>
      <c r="AI301" s="410"/>
      <c r="AJ301" s="410"/>
      <c r="AK301" s="410"/>
      <c r="AL301" s="410"/>
      <c r="AM301" s="296">
        <f>SUM(Y301:AL301)</f>
        <v>1</v>
      </c>
    </row>
    <row r="302" spans="1:39" ht="16" outlineLevel="1">
      <c r="B302" s="294" t="s">
        <v>289</v>
      </c>
      <c r="C302" s="291" t="s">
        <v>163</v>
      </c>
      <c r="D302" s="295"/>
      <c r="E302" s="295"/>
      <c r="F302" s="295"/>
      <c r="G302" s="295"/>
      <c r="H302" s="295"/>
      <c r="I302" s="295"/>
      <c r="J302" s="295"/>
      <c r="K302" s="295"/>
      <c r="L302" s="295"/>
      <c r="M302" s="295"/>
      <c r="N302" s="291"/>
      <c r="O302" s="295"/>
      <c r="P302" s="295"/>
      <c r="Q302" s="295"/>
      <c r="R302" s="295"/>
      <c r="S302" s="295"/>
      <c r="T302" s="295"/>
      <c r="U302" s="295"/>
      <c r="V302" s="295"/>
      <c r="W302" s="295"/>
      <c r="X302" s="295"/>
      <c r="Y302" s="411">
        <f t="shared" ref="Y302:AL302" si="82">Y301</f>
        <v>1</v>
      </c>
      <c r="Z302" s="411">
        <f t="shared" si="82"/>
        <v>0</v>
      </c>
      <c r="AA302" s="411">
        <f t="shared" si="82"/>
        <v>0</v>
      </c>
      <c r="AB302" s="411">
        <f t="shared" si="82"/>
        <v>0</v>
      </c>
      <c r="AC302" s="411">
        <f t="shared" si="82"/>
        <v>0</v>
      </c>
      <c r="AD302" s="411">
        <f t="shared" si="82"/>
        <v>0</v>
      </c>
      <c r="AE302" s="411">
        <f t="shared" si="82"/>
        <v>0</v>
      </c>
      <c r="AF302" s="411">
        <f t="shared" si="82"/>
        <v>0</v>
      </c>
      <c r="AG302" s="411">
        <f t="shared" si="82"/>
        <v>0</v>
      </c>
      <c r="AH302" s="411">
        <f t="shared" si="82"/>
        <v>0</v>
      </c>
      <c r="AI302" s="411">
        <f t="shared" si="82"/>
        <v>0</v>
      </c>
      <c r="AJ302" s="411">
        <f t="shared" si="82"/>
        <v>0</v>
      </c>
      <c r="AK302" s="411">
        <f t="shared" si="82"/>
        <v>0</v>
      </c>
      <c r="AL302" s="411">
        <f t="shared" si="82"/>
        <v>0</v>
      </c>
      <c r="AM302" s="306"/>
    </row>
    <row r="303" spans="1:39" ht="16"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6" outlineLevel="1">
      <c r="B304" s="288" t="s">
        <v>499</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412"/>
      <c r="Z304" s="425"/>
      <c r="AA304" s="425"/>
      <c r="AB304" s="425"/>
      <c r="AC304" s="425"/>
      <c r="AD304" s="425"/>
      <c r="AE304" s="425"/>
      <c r="AF304" s="425"/>
      <c r="AG304" s="425"/>
      <c r="AH304" s="425"/>
      <c r="AI304" s="425"/>
      <c r="AJ304" s="425"/>
      <c r="AK304" s="425"/>
      <c r="AL304" s="425"/>
      <c r="AM304" s="306"/>
    </row>
    <row r="305" spans="1:39" ht="17" outlineLevel="1">
      <c r="A305" s="521">
        <v>25</v>
      </c>
      <c r="B305" s="519" t="s">
        <v>117</v>
      </c>
      <c r="C305" s="291" t="s">
        <v>25</v>
      </c>
      <c r="D305" s="295">
        <v>91998</v>
      </c>
      <c r="E305" s="295">
        <v>91998</v>
      </c>
      <c r="F305" s="295">
        <v>91998</v>
      </c>
      <c r="G305" s="295">
        <v>91998</v>
      </c>
      <c r="H305" s="295">
        <v>91998</v>
      </c>
      <c r="I305" s="295">
        <v>91998</v>
      </c>
      <c r="J305" s="295">
        <v>91998</v>
      </c>
      <c r="K305" s="295">
        <v>91998</v>
      </c>
      <c r="L305" s="295">
        <v>91998</v>
      </c>
      <c r="M305" s="295">
        <v>91998</v>
      </c>
      <c r="N305" s="295">
        <v>12</v>
      </c>
      <c r="O305" s="295">
        <v>12</v>
      </c>
      <c r="P305" s="295">
        <v>12</v>
      </c>
      <c r="Q305" s="295">
        <v>12</v>
      </c>
      <c r="R305" s="295">
        <v>12</v>
      </c>
      <c r="S305" s="295">
        <v>12</v>
      </c>
      <c r="T305" s="295">
        <v>12</v>
      </c>
      <c r="U305" s="295">
        <v>12</v>
      </c>
      <c r="V305" s="295">
        <v>12</v>
      </c>
      <c r="W305" s="295">
        <v>12</v>
      </c>
      <c r="X305" s="295">
        <v>12</v>
      </c>
      <c r="Y305" s="426">
        <f>'3-a.  Rate Class Allocations'!P264</f>
        <v>0</v>
      </c>
      <c r="Z305" s="426">
        <f>'3-a.  Rate Class Allocations'!Q264</f>
        <v>0.28571428571428581</v>
      </c>
      <c r="AA305" s="426">
        <f>'3-a.  Rate Class Allocations'!R264</f>
        <v>0.5714285714285714</v>
      </c>
      <c r="AB305" s="426">
        <f>'3-a.  Rate Class Allocations'!S264</f>
        <v>0.14285714285714285</v>
      </c>
      <c r="AC305" s="426">
        <f>'3-a.  Rate Class Allocations'!T264</f>
        <v>0</v>
      </c>
      <c r="AD305" s="410"/>
      <c r="AE305" s="410"/>
      <c r="AF305" s="410"/>
      <c r="AG305" s="415"/>
      <c r="AH305" s="415"/>
      <c r="AI305" s="415"/>
      <c r="AJ305" s="415"/>
      <c r="AK305" s="415"/>
      <c r="AL305" s="415"/>
      <c r="AM305" s="296">
        <f>SUM(Y305:AL305)</f>
        <v>1</v>
      </c>
    </row>
    <row r="306" spans="1:39" ht="16" outlineLevel="1">
      <c r="B306" s="294" t="s">
        <v>289</v>
      </c>
      <c r="C306" s="291" t="s">
        <v>163</v>
      </c>
      <c r="D306" s="295">
        <v>26285</v>
      </c>
      <c r="E306" s="295">
        <v>26285</v>
      </c>
      <c r="F306" s="295">
        <v>26285</v>
      </c>
      <c r="G306" s="295">
        <v>26285</v>
      </c>
      <c r="H306" s="295">
        <v>26285</v>
      </c>
      <c r="I306" s="295">
        <v>26285</v>
      </c>
      <c r="J306" s="295">
        <v>26285</v>
      </c>
      <c r="K306" s="295">
        <v>26285</v>
      </c>
      <c r="L306" s="295">
        <v>26285</v>
      </c>
      <c r="M306" s="295">
        <v>26285</v>
      </c>
      <c r="N306" s="295">
        <f>N305</f>
        <v>12</v>
      </c>
      <c r="O306" s="295">
        <v>3</v>
      </c>
      <c r="P306" s="295">
        <v>3</v>
      </c>
      <c r="Q306" s="295">
        <v>3</v>
      </c>
      <c r="R306" s="295">
        <v>3</v>
      </c>
      <c r="S306" s="295">
        <v>3</v>
      </c>
      <c r="T306" s="295">
        <v>3</v>
      </c>
      <c r="U306" s="295">
        <v>3</v>
      </c>
      <c r="V306" s="295">
        <v>3</v>
      </c>
      <c r="W306" s="295">
        <v>3</v>
      </c>
      <c r="X306" s="295">
        <v>3</v>
      </c>
      <c r="Y306" s="411">
        <f>Y305</f>
        <v>0</v>
      </c>
      <c r="Z306" s="411">
        <v>0</v>
      </c>
      <c r="AA306" s="411">
        <v>1</v>
      </c>
      <c r="AB306" s="411">
        <v>0</v>
      </c>
      <c r="AC306" s="411">
        <f t="shared" ref="AC306:AL306" si="83">AC305</f>
        <v>0</v>
      </c>
      <c r="AD306" s="411">
        <f t="shared" si="83"/>
        <v>0</v>
      </c>
      <c r="AE306" s="411">
        <f t="shared" si="83"/>
        <v>0</v>
      </c>
      <c r="AF306" s="411">
        <f t="shared" si="83"/>
        <v>0</v>
      </c>
      <c r="AG306" s="411">
        <f t="shared" si="83"/>
        <v>0</v>
      </c>
      <c r="AH306" s="411">
        <f t="shared" si="83"/>
        <v>0</v>
      </c>
      <c r="AI306" s="411">
        <f t="shared" si="83"/>
        <v>0</v>
      </c>
      <c r="AJ306" s="411">
        <f t="shared" si="83"/>
        <v>0</v>
      </c>
      <c r="AK306" s="411">
        <f t="shared" si="83"/>
        <v>0</v>
      </c>
      <c r="AL306" s="411">
        <f t="shared" si="83"/>
        <v>0</v>
      </c>
      <c r="AM306" s="306"/>
    </row>
    <row r="307" spans="1:39" ht="16" outlineLevel="1">
      <c r="B307" s="294"/>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25"/>
      <c r="AA307" s="425"/>
      <c r="AB307" s="425"/>
      <c r="AC307" s="425"/>
      <c r="AD307" s="425"/>
      <c r="AE307" s="425"/>
      <c r="AF307" s="425"/>
      <c r="AG307" s="425"/>
      <c r="AH307" s="425"/>
      <c r="AI307" s="425"/>
      <c r="AJ307" s="425"/>
      <c r="AK307" s="425"/>
      <c r="AL307" s="425"/>
      <c r="AM307" s="306"/>
    </row>
    <row r="308" spans="1:39" ht="34" outlineLevel="1">
      <c r="A308" s="521">
        <v>26</v>
      </c>
      <c r="B308" s="807" t="s">
        <v>861</v>
      </c>
      <c r="C308" s="291" t="s">
        <v>25</v>
      </c>
      <c r="D308" s="295">
        <v>8012422.0396710597</v>
      </c>
      <c r="E308" s="295">
        <v>7793782.0396710597</v>
      </c>
      <c r="F308" s="295">
        <v>7793782.0396710597</v>
      </c>
      <c r="G308" s="295">
        <v>7793782.0396710597</v>
      </c>
      <c r="H308" s="295">
        <v>7793782.0396710597</v>
      </c>
      <c r="I308" s="295">
        <v>7690287.0396710597</v>
      </c>
      <c r="J308" s="295">
        <v>7690287.0396710597</v>
      </c>
      <c r="K308" s="295">
        <v>7690287.0396710597</v>
      </c>
      <c r="L308" s="295">
        <v>7634053.0396710597</v>
      </c>
      <c r="M308" s="295">
        <v>7634053.0396710597</v>
      </c>
      <c r="N308" s="295">
        <v>12</v>
      </c>
      <c r="O308" s="295">
        <v>1061</v>
      </c>
      <c r="P308" s="295">
        <v>1026</v>
      </c>
      <c r="Q308" s="295">
        <v>1026</v>
      </c>
      <c r="R308" s="295">
        <v>1026</v>
      </c>
      <c r="S308" s="295">
        <v>1026</v>
      </c>
      <c r="T308" s="295">
        <v>1013</v>
      </c>
      <c r="U308" s="295">
        <v>1013</v>
      </c>
      <c r="V308" s="295">
        <v>1013</v>
      </c>
      <c r="W308" s="295">
        <v>1003</v>
      </c>
      <c r="X308" s="295">
        <v>1003</v>
      </c>
      <c r="Y308" s="410">
        <f>'3-a.  Rate Class Allocations'!P270</f>
        <v>0</v>
      </c>
      <c r="Z308" s="410">
        <f>'3-a.  Rate Class Allocations'!Q270</f>
        <v>0.19956006807363388</v>
      </c>
      <c r="AA308" s="410">
        <f>'3-a.  Rate Class Allocations'!R270</f>
        <v>0.52650353362510682</v>
      </c>
      <c r="AB308" s="410">
        <f>'3-a.  Rate Class Allocations'!S270</f>
        <v>0.10317147213714604</v>
      </c>
      <c r="AC308" s="410">
        <f>'3-a.  Rate Class Allocations'!T270</f>
        <v>0.2185594387790013</v>
      </c>
      <c r="AD308" s="410">
        <f>'3-a.  Rate Class Allocations'!U270</f>
        <v>3.4561522249037461E-4</v>
      </c>
      <c r="AE308" s="410"/>
      <c r="AF308" s="410"/>
      <c r="AG308" s="415"/>
      <c r="AH308" s="415"/>
      <c r="AI308" s="415"/>
      <c r="AJ308" s="415"/>
      <c r="AK308" s="415"/>
      <c r="AL308" s="415"/>
      <c r="AM308" s="296">
        <f>SUM(Y308:AL308)</f>
        <v>1.0481401278373783</v>
      </c>
    </row>
    <row r="309" spans="1:39" ht="16" outlineLevel="1">
      <c r="B309" s="760" t="s">
        <v>289</v>
      </c>
      <c r="C309" s="291" t="s">
        <v>163</v>
      </c>
      <c r="D309" s="295">
        <v>2885301</v>
      </c>
      <c r="E309" s="295">
        <v>3103941</v>
      </c>
      <c r="F309" s="295">
        <v>3106535</v>
      </c>
      <c r="G309" s="295">
        <v>3106535</v>
      </c>
      <c r="H309" s="295">
        <v>3106535</v>
      </c>
      <c r="I309" s="295">
        <v>3096126</v>
      </c>
      <c r="J309" s="295">
        <v>3096126</v>
      </c>
      <c r="K309" s="295">
        <v>3096126</v>
      </c>
      <c r="L309" s="295">
        <v>3090907</v>
      </c>
      <c r="M309" s="295">
        <v>3090907</v>
      </c>
      <c r="N309" s="295">
        <f>N308</f>
        <v>12</v>
      </c>
      <c r="O309" s="295">
        <v>486</v>
      </c>
      <c r="P309" s="295">
        <v>522</v>
      </c>
      <c r="Q309" s="295">
        <v>522</v>
      </c>
      <c r="R309" s="295">
        <v>522</v>
      </c>
      <c r="S309" s="295">
        <v>522</v>
      </c>
      <c r="T309" s="295">
        <v>521</v>
      </c>
      <c r="U309" s="295">
        <v>521</v>
      </c>
      <c r="V309" s="295">
        <v>521</v>
      </c>
      <c r="W309" s="295">
        <v>521</v>
      </c>
      <c r="X309" s="295">
        <v>521</v>
      </c>
      <c r="Y309" s="411">
        <f>'3-a.  Rate Class Allocations'!P271</f>
        <v>0</v>
      </c>
      <c r="Z309" s="411">
        <f>'3-a.  Rate Class Allocations'!Q271</f>
        <v>0.12315052379176095</v>
      </c>
      <c r="AA309" s="411">
        <f>'3-a.  Rate Class Allocations'!R271</f>
        <v>0.85421437985169812</v>
      </c>
      <c r="AB309" s="411">
        <f>'3-a.  Rate Class Allocations'!S271</f>
        <v>0</v>
      </c>
      <c r="AC309" s="411">
        <f>'3-a.  Rate Class Allocations'!T271</f>
        <v>2.9729619145464778E-2</v>
      </c>
      <c r="AD309" s="411">
        <f>'3-a.  Rate Class Allocations'!U271</f>
        <v>0</v>
      </c>
      <c r="AE309" s="411">
        <f t="shared" ref="AE309:AL309" si="84">AE308</f>
        <v>0</v>
      </c>
      <c r="AF309" s="411">
        <f t="shared" si="84"/>
        <v>0</v>
      </c>
      <c r="AG309" s="411">
        <f t="shared" si="84"/>
        <v>0</v>
      </c>
      <c r="AH309" s="411">
        <f t="shared" si="84"/>
        <v>0</v>
      </c>
      <c r="AI309" s="411">
        <f t="shared" si="84"/>
        <v>0</v>
      </c>
      <c r="AJ309" s="411">
        <f t="shared" si="84"/>
        <v>0</v>
      </c>
      <c r="AK309" s="411">
        <f t="shared" si="84"/>
        <v>0</v>
      </c>
      <c r="AL309" s="411">
        <f t="shared" si="84"/>
        <v>0</v>
      </c>
      <c r="AM309" s="306"/>
    </row>
    <row r="310" spans="1:39" ht="16" outlineLevel="1">
      <c r="B310" s="760" t="s">
        <v>767</v>
      </c>
      <c r="C310" s="340" t="s">
        <v>766</v>
      </c>
      <c r="D310" s="295">
        <v>83321.419485707651</v>
      </c>
      <c r="E310" s="295">
        <f>D310+($H310-$D310)/($H$221-$D$221)</f>
        <v>83218.411211633982</v>
      </c>
      <c r="F310" s="295">
        <f>E310+($H310-$D310)/($H$221-$D$221)</f>
        <v>83115.402937560313</v>
      </c>
      <c r="G310" s="295">
        <f>F310+($H310-$D310)/($H$221-$D$221)</f>
        <v>83012.394663486644</v>
      </c>
      <c r="H310" s="295">
        <v>82909.38638941299</v>
      </c>
      <c r="I310" s="295"/>
      <c r="J310" s="295"/>
      <c r="K310" s="295"/>
      <c r="L310" s="295"/>
      <c r="M310" s="295"/>
      <c r="N310" s="295">
        <v>12</v>
      </c>
      <c r="O310" s="295">
        <f>D310/(D309+D308)*(O309+O308)</f>
        <v>11.82799704811368</v>
      </c>
      <c r="P310" s="295">
        <f>E310/(E309+E308)*(P309+P308)</f>
        <v>11.821010690642201</v>
      </c>
      <c r="Q310" s="295">
        <f>F310/(F309+F308)*(Q309+Q308)</f>
        <v>11.803568949332693</v>
      </c>
      <c r="R310" s="295">
        <f>G310/(G309+G308)*(R309+R308)</f>
        <v>11.788940309845811</v>
      </c>
      <c r="S310" s="295">
        <f>H310/(H309+H308)*(S309+S308)</f>
        <v>11.774311670358934</v>
      </c>
      <c r="T310" s="295"/>
      <c r="U310" s="295"/>
      <c r="V310" s="295"/>
      <c r="W310" s="295"/>
      <c r="X310" s="295"/>
      <c r="Y310" s="411">
        <f>'3-a.  Rate Class Allocations'!P272</f>
        <v>0</v>
      </c>
      <c r="Z310" s="411">
        <f>'3-a.  Rate Class Allocations'!Q272</f>
        <v>0.13799885559360553</v>
      </c>
      <c r="AA310" s="411">
        <f>'3-a.  Rate Class Allocations'!R272</f>
        <v>0.86527347188731962</v>
      </c>
      <c r="AB310" s="411">
        <f>'3-a.  Rate Class Allocations'!S272</f>
        <v>0</v>
      </c>
      <c r="AC310" s="411">
        <f>'3-a.  Rate Class Allocations'!T272</f>
        <v>0</v>
      </c>
      <c r="AD310" s="411">
        <f>'3-a.  Rate Class Allocations'!U272</f>
        <v>0</v>
      </c>
      <c r="AE310" s="411"/>
      <c r="AF310" s="411"/>
      <c r="AG310" s="411"/>
      <c r="AH310" s="411"/>
      <c r="AI310" s="411"/>
      <c r="AJ310" s="411"/>
      <c r="AK310" s="411"/>
      <c r="AL310" s="411"/>
      <c r="AM310" s="306"/>
    </row>
    <row r="311" spans="1:39" ht="16" outlineLevel="1">
      <c r="B311" s="760" t="s">
        <v>867</v>
      </c>
      <c r="C311" s="340" t="s">
        <v>766</v>
      </c>
      <c r="D311" s="295">
        <v>22877.63780239601</v>
      </c>
      <c r="E311" s="295">
        <f t="shared" ref="E311:M311" si="85">SUM(E308:E309)/SUM(D308:D309)*D311</f>
        <v>22877.63780239601</v>
      </c>
      <c r="F311" s="295">
        <f t="shared" si="85"/>
        <v>22883.08339797991</v>
      </c>
      <c r="G311" s="295">
        <f t="shared" si="85"/>
        <v>22883.08339797991</v>
      </c>
      <c r="H311" s="295">
        <f t="shared" si="85"/>
        <v>22883.08339797991</v>
      </c>
      <c r="I311" s="295">
        <f t="shared" si="85"/>
        <v>22643.964230906386</v>
      </c>
      <c r="J311" s="295">
        <f t="shared" si="85"/>
        <v>22643.964230906386</v>
      </c>
      <c r="K311" s="295">
        <f t="shared" si="85"/>
        <v>22643.964230906386</v>
      </c>
      <c r="L311" s="295">
        <f t="shared" si="85"/>
        <v>22514.955678316754</v>
      </c>
      <c r="M311" s="295">
        <f t="shared" si="85"/>
        <v>22514.955678316754</v>
      </c>
      <c r="N311" s="295">
        <v>12</v>
      </c>
      <c r="O311" s="295">
        <v>10.913155896807218</v>
      </c>
      <c r="P311" s="295">
        <f t="shared" ref="P311:X311" si="86">SUM(P308:P309)/SUM(O308:O309)</f>
        <v>1.0006464124111183</v>
      </c>
      <c r="Q311" s="295">
        <f t="shared" si="86"/>
        <v>1</v>
      </c>
      <c r="R311" s="295">
        <f t="shared" si="86"/>
        <v>1</v>
      </c>
      <c r="S311" s="295">
        <f t="shared" si="86"/>
        <v>1</v>
      </c>
      <c r="T311" s="295">
        <f t="shared" si="86"/>
        <v>0.99095607235142114</v>
      </c>
      <c r="U311" s="295">
        <f t="shared" si="86"/>
        <v>1</v>
      </c>
      <c r="V311" s="295">
        <f t="shared" si="86"/>
        <v>1</v>
      </c>
      <c r="W311" s="295">
        <f t="shared" si="86"/>
        <v>0.99348109517601046</v>
      </c>
      <c r="X311" s="295">
        <f t="shared" si="86"/>
        <v>1</v>
      </c>
      <c r="Y311" s="411"/>
      <c r="Z311" s="896">
        <f>'3-a.  Rate Class Allocations'!Q27</f>
        <v>1</v>
      </c>
      <c r="AA311" s="758"/>
      <c r="AB311" s="411"/>
      <c r="AC311" s="758"/>
      <c r="AD311" s="411"/>
      <c r="AE311" s="411"/>
      <c r="AF311" s="411"/>
      <c r="AG311" s="411"/>
      <c r="AH311" s="411"/>
      <c r="AI311" s="411"/>
      <c r="AJ311" s="411"/>
      <c r="AK311" s="411"/>
      <c r="AL311" s="411"/>
      <c r="AM311" s="306"/>
    </row>
    <row r="312" spans="1:39" ht="16" outlineLevel="1">
      <c r="B312" s="760"/>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16" outlineLevel="1">
      <c r="B313" s="760" t="s">
        <v>764</v>
      </c>
      <c r="C313" s="291" t="s">
        <v>25</v>
      </c>
      <c r="D313" s="295">
        <f>'8.  Streetlighting'!F25</f>
        <v>9062.9603289399056</v>
      </c>
      <c r="E313" s="295">
        <f>D313</f>
        <v>9062.9603289399056</v>
      </c>
      <c r="F313" s="295">
        <f t="shared" ref="F313:M313" si="87">E313</f>
        <v>9062.9603289399056</v>
      </c>
      <c r="G313" s="295">
        <f t="shared" si="87"/>
        <v>9062.9603289399056</v>
      </c>
      <c r="H313" s="295">
        <f t="shared" si="87"/>
        <v>9062.9603289399056</v>
      </c>
      <c r="I313" s="295">
        <f t="shared" si="87"/>
        <v>9062.9603289399056</v>
      </c>
      <c r="J313" s="295">
        <f t="shared" si="87"/>
        <v>9062.9603289399056</v>
      </c>
      <c r="K313" s="295">
        <f t="shared" si="87"/>
        <v>9062.9603289399056</v>
      </c>
      <c r="L313" s="295">
        <f t="shared" si="87"/>
        <v>9062.9603289399056</v>
      </c>
      <c r="M313" s="295">
        <f t="shared" si="87"/>
        <v>9062.9603289399056</v>
      </c>
      <c r="N313" s="295">
        <v>12</v>
      </c>
      <c r="O313" s="295">
        <f>'8.  Streetlighting'!R25</f>
        <v>0</v>
      </c>
      <c r="P313" s="295">
        <f>'8.  Streetlighting'!S25</f>
        <v>0</v>
      </c>
      <c r="Q313" s="295">
        <f>'8.  Streetlighting'!T25</f>
        <v>0</v>
      </c>
      <c r="R313" s="295">
        <f>'8.  Streetlighting'!U25</f>
        <v>0</v>
      </c>
      <c r="S313" s="295">
        <f>'8.  Streetlighting'!V25</f>
        <v>0</v>
      </c>
      <c r="T313" s="295">
        <f>'8.  Streetlighting'!W25</f>
        <v>0</v>
      </c>
      <c r="U313" s="295">
        <f>'8.  Streetlighting'!X25</f>
        <v>0</v>
      </c>
      <c r="V313" s="295">
        <f>'8.  Streetlighting'!Y25</f>
        <v>0</v>
      </c>
      <c r="W313" s="295">
        <f>'8.  Streetlighting'!Z25</f>
        <v>0</v>
      </c>
      <c r="X313" s="295">
        <f>'8.  Streetlighting'!AA25</f>
        <v>0</v>
      </c>
      <c r="Y313" s="426"/>
      <c r="Z313" s="410"/>
      <c r="AA313" s="410"/>
      <c r="AB313" s="410"/>
      <c r="AC313" s="410"/>
      <c r="AD313" s="410"/>
      <c r="AE313" s="410"/>
      <c r="AF313" s="410">
        <v>1</v>
      </c>
      <c r="AG313" s="415"/>
      <c r="AH313" s="415"/>
      <c r="AI313" s="415"/>
      <c r="AJ313" s="415"/>
      <c r="AK313" s="415"/>
      <c r="AL313" s="415"/>
      <c r="AM313" s="296">
        <f>SUM(Y313:AL313)</f>
        <v>1</v>
      </c>
    </row>
    <row r="314" spans="1:39" ht="16" outlineLevel="1">
      <c r="B314" s="760"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L314" si="88">Z313</f>
        <v>0</v>
      </c>
      <c r="AA314" s="411">
        <f t="shared" si="88"/>
        <v>0</v>
      </c>
      <c r="AB314" s="411">
        <f t="shared" si="88"/>
        <v>0</v>
      </c>
      <c r="AC314" s="411">
        <f t="shared" si="88"/>
        <v>0</v>
      </c>
      <c r="AD314" s="411">
        <f t="shared" si="88"/>
        <v>0</v>
      </c>
      <c r="AE314" s="411">
        <f t="shared" si="88"/>
        <v>0</v>
      </c>
      <c r="AF314" s="411">
        <f t="shared" si="88"/>
        <v>1</v>
      </c>
      <c r="AG314" s="411">
        <f t="shared" si="88"/>
        <v>0</v>
      </c>
      <c r="AH314" s="411">
        <f t="shared" si="88"/>
        <v>0</v>
      </c>
      <c r="AI314" s="411">
        <f t="shared" si="88"/>
        <v>0</v>
      </c>
      <c r="AJ314" s="411">
        <f t="shared" si="88"/>
        <v>0</v>
      </c>
      <c r="AK314" s="411">
        <f t="shared" si="88"/>
        <v>0</v>
      </c>
      <c r="AL314" s="411">
        <f t="shared" si="88"/>
        <v>0</v>
      </c>
      <c r="AM314" s="306"/>
    </row>
    <row r="315" spans="1:39" ht="16"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4" outlineLevel="1">
      <c r="A316" s="521">
        <v>27</v>
      </c>
      <c r="B316" s="519" t="s">
        <v>119</v>
      </c>
      <c r="C316" s="291" t="s">
        <v>25</v>
      </c>
      <c r="D316" s="295">
        <v>30823</v>
      </c>
      <c r="E316" s="295">
        <v>30823</v>
      </c>
      <c r="F316" s="295">
        <v>30823</v>
      </c>
      <c r="G316" s="295">
        <v>30823</v>
      </c>
      <c r="H316" s="295">
        <v>30823</v>
      </c>
      <c r="I316" s="295">
        <v>20211</v>
      </c>
      <c r="J316" s="295">
        <v>20211</v>
      </c>
      <c r="K316" s="295">
        <v>20211</v>
      </c>
      <c r="L316" s="295">
        <v>20211</v>
      </c>
      <c r="M316" s="295">
        <v>20211</v>
      </c>
      <c r="N316" s="295">
        <v>12</v>
      </c>
      <c r="O316" s="295">
        <v>5</v>
      </c>
      <c r="P316" s="295">
        <v>5</v>
      </c>
      <c r="Q316" s="295">
        <v>5</v>
      </c>
      <c r="R316" s="295">
        <v>5</v>
      </c>
      <c r="S316" s="295">
        <v>5</v>
      </c>
      <c r="T316" s="295">
        <v>4</v>
      </c>
      <c r="U316" s="295">
        <v>4</v>
      </c>
      <c r="V316" s="295">
        <v>4</v>
      </c>
      <c r="W316" s="295">
        <v>4</v>
      </c>
      <c r="X316" s="295">
        <v>4</v>
      </c>
      <c r="Y316" s="426"/>
      <c r="Z316" s="410">
        <v>1</v>
      </c>
      <c r="AA316" s="410"/>
      <c r="AB316" s="410"/>
      <c r="AC316" s="410"/>
      <c r="AD316" s="410"/>
      <c r="AE316" s="410"/>
      <c r="AF316" s="410"/>
      <c r="AG316" s="415"/>
      <c r="AH316" s="415"/>
      <c r="AI316" s="415"/>
      <c r="AJ316" s="415"/>
      <c r="AK316" s="415"/>
      <c r="AL316" s="415"/>
      <c r="AM316" s="296">
        <f>SUM(Y316:AL316)</f>
        <v>1</v>
      </c>
    </row>
    <row r="317" spans="1:39" ht="16" outlineLevel="1">
      <c r="B317" s="294" t="s">
        <v>289</v>
      </c>
      <c r="C317" s="291" t="s">
        <v>163</v>
      </c>
      <c r="D317" s="295">
        <v>5437</v>
      </c>
      <c r="E317" s="295">
        <v>5437</v>
      </c>
      <c r="F317" s="295">
        <v>5437</v>
      </c>
      <c r="G317" s="295">
        <v>5437</v>
      </c>
      <c r="H317" s="295">
        <v>5437</v>
      </c>
      <c r="I317" s="295">
        <v>418</v>
      </c>
      <c r="J317" s="295">
        <v>418</v>
      </c>
      <c r="K317" s="295">
        <v>418</v>
      </c>
      <c r="L317" s="295">
        <v>418</v>
      </c>
      <c r="M317" s="295">
        <v>418</v>
      </c>
      <c r="N317" s="295">
        <f>N316</f>
        <v>12</v>
      </c>
      <c r="O317" s="295">
        <v>1</v>
      </c>
      <c r="P317" s="295">
        <v>1</v>
      </c>
      <c r="Q317" s="295">
        <v>1</v>
      </c>
      <c r="R317" s="295">
        <v>1</v>
      </c>
      <c r="S317" s="295">
        <v>1</v>
      </c>
      <c r="T317" s="295">
        <v>0</v>
      </c>
      <c r="U317" s="295">
        <v>0</v>
      </c>
      <c r="V317" s="295">
        <v>0</v>
      </c>
      <c r="W317" s="295">
        <v>0</v>
      </c>
      <c r="X317" s="295">
        <v>0</v>
      </c>
      <c r="Y317" s="411">
        <f t="shared" ref="Y317:AL317" si="89">Y316</f>
        <v>0</v>
      </c>
      <c r="Z317" s="411">
        <f t="shared" si="89"/>
        <v>1</v>
      </c>
      <c r="AA317" s="411">
        <f t="shared" si="89"/>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06"/>
    </row>
    <row r="318" spans="1:39" ht="16"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4" outlineLevel="1">
      <c r="A319" s="521">
        <v>28</v>
      </c>
      <c r="B319" s="519" t="s">
        <v>120</v>
      </c>
      <c r="C319" s="291" t="s">
        <v>25</v>
      </c>
      <c r="D319" s="295">
        <v>37569</v>
      </c>
      <c r="E319" s="295">
        <v>37569</v>
      </c>
      <c r="F319" s="295">
        <v>37569</v>
      </c>
      <c r="G319" s="295">
        <v>37569</v>
      </c>
      <c r="H319" s="295">
        <v>37569</v>
      </c>
      <c r="I319" s="295">
        <v>37569</v>
      </c>
      <c r="J319" s="295">
        <v>37569</v>
      </c>
      <c r="K319" s="295">
        <v>37569</v>
      </c>
      <c r="L319" s="295">
        <v>37569</v>
      </c>
      <c r="M319" s="295">
        <v>37569</v>
      </c>
      <c r="N319" s="295">
        <v>12</v>
      </c>
      <c r="O319" s="295">
        <v>20</v>
      </c>
      <c r="P319" s="295">
        <v>20</v>
      </c>
      <c r="Q319" s="295">
        <v>20</v>
      </c>
      <c r="R319" s="295">
        <v>20</v>
      </c>
      <c r="S319" s="295">
        <v>20</v>
      </c>
      <c r="T319" s="295">
        <v>20</v>
      </c>
      <c r="U319" s="295">
        <v>20</v>
      </c>
      <c r="V319" s="295">
        <v>20</v>
      </c>
      <c r="W319" s="295">
        <v>20</v>
      </c>
      <c r="X319" s="295">
        <v>20</v>
      </c>
      <c r="Y319" s="426">
        <f>'3-a.  Rate Class Allocations'!P268</f>
        <v>0</v>
      </c>
      <c r="Z319" s="426">
        <f>'3-a.  Rate Class Allocations'!Q268</f>
        <v>0.10911568025686925</v>
      </c>
      <c r="AA319" s="426">
        <f>'3-a.  Rate Class Allocations'!R268</f>
        <v>0.8426600527050071</v>
      </c>
      <c r="AB319" s="426">
        <f>'3-a.  Rate Class Allocations'!S268</f>
        <v>0</v>
      </c>
      <c r="AC319" s="426">
        <f>'3-a.  Rate Class Allocations'!T268</f>
        <v>0</v>
      </c>
      <c r="AD319" s="410"/>
      <c r="AE319" s="410"/>
      <c r="AF319" s="410"/>
      <c r="AG319" s="415"/>
      <c r="AH319" s="415"/>
      <c r="AI319" s="415"/>
      <c r="AJ319" s="415"/>
      <c r="AK319" s="415"/>
      <c r="AL319" s="415"/>
      <c r="AM319" s="296">
        <f>SUM(Y319:AL319)</f>
        <v>0.95177573296187634</v>
      </c>
    </row>
    <row r="320" spans="1:39" ht="16" outlineLevel="1">
      <c r="B320" s="294" t="s">
        <v>289</v>
      </c>
      <c r="C320" s="291" t="s">
        <v>163</v>
      </c>
      <c r="D320" s="295">
        <v>16262</v>
      </c>
      <c r="E320" s="295">
        <v>16262</v>
      </c>
      <c r="F320" s="295">
        <v>16262</v>
      </c>
      <c r="G320" s="295">
        <v>16262</v>
      </c>
      <c r="H320" s="295">
        <v>16262</v>
      </c>
      <c r="I320" s="295">
        <v>16262</v>
      </c>
      <c r="J320" s="295">
        <v>16262</v>
      </c>
      <c r="K320" s="295">
        <v>16262</v>
      </c>
      <c r="L320" s="295">
        <v>16262</v>
      </c>
      <c r="M320" s="295">
        <v>16262</v>
      </c>
      <c r="N320" s="295">
        <f>N319</f>
        <v>12</v>
      </c>
      <c r="O320" s="295">
        <v>7</v>
      </c>
      <c r="P320" s="295">
        <v>7</v>
      </c>
      <c r="Q320" s="295">
        <v>7</v>
      </c>
      <c r="R320" s="295">
        <v>7</v>
      </c>
      <c r="S320" s="295">
        <v>7</v>
      </c>
      <c r="T320" s="295">
        <v>7</v>
      </c>
      <c r="U320" s="295">
        <v>7</v>
      </c>
      <c r="V320" s="295">
        <v>7</v>
      </c>
      <c r="W320" s="295">
        <v>7</v>
      </c>
      <c r="X320" s="295">
        <v>7</v>
      </c>
      <c r="Y320" s="411">
        <f>Y319</f>
        <v>0</v>
      </c>
      <c r="Z320" s="411">
        <v>0</v>
      </c>
      <c r="AA320" s="411">
        <v>1</v>
      </c>
      <c r="AB320" s="411">
        <f t="shared" ref="AB320:AL320" si="90">AB319</f>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06"/>
    </row>
    <row r="321" spans="1:39" ht="16"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4" hidden="1" outlineLevel="1">
      <c r="A322" s="521">
        <v>29</v>
      </c>
      <c r="B322" s="519" t="s">
        <v>121</v>
      </c>
      <c r="C322" s="291" t="s">
        <v>25</v>
      </c>
      <c r="D322" s="295"/>
      <c r="E322" s="295"/>
      <c r="F322" s="295"/>
      <c r="G322" s="295"/>
      <c r="H322" s="295"/>
      <c r="I322" s="295"/>
      <c r="J322" s="295"/>
      <c r="K322" s="295"/>
      <c r="L322" s="295"/>
      <c r="M322" s="295"/>
      <c r="N322" s="295">
        <v>3</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6" hidden="1" outlineLevel="1">
      <c r="B323" s="294" t="s">
        <v>289</v>
      </c>
      <c r="C323" s="291" t="s">
        <v>163</v>
      </c>
      <c r="D323" s="295"/>
      <c r="E323" s="295"/>
      <c r="F323" s="295"/>
      <c r="G323" s="295"/>
      <c r="H323" s="295"/>
      <c r="I323" s="295"/>
      <c r="J323" s="295"/>
      <c r="K323" s="295"/>
      <c r="L323" s="295"/>
      <c r="M323" s="295"/>
      <c r="N323" s="295">
        <f>N322</f>
        <v>3</v>
      </c>
      <c r="O323" s="295"/>
      <c r="P323" s="295"/>
      <c r="Q323" s="295"/>
      <c r="R323" s="295"/>
      <c r="S323" s="295"/>
      <c r="T323" s="295"/>
      <c r="U323" s="295"/>
      <c r="V323" s="295"/>
      <c r="W323" s="295"/>
      <c r="X323" s="295"/>
      <c r="Y323" s="411">
        <f t="shared" ref="Y323:AL323" si="91">Y322</f>
        <v>0</v>
      </c>
      <c r="Z323" s="411">
        <f t="shared" si="91"/>
        <v>0</v>
      </c>
      <c r="AA323" s="411">
        <f t="shared" si="91"/>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06"/>
    </row>
    <row r="324" spans="1:39" ht="16" hidden="1" outlineLevel="1">
      <c r="B324" s="294"/>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4" hidden="1" outlineLevel="1">
      <c r="A325" s="521">
        <v>30</v>
      </c>
      <c r="B325" s="519" t="s">
        <v>122</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t="16" hidden="1" outlineLevel="1">
      <c r="B326" s="294" t="s">
        <v>289</v>
      </c>
      <c r="C326" s="291" t="s">
        <v>163</v>
      </c>
      <c r="D326" s="295"/>
      <c r="E326" s="295"/>
      <c r="F326" s="295"/>
      <c r="G326" s="295"/>
      <c r="H326" s="295"/>
      <c r="I326" s="295"/>
      <c r="J326" s="295"/>
      <c r="K326" s="295"/>
      <c r="L326" s="295"/>
      <c r="M326" s="295"/>
      <c r="N326" s="295">
        <f>N325</f>
        <v>12</v>
      </c>
      <c r="O326" s="295"/>
      <c r="P326" s="295"/>
      <c r="Q326" s="295"/>
      <c r="R326" s="295"/>
      <c r="S326" s="295"/>
      <c r="T326" s="295"/>
      <c r="U326" s="295"/>
      <c r="V326" s="295"/>
      <c r="W326" s="295"/>
      <c r="X326" s="295"/>
      <c r="Y326" s="411">
        <f t="shared" ref="Y326:AL326" si="92">Y325</f>
        <v>0</v>
      </c>
      <c r="Z326" s="411">
        <f t="shared" si="92"/>
        <v>0</v>
      </c>
      <c r="AA326" s="411">
        <f t="shared" si="92"/>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06"/>
    </row>
    <row r="327" spans="1:39" ht="16" hidden="1" outlineLevel="1">
      <c r="B327" s="294"/>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34" hidden="1" outlineLevel="1">
      <c r="A328" s="521">
        <v>31</v>
      </c>
      <c r="B328" s="519" t="s">
        <v>123</v>
      </c>
      <c r="C328" s="291" t="s">
        <v>25</v>
      </c>
      <c r="D328" s="295"/>
      <c r="E328" s="295"/>
      <c r="F328" s="295"/>
      <c r="G328" s="295"/>
      <c r="H328" s="295"/>
      <c r="I328" s="295"/>
      <c r="J328" s="295"/>
      <c r="K328" s="295"/>
      <c r="L328" s="295"/>
      <c r="M328" s="295"/>
      <c r="N328" s="295">
        <v>12</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ht="16" hidden="1" outlineLevel="1">
      <c r="B329" s="294" t="s">
        <v>289</v>
      </c>
      <c r="C329" s="291" t="s">
        <v>163</v>
      </c>
      <c r="D329" s="295"/>
      <c r="E329" s="295"/>
      <c r="F329" s="295"/>
      <c r="G329" s="295"/>
      <c r="H329" s="295"/>
      <c r="I329" s="295"/>
      <c r="J329" s="295"/>
      <c r="K329" s="295"/>
      <c r="L329" s="295"/>
      <c r="M329" s="295"/>
      <c r="N329" s="295">
        <f>N328</f>
        <v>12</v>
      </c>
      <c r="O329" s="295"/>
      <c r="P329" s="295"/>
      <c r="Q329" s="295"/>
      <c r="R329" s="295"/>
      <c r="S329" s="295"/>
      <c r="T329" s="295"/>
      <c r="U329" s="295"/>
      <c r="V329" s="295"/>
      <c r="W329" s="295"/>
      <c r="X329" s="295"/>
      <c r="Y329" s="411">
        <f t="shared" ref="Y329:AL329" si="93">Y328</f>
        <v>0</v>
      </c>
      <c r="Z329" s="411">
        <f t="shared" si="93"/>
        <v>0</v>
      </c>
      <c r="AA329" s="411">
        <f t="shared" si="93"/>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06"/>
    </row>
    <row r="330" spans="1:39" ht="16" hidden="1" outlineLevel="1">
      <c r="B330" s="519"/>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7" outlineLevel="1">
      <c r="A331" s="521">
        <v>32</v>
      </c>
      <c r="B331" s="519" t="s">
        <v>124</v>
      </c>
      <c r="C331" s="291" t="s">
        <v>25</v>
      </c>
      <c r="D331" s="295">
        <v>1010337</v>
      </c>
      <c r="E331" s="295">
        <v>0</v>
      </c>
      <c r="F331" s="295">
        <v>0</v>
      </c>
      <c r="G331" s="295">
        <v>0</v>
      </c>
      <c r="H331" s="295">
        <v>0</v>
      </c>
      <c r="I331" s="295">
        <v>0</v>
      </c>
      <c r="J331" s="295">
        <v>0</v>
      </c>
      <c r="K331" s="295">
        <v>0</v>
      </c>
      <c r="L331" s="295">
        <v>0</v>
      </c>
      <c r="M331" s="295">
        <v>0</v>
      </c>
      <c r="N331" s="295">
        <v>12</v>
      </c>
      <c r="O331" s="295">
        <v>7</v>
      </c>
      <c r="P331" s="295">
        <v>0</v>
      </c>
      <c r="Q331" s="295">
        <v>0</v>
      </c>
      <c r="R331" s="295">
        <v>0</v>
      </c>
      <c r="S331" s="295">
        <v>0</v>
      </c>
      <c r="T331" s="295">
        <v>0</v>
      </c>
      <c r="U331" s="295">
        <v>0</v>
      </c>
      <c r="V331" s="295">
        <v>0</v>
      </c>
      <c r="W331" s="295">
        <v>0</v>
      </c>
      <c r="X331" s="295">
        <v>0</v>
      </c>
      <c r="Y331" s="426"/>
      <c r="Z331" s="410"/>
      <c r="AA331" s="410"/>
      <c r="AB331" s="410"/>
      <c r="AC331" s="410">
        <v>1</v>
      </c>
      <c r="AD331" s="410"/>
      <c r="AE331" s="410"/>
      <c r="AF331" s="410"/>
      <c r="AG331" s="415"/>
      <c r="AH331" s="415"/>
      <c r="AI331" s="415"/>
      <c r="AJ331" s="415"/>
      <c r="AK331" s="415"/>
      <c r="AL331" s="415"/>
      <c r="AM331" s="296">
        <f>SUM(Y331:AL331)</f>
        <v>1</v>
      </c>
    </row>
    <row r="332" spans="1:39" ht="16" outlineLevel="1">
      <c r="B332" s="294" t="s">
        <v>289</v>
      </c>
      <c r="C332" s="291" t="s">
        <v>163</v>
      </c>
      <c r="D332" s="295">
        <v>835</v>
      </c>
      <c r="E332" s="295">
        <v>835</v>
      </c>
      <c r="F332" s="295">
        <v>835</v>
      </c>
      <c r="G332" s="295">
        <v>835</v>
      </c>
      <c r="H332" s="295">
        <v>835</v>
      </c>
      <c r="I332" s="295">
        <v>835</v>
      </c>
      <c r="J332" s="295">
        <v>835</v>
      </c>
      <c r="K332" s="295">
        <v>835</v>
      </c>
      <c r="L332" s="295">
        <v>835</v>
      </c>
      <c r="M332" s="295">
        <v>835</v>
      </c>
      <c r="N332" s="295">
        <f>N331</f>
        <v>12</v>
      </c>
      <c r="O332" s="295">
        <v>0</v>
      </c>
      <c r="P332" s="295">
        <v>0</v>
      </c>
      <c r="Q332" s="295">
        <v>0</v>
      </c>
      <c r="R332" s="295">
        <v>0</v>
      </c>
      <c r="S332" s="295">
        <v>0</v>
      </c>
      <c r="T332" s="295">
        <v>0</v>
      </c>
      <c r="U332" s="295">
        <v>0</v>
      </c>
      <c r="V332" s="295">
        <v>0</v>
      </c>
      <c r="W332" s="295">
        <v>0</v>
      </c>
      <c r="X332" s="295">
        <v>0</v>
      </c>
      <c r="Y332" s="411">
        <f t="shared" ref="Y332:AL332" si="94">Y331</f>
        <v>0</v>
      </c>
      <c r="Z332" s="411">
        <f t="shared" si="94"/>
        <v>0</v>
      </c>
      <c r="AA332" s="411">
        <f t="shared" si="94"/>
        <v>0</v>
      </c>
      <c r="AB332" s="411">
        <f t="shared" si="94"/>
        <v>0</v>
      </c>
      <c r="AC332" s="411">
        <f t="shared" si="94"/>
        <v>1</v>
      </c>
      <c r="AD332" s="411">
        <f t="shared" si="94"/>
        <v>0</v>
      </c>
      <c r="AE332" s="411">
        <f t="shared" si="94"/>
        <v>0</v>
      </c>
      <c r="AF332" s="411">
        <f t="shared" si="94"/>
        <v>0</v>
      </c>
      <c r="AG332" s="411">
        <f t="shared" si="94"/>
        <v>0</v>
      </c>
      <c r="AH332" s="411">
        <f t="shared" si="94"/>
        <v>0</v>
      </c>
      <c r="AI332" s="411">
        <f t="shared" si="94"/>
        <v>0</v>
      </c>
      <c r="AJ332" s="411">
        <f t="shared" si="94"/>
        <v>0</v>
      </c>
      <c r="AK332" s="411">
        <f t="shared" si="94"/>
        <v>0</v>
      </c>
      <c r="AL332" s="411">
        <f t="shared" si="94"/>
        <v>0</v>
      </c>
      <c r="AM332" s="306"/>
    </row>
    <row r="333" spans="1:39" ht="16" outlineLevel="1">
      <c r="B333" s="519"/>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ht="16" hidden="1" outlineLevel="1">
      <c r="B334" s="288" t="s">
        <v>500</v>
      </c>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7" hidden="1" outlineLevel="1">
      <c r="A335" s="521">
        <v>33</v>
      </c>
      <c r="B335" s="519" t="s">
        <v>125</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t="16"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 t="shared" ref="Y336:AL336" si="95">Y335</f>
        <v>0</v>
      </c>
      <c r="Z336" s="411">
        <f t="shared" si="95"/>
        <v>0</v>
      </c>
      <c r="AA336" s="411">
        <f t="shared" si="95"/>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306"/>
    </row>
    <row r="337" spans="1:39" ht="16" hidden="1" outlineLevel="1">
      <c r="B337" s="519"/>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7" hidden="1" outlineLevel="1">
      <c r="A338" s="521">
        <v>34</v>
      </c>
      <c r="B338" s="519" t="s">
        <v>126</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ht="16" hidden="1" outlineLevel="1">
      <c r="B339" s="294" t="s">
        <v>289</v>
      </c>
      <c r="C339" s="291" t="s">
        <v>163</v>
      </c>
      <c r="D339" s="295"/>
      <c r="E339" s="295"/>
      <c r="F339" s="295"/>
      <c r="G339" s="295"/>
      <c r="H339" s="295"/>
      <c r="I339" s="295"/>
      <c r="J339" s="295"/>
      <c r="K339" s="295"/>
      <c r="L339" s="295"/>
      <c r="M339" s="295"/>
      <c r="N339" s="295">
        <f>N338</f>
        <v>0</v>
      </c>
      <c r="O339" s="295"/>
      <c r="P339" s="295"/>
      <c r="Q339" s="295"/>
      <c r="R339" s="295"/>
      <c r="S339" s="295"/>
      <c r="T339" s="295"/>
      <c r="U339" s="295"/>
      <c r="V339" s="295"/>
      <c r="W339" s="295"/>
      <c r="X339" s="295"/>
      <c r="Y339" s="411">
        <f t="shared" ref="Y339:AL339" si="96">Y338</f>
        <v>0</v>
      </c>
      <c r="Z339" s="411">
        <f t="shared" si="96"/>
        <v>0</v>
      </c>
      <c r="AA339" s="411">
        <f t="shared" si="96"/>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6" hidden="1" outlineLevel="1">
      <c r="B340" s="519"/>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7" hidden="1" outlineLevel="1">
      <c r="A341" s="521">
        <v>35</v>
      </c>
      <c r="B341" s="519" t="s">
        <v>127</v>
      </c>
      <c r="C341" s="291" t="s">
        <v>25</v>
      </c>
      <c r="D341" s="295"/>
      <c r="E341" s="295"/>
      <c r="F341" s="295"/>
      <c r="G341" s="295"/>
      <c r="H341" s="295"/>
      <c r="I341" s="295"/>
      <c r="J341" s="295"/>
      <c r="K341" s="295"/>
      <c r="L341" s="295"/>
      <c r="M341" s="295"/>
      <c r="N341" s="295">
        <v>0</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ht="16" hidden="1" outlineLevel="1">
      <c r="B342" s="294" t="s">
        <v>289</v>
      </c>
      <c r="C342" s="291" t="s">
        <v>163</v>
      </c>
      <c r="D342" s="295"/>
      <c r="E342" s="295"/>
      <c r="F342" s="295"/>
      <c r="G342" s="295"/>
      <c r="H342" s="295"/>
      <c r="I342" s="295"/>
      <c r="J342" s="295"/>
      <c r="K342" s="295"/>
      <c r="L342" s="295"/>
      <c r="M342" s="295"/>
      <c r="N342" s="295">
        <f>N341</f>
        <v>0</v>
      </c>
      <c r="O342" s="295"/>
      <c r="P342" s="295"/>
      <c r="Q342" s="295"/>
      <c r="R342" s="295"/>
      <c r="S342" s="295"/>
      <c r="T342" s="295"/>
      <c r="U342" s="295"/>
      <c r="V342" s="295"/>
      <c r="W342" s="295"/>
      <c r="X342" s="295"/>
      <c r="Y342" s="411">
        <f t="shared" ref="Y342:AL342" si="97">Y341</f>
        <v>0</v>
      </c>
      <c r="Z342" s="411">
        <f t="shared" si="97"/>
        <v>0</v>
      </c>
      <c r="AA342" s="411">
        <f t="shared" si="97"/>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306"/>
    </row>
    <row r="343" spans="1:39" ht="16" hidden="1" outlineLevel="1">
      <c r="B343" s="294"/>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16" hidden="1" outlineLevel="1">
      <c r="B344" s="288" t="s">
        <v>501</v>
      </c>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51" hidden="1" outlineLevel="1">
      <c r="A345" s="521">
        <v>36</v>
      </c>
      <c r="B345" s="519" t="s">
        <v>128</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6"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 t="shared" ref="Y346:AL346" si="98">Y345</f>
        <v>0</v>
      </c>
      <c r="Z346" s="411">
        <f t="shared" si="98"/>
        <v>0</v>
      </c>
      <c r="AA346" s="411">
        <f t="shared" si="98"/>
        <v>0</v>
      </c>
      <c r="AB346" s="411">
        <f t="shared" si="98"/>
        <v>0</v>
      </c>
      <c r="AC346" s="411">
        <f t="shared" si="98"/>
        <v>0</v>
      </c>
      <c r="AD346" s="411">
        <f t="shared" si="98"/>
        <v>0</v>
      </c>
      <c r="AE346" s="411">
        <f t="shared" si="98"/>
        <v>0</v>
      </c>
      <c r="AF346" s="411">
        <f t="shared" si="98"/>
        <v>0</v>
      </c>
      <c r="AG346" s="411">
        <f t="shared" si="98"/>
        <v>0</v>
      </c>
      <c r="AH346" s="411">
        <f t="shared" si="98"/>
        <v>0</v>
      </c>
      <c r="AI346" s="411">
        <f t="shared" si="98"/>
        <v>0</v>
      </c>
      <c r="AJ346" s="411">
        <f t="shared" si="98"/>
        <v>0</v>
      </c>
      <c r="AK346" s="411">
        <f t="shared" si="98"/>
        <v>0</v>
      </c>
      <c r="AL346" s="411">
        <f t="shared" si="98"/>
        <v>0</v>
      </c>
      <c r="AM346" s="306"/>
    </row>
    <row r="347" spans="1:39" ht="16" hidden="1"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4" hidden="1" outlineLevel="1">
      <c r="A348" s="521">
        <v>37</v>
      </c>
      <c r="B348" s="519" t="s">
        <v>129</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6"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 t="shared" ref="Y349:AL349" si="99">Y348</f>
        <v>0</v>
      </c>
      <c r="Z349" s="411">
        <f t="shared" si="99"/>
        <v>0</v>
      </c>
      <c r="AA349" s="411">
        <f t="shared" si="99"/>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306"/>
    </row>
    <row r="350" spans="1:39" ht="16" hidden="1"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17" hidden="1" outlineLevel="1">
      <c r="A351" s="521">
        <v>38</v>
      </c>
      <c r="B351" s="519" t="s">
        <v>130</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6"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 t="shared" ref="Y352:AL352" si="100">Y351</f>
        <v>0</v>
      </c>
      <c r="Z352" s="411">
        <f t="shared" si="100"/>
        <v>0</v>
      </c>
      <c r="AA352" s="411">
        <f t="shared" si="100"/>
        <v>0</v>
      </c>
      <c r="AB352" s="411">
        <f t="shared" si="100"/>
        <v>0</v>
      </c>
      <c r="AC352" s="411">
        <f t="shared" si="100"/>
        <v>0</v>
      </c>
      <c r="AD352" s="411">
        <f t="shared" si="100"/>
        <v>0</v>
      </c>
      <c r="AE352" s="411">
        <f t="shared" si="100"/>
        <v>0</v>
      </c>
      <c r="AF352" s="411">
        <f t="shared" si="100"/>
        <v>0</v>
      </c>
      <c r="AG352" s="411">
        <f t="shared" si="100"/>
        <v>0</v>
      </c>
      <c r="AH352" s="411">
        <f t="shared" si="100"/>
        <v>0</v>
      </c>
      <c r="AI352" s="411">
        <f t="shared" si="100"/>
        <v>0</v>
      </c>
      <c r="AJ352" s="411">
        <f t="shared" si="100"/>
        <v>0</v>
      </c>
      <c r="AK352" s="411">
        <f t="shared" si="100"/>
        <v>0</v>
      </c>
      <c r="AL352" s="411">
        <f t="shared" si="100"/>
        <v>0</v>
      </c>
      <c r="AM352" s="306"/>
    </row>
    <row r="353" spans="1:39" ht="16" hidden="1"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4" hidden="1" outlineLevel="1">
      <c r="A354" s="521">
        <v>39</v>
      </c>
      <c r="B354" s="519" t="s">
        <v>131</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6"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 t="shared" ref="Y355:AL355" si="101">Y354</f>
        <v>0</v>
      </c>
      <c r="Z355" s="411">
        <f t="shared" si="101"/>
        <v>0</v>
      </c>
      <c r="AA355" s="411">
        <f t="shared" si="101"/>
        <v>0</v>
      </c>
      <c r="AB355" s="411">
        <f t="shared" si="101"/>
        <v>0</v>
      </c>
      <c r="AC355" s="411">
        <f t="shared" si="101"/>
        <v>0</v>
      </c>
      <c r="AD355" s="411">
        <f t="shared" si="101"/>
        <v>0</v>
      </c>
      <c r="AE355" s="411">
        <f t="shared" si="101"/>
        <v>0</v>
      </c>
      <c r="AF355" s="411">
        <f t="shared" si="101"/>
        <v>0</v>
      </c>
      <c r="AG355" s="411">
        <f t="shared" si="101"/>
        <v>0</v>
      </c>
      <c r="AH355" s="411">
        <f t="shared" si="101"/>
        <v>0</v>
      </c>
      <c r="AI355" s="411">
        <f t="shared" si="101"/>
        <v>0</v>
      </c>
      <c r="AJ355" s="411">
        <f t="shared" si="101"/>
        <v>0</v>
      </c>
      <c r="AK355" s="411">
        <f t="shared" si="101"/>
        <v>0</v>
      </c>
      <c r="AL355" s="411">
        <f t="shared" si="101"/>
        <v>0</v>
      </c>
      <c r="AM355" s="306"/>
    </row>
    <row r="356" spans="1:39" ht="16" hidden="1"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4" hidden="1" outlineLevel="1">
      <c r="A357" s="521">
        <v>40</v>
      </c>
      <c r="B357" s="519" t="s">
        <v>132</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6"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 t="shared" ref="Y358:AL358" si="102">Y357</f>
        <v>0</v>
      </c>
      <c r="Z358" s="411">
        <f t="shared" si="102"/>
        <v>0</v>
      </c>
      <c r="AA358" s="411">
        <f t="shared" si="102"/>
        <v>0</v>
      </c>
      <c r="AB358" s="411">
        <f t="shared" si="102"/>
        <v>0</v>
      </c>
      <c r="AC358" s="411">
        <f t="shared" si="102"/>
        <v>0</v>
      </c>
      <c r="AD358" s="411">
        <f t="shared" si="102"/>
        <v>0</v>
      </c>
      <c r="AE358" s="411">
        <f t="shared" si="102"/>
        <v>0</v>
      </c>
      <c r="AF358" s="411">
        <f t="shared" si="102"/>
        <v>0</v>
      </c>
      <c r="AG358" s="411">
        <f t="shared" si="102"/>
        <v>0</v>
      </c>
      <c r="AH358" s="411">
        <f t="shared" si="102"/>
        <v>0</v>
      </c>
      <c r="AI358" s="411">
        <f t="shared" si="102"/>
        <v>0</v>
      </c>
      <c r="AJ358" s="411">
        <f t="shared" si="102"/>
        <v>0</v>
      </c>
      <c r="AK358" s="411">
        <f t="shared" si="102"/>
        <v>0</v>
      </c>
      <c r="AL358" s="411">
        <f t="shared" si="102"/>
        <v>0</v>
      </c>
      <c r="AM358" s="306"/>
    </row>
    <row r="359" spans="1:39" ht="16" hidden="1"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4" hidden="1" outlineLevel="1">
      <c r="A360" s="521">
        <v>41</v>
      </c>
      <c r="B360" s="519" t="s">
        <v>133</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6"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 t="shared" ref="Y361:AL361" si="103">Y360</f>
        <v>0</v>
      </c>
      <c r="Z361" s="411">
        <f t="shared" si="103"/>
        <v>0</v>
      </c>
      <c r="AA361" s="411">
        <f t="shared" si="103"/>
        <v>0</v>
      </c>
      <c r="AB361" s="411">
        <f t="shared" si="103"/>
        <v>0</v>
      </c>
      <c r="AC361" s="411">
        <f t="shared" si="103"/>
        <v>0</v>
      </c>
      <c r="AD361" s="411">
        <f t="shared" si="103"/>
        <v>0</v>
      </c>
      <c r="AE361" s="411">
        <f t="shared" si="103"/>
        <v>0</v>
      </c>
      <c r="AF361" s="411">
        <f t="shared" si="103"/>
        <v>0</v>
      </c>
      <c r="AG361" s="411">
        <f t="shared" si="103"/>
        <v>0</v>
      </c>
      <c r="AH361" s="411">
        <f t="shared" si="103"/>
        <v>0</v>
      </c>
      <c r="AI361" s="411">
        <f t="shared" si="103"/>
        <v>0</v>
      </c>
      <c r="AJ361" s="411">
        <f t="shared" si="103"/>
        <v>0</v>
      </c>
      <c r="AK361" s="411">
        <f t="shared" si="103"/>
        <v>0</v>
      </c>
      <c r="AL361" s="411">
        <f t="shared" si="103"/>
        <v>0</v>
      </c>
      <c r="AM361" s="306"/>
    </row>
    <row r="362" spans="1:39" ht="16" hidden="1"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4" hidden="1" outlineLevel="1">
      <c r="A363" s="521">
        <v>42</v>
      </c>
      <c r="B363" s="519" t="s">
        <v>134</v>
      </c>
      <c r="C363" s="291" t="s">
        <v>25</v>
      </c>
      <c r="D363" s="295"/>
      <c r="E363" s="295"/>
      <c r="F363" s="295"/>
      <c r="G363" s="295"/>
      <c r="H363" s="295"/>
      <c r="I363" s="295"/>
      <c r="J363" s="295"/>
      <c r="K363" s="295"/>
      <c r="L363" s="295"/>
      <c r="M363" s="295"/>
      <c r="N363" s="291"/>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6" hidden="1" outlineLevel="1">
      <c r="B364" s="294" t="s">
        <v>289</v>
      </c>
      <c r="C364" s="291" t="s">
        <v>163</v>
      </c>
      <c r="D364" s="295"/>
      <c r="E364" s="295"/>
      <c r="F364" s="295"/>
      <c r="G364" s="295"/>
      <c r="H364" s="295"/>
      <c r="I364" s="295"/>
      <c r="J364" s="295"/>
      <c r="K364" s="295"/>
      <c r="L364" s="295"/>
      <c r="M364" s="295"/>
      <c r="N364" s="467"/>
      <c r="O364" s="295"/>
      <c r="P364" s="295"/>
      <c r="Q364" s="295"/>
      <c r="R364" s="295"/>
      <c r="S364" s="295"/>
      <c r="T364" s="295"/>
      <c r="U364" s="295"/>
      <c r="V364" s="295"/>
      <c r="W364" s="295"/>
      <c r="X364" s="295"/>
      <c r="Y364" s="411">
        <f t="shared" ref="Y364:AL364" si="104">Y363</f>
        <v>0</v>
      </c>
      <c r="Z364" s="411">
        <f t="shared" si="104"/>
        <v>0</v>
      </c>
      <c r="AA364" s="411">
        <f t="shared" si="104"/>
        <v>0</v>
      </c>
      <c r="AB364" s="411">
        <f t="shared" si="104"/>
        <v>0</v>
      </c>
      <c r="AC364" s="411">
        <f t="shared" si="104"/>
        <v>0</v>
      </c>
      <c r="AD364" s="411">
        <f t="shared" si="104"/>
        <v>0</v>
      </c>
      <c r="AE364" s="411">
        <f t="shared" si="104"/>
        <v>0</v>
      </c>
      <c r="AF364" s="411">
        <f t="shared" si="104"/>
        <v>0</v>
      </c>
      <c r="AG364" s="411">
        <f t="shared" si="104"/>
        <v>0</v>
      </c>
      <c r="AH364" s="411">
        <f t="shared" si="104"/>
        <v>0</v>
      </c>
      <c r="AI364" s="411">
        <f t="shared" si="104"/>
        <v>0</v>
      </c>
      <c r="AJ364" s="411">
        <f t="shared" si="104"/>
        <v>0</v>
      </c>
      <c r="AK364" s="411">
        <f t="shared" si="104"/>
        <v>0</v>
      </c>
      <c r="AL364" s="411">
        <f t="shared" si="104"/>
        <v>0</v>
      </c>
      <c r="AM364" s="306"/>
    </row>
    <row r="365" spans="1:39" ht="16" hidden="1"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17" hidden="1" outlineLevel="1">
      <c r="A366" s="521">
        <v>43</v>
      </c>
      <c r="B366" s="519" t="s">
        <v>135</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6"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 t="shared" ref="Y367:AL367" si="105">Y366</f>
        <v>0</v>
      </c>
      <c r="Z367" s="411">
        <f t="shared" si="105"/>
        <v>0</v>
      </c>
      <c r="AA367" s="411">
        <f t="shared" si="105"/>
        <v>0</v>
      </c>
      <c r="AB367" s="411">
        <f t="shared" si="105"/>
        <v>0</v>
      </c>
      <c r="AC367" s="411">
        <f t="shared" si="105"/>
        <v>0</v>
      </c>
      <c r="AD367" s="411">
        <f t="shared" si="105"/>
        <v>0</v>
      </c>
      <c r="AE367" s="411">
        <f t="shared" si="105"/>
        <v>0</v>
      </c>
      <c r="AF367" s="411">
        <f t="shared" si="105"/>
        <v>0</v>
      </c>
      <c r="AG367" s="411">
        <f t="shared" si="105"/>
        <v>0</v>
      </c>
      <c r="AH367" s="411">
        <f t="shared" si="105"/>
        <v>0</v>
      </c>
      <c r="AI367" s="411">
        <f t="shared" si="105"/>
        <v>0</v>
      </c>
      <c r="AJ367" s="411">
        <f t="shared" si="105"/>
        <v>0</v>
      </c>
      <c r="AK367" s="411">
        <f t="shared" si="105"/>
        <v>0</v>
      </c>
      <c r="AL367" s="411">
        <f t="shared" si="105"/>
        <v>0</v>
      </c>
      <c r="AM367" s="306"/>
    </row>
    <row r="368" spans="1:39" ht="16" hidden="1"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51" hidden="1" outlineLevel="1">
      <c r="A369" s="521">
        <v>44</v>
      </c>
      <c r="B369" s="519" t="s">
        <v>136</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ht="16"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 t="shared" ref="Y370:AL370" si="106">Y369</f>
        <v>0</v>
      </c>
      <c r="Z370" s="411">
        <f t="shared" si="106"/>
        <v>0</v>
      </c>
      <c r="AA370" s="411">
        <f t="shared" si="106"/>
        <v>0</v>
      </c>
      <c r="AB370" s="411">
        <f t="shared" si="106"/>
        <v>0</v>
      </c>
      <c r="AC370" s="411">
        <f t="shared" si="106"/>
        <v>0</v>
      </c>
      <c r="AD370" s="411">
        <f t="shared" si="106"/>
        <v>0</v>
      </c>
      <c r="AE370" s="411">
        <f t="shared" si="106"/>
        <v>0</v>
      </c>
      <c r="AF370" s="411">
        <f t="shared" si="106"/>
        <v>0</v>
      </c>
      <c r="AG370" s="411">
        <f t="shared" si="106"/>
        <v>0</v>
      </c>
      <c r="AH370" s="411">
        <f t="shared" si="106"/>
        <v>0</v>
      </c>
      <c r="AI370" s="411">
        <f t="shared" si="106"/>
        <v>0</v>
      </c>
      <c r="AJ370" s="411">
        <f t="shared" si="106"/>
        <v>0</v>
      </c>
      <c r="AK370" s="411">
        <f t="shared" si="106"/>
        <v>0</v>
      </c>
      <c r="AL370" s="411">
        <f t="shared" si="106"/>
        <v>0</v>
      </c>
      <c r="AM370" s="306"/>
    </row>
    <row r="371" spans="1:39" ht="16" hidden="1"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4" hidden="1" outlineLevel="1">
      <c r="A372" s="521">
        <v>45</v>
      </c>
      <c r="B372" s="519" t="s">
        <v>137</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ht="16"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 t="shared" ref="Y373:AL373" si="107">Y372</f>
        <v>0</v>
      </c>
      <c r="Z373" s="411">
        <f t="shared" si="107"/>
        <v>0</v>
      </c>
      <c r="AA373" s="411">
        <f t="shared" si="107"/>
        <v>0</v>
      </c>
      <c r="AB373" s="411">
        <f t="shared" si="107"/>
        <v>0</v>
      </c>
      <c r="AC373" s="411">
        <f t="shared" si="107"/>
        <v>0</v>
      </c>
      <c r="AD373" s="411">
        <f t="shared" si="107"/>
        <v>0</v>
      </c>
      <c r="AE373" s="411">
        <f t="shared" si="107"/>
        <v>0</v>
      </c>
      <c r="AF373" s="411">
        <f t="shared" si="107"/>
        <v>0</v>
      </c>
      <c r="AG373" s="411">
        <f t="shared" si="107"/>
        <v>0</v>
      </c>
      <c r="AH373" s="411">
        <f t="shared" si="107"/>
        <v>0</v>
      </c>
      <c r="AI373" s="411">
        <f t="shared" si="107"/>
        <v>0</v>
      </c>
      <c r="AJ373" s="411">
        <f t="shared" si="107"/>
        <v>0</v>
      </c>
      <c r="AK373" s="411">
        <f t="shared" si="107"/>
        <v>0</v>
      </c>
      <c r="AL373" s="411">
        <f t="shared" si="107"/>
        <v>0</v>
      </c>
      <c r="AM373" s="306"/>
    </row>
    <row r="374" spans="1:39" ht="16" hidden="1"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4" hidden="1" outlineLevel="1">
      <c r="A375" s="521">
        <v>46</v>
      </c>
      <c r="B375" s="519" t="s">
        <v>138</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ht="16"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 t="shared" ref="Y376:AL376" si="108">Y375</f>
        <v>0</v>
      </c>
      <c r="Z376" s="411">
        <f t="shared" si="108"/>
        <v>0</v>
      </c>
      <c r="AA376" s="411">
        <f t="shared" si="108"/>
        <v>0</v>
      </c>
      <c r="AB376" s="411">
        <f t="shared" si="108"/>
        <v>0</v>
      </c>
      <c r="AC376" s="411">
        <f t="shared" si="108"/>
        <v>0</v>
      </c>
      <c r="AD376" s="411">
        <f t="shared" si="108"/>
        <v>0</v>
      </c>
      <c r="AE376" s="411">
        <f t="shared" si="108"/>
        <v>0</v>
      </c>
      <c r="AF376" s="411">
        <f t="shared" si="108"/>
        <v>0</v>
      </c>
      <c r="AG376" s="411">
        <f t="shared" si="108"/>
        <v>0</v>
      </c>
      <c r="AH376" s="411">
        <f t="shared" si="108"/>
        <v>0</v>
      </c>
      <c r="AI376" s="411">
        <f t="shared" si="108"/>
        <v>0</v>
      </c>
      <c r="AJ376" s="411">
        <f t="shared" si="108"/>
        <v>0</v>
      </c>
      <c r="AK376" s="411">
        <f t="shared" si="108"/>
        <v>0</v>
      </c>
      <c r="AL376" s="411">
        <f t="shared" si="108"/>
        <v>0</v>
      </c>
      <c r="AM376" s="306"/>
    </row>
    <row r="377" spans="1:39" ht="16" hidden="1" outlineLevel="1">
      <c r="B377" s="519"/>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34" hidden="1" outlineLevel="1">
      <c r="A378" s="521">
        <v>47</v>
      </c>
      <c r="B378" s="519" t="s">
        <v>139</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ht="16"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 t="shared" ref="Y379:AL379" si="109">Y378</f>
        <v>0</v>
      </c>
      <c r="Z379" s="411">
        <f t="shared" si="109"/>
        <v>0</v>
      </c>
      <c r="AA379" s="411">
        <f t="shared" si="109"/>
        <v>0</v>
      </c>
      <c r="AB379" s="411">
        <f t="shared" si="109"/>
        <v>0</v>
      </c>
      <c r="AC379" s="411">
        <f t="shared" si="109"/>
        <v>0</v>
      </c>
      <c r="AD379" s="411">
        <f t="shared" si="109"/>
        <v>0</v>
      </c>
      <c r="AE379" s="411">
        <f t="shared" si="109"/>
        <v>0</v>
      </c>
      <c r="AF379" s="411">
        <f t="shared" si="109"/>
        <v>0</v>
      </c>
      <c r="AG379" s="411">
        <f t="shared" si="109"/>
        <v>0</v>
      </c>
      <c r="AH379" s="411">
        <f t="shared" si="109"/>
        <v>0</v>
      </c>
      <c r="AI379" s="411">
        <f t="shared" si="109"/>
        <v>0</v>
      </c>
      <c r="AJ379" s="411">
        <f t="shared" si="109"/>
        <v>0</v>
      </c>
      <c r="AK379" s="411">
        <f t="shared" si="109"/>
        <v>0</v>
      </c>
      <c r="AL379" s="411">
        <f t="shared" si="109"/>
        <v>0</v>
      </c>
      <c r="AM379" s="306"/>
    </row>
    <row r="380" spans="1:39" ht="16" hidden="1" outlineLevel="1">
      <c r="B380" s="519"/>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25"/>
      <c r="AA380" s="425"/>
      <c r="AB380" s="425"/>
      <c r="AC380" s="425"/>
      <c r="AD380" s="425"/>
      <c r="AE380" s="425"/>
      <c r="AF380" s="425"/>
      <c r="AG380" s="425"/>
      <c r="AH380" s="425"/>
      <c r="AI380" s="425"/>
      <c r="AJ380" s="425"/>
      <c r="AK380" s="425"/>
      <c r="AL380" s="425"/>
      <c r="AM380" s="306"/>
    </row>
    <row r="381" spans="1:39" ht="34" hidden="1" outlineLevel="1">
      <c r="A381" s="521">
        <v>48</v>
      </c>
      <c r="B381" s="519" t="s">
        <v>140</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26"/>
      <c r="Z381" s="410"/>
      <c r="AA381" s="410"/>
      <c r="AB381" s="410"/>
      <c r="AC381" s="410"/>
      <c r="AD381" s="410"/>
      <c r="AE381" s="410"/>
      <c r="AF381" s="410"/>
      <c r="AG381" s="415"/>
      <c r="AH381" s="415"/>
      <c r="AI381" s="415"/>
      <c r="AJ381" s="415"/>
      <c r="AK381" s="415"/>
      <c r="AL381" s="415"/>
      <c r="AM381" s="296">
        <f>SUM(Y381:AL381)</f>
        <v>0</v>
      </c>
    </row>
    <row r="382" spans="1:39" ht="16" hidden="1" outlineLevel="1">
      <c r="B382" s="294" t="s">
        <v>289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 t="shared" ref="Y382:AL382" si="110">Y381</f>
        <v>0</v>
      </c>
      <c r="Z382" s="411">
        <f t="shared" si="110"/>
        <v>0</v>
      </c>
      <c r="AA382" s="411">
        <f t="shared" si="110"/>
        <v>0</v>
      </c>
      <c r="AB382" s="411">
        <f t="shared" si="110"/>
        <v>0</v>
      </c>
      <c r="AC382" s="411">
        <f t="shared" si="110"/>
        <v>0</v>
      </c>
      <c r="AD382" s="411">
        <f t="shared" si="110"/>
        <v>0</v>
      </c>
      <c r="AE382" s="411">
        <f t="shared" si="110"/>
        <v>0</v>
      </c>
      <c r="AF382" s="411">
        <f t="shared" si="110"/>
        <v>0</v>
      </c>
      <c r="AG382" s="411">
        <f t="shared" si="110"/>
        <v>0</v>
      </c>
      <c r="AH382" s="411">
        <f t="shared" si="110"/>
        <v>0</v>
      </c>
      <c r="AI382" s="411">
        <f t="shared" si="110"/>
        <v>0</v>
      </c>
      <c r="AJ382" s="411">
        <f t="shared" si="110"/>
        <v>0</v>
      </c>
      <c r="AK382" s="411">
        <f t="shared" si="110"/>
        <v>0</v>
      </c>
      <c r="AL382" s="411">
        <f t="shared" si="110"/>
        <v>0</v>
      </c>
      <c r="AM382" s="306"/>
    </row>
    <row r="383" spans="1:39" ht="16" hidden="1" outlineLevel="1">
      <c r="B383" s="519"/>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412"/>
      <c r="Z383" s="425"/>
      <c r="AA383" s="425"/>
      <c r="AB383" s="425"/>
      <c r="AC383" s="425"/>
      <c r="AD383" s="425"/>
      <c r="AE383" s="425"/>
      <c r="AF383" s="425"/>
      <c r="AG383" s="425"/>
      <c r="AH383" s="425"/>
      <c r="AI383" s="425"/>
      <c r="AJ383" s="425"/>
      <c r="AK383" s="425"/>
      <c r="AL383" s="425"/>
      <c r="AM383" s="306"/>
    </row>
    <row r="384" spans="1:39" ht="34" hidden="1" outlineLevel="1">
      <c r="A384" s="521">
        <v>49</v>
      </c>
      <c r="B384" s="519" t="s">
        <v>141</v>
      </c>
      <c r="C384" s="291" t="s">
        <v>25</v>
      </c>
      <c r="D384" s="295"/>
      <c r="E384" s="295"/>
      <c r="F384" s="295"/>
      <c r="G384" s="295"/>
      <c r="H384" s="295"/>
      <c r="I384" s="295"/>
      <c r="J384" s="295"/>
      <c r="K384" s="295"/>
      <c r="L384" s="295"/>
      <c r="M384" s="295"/>
      <c r="N384" s="295">
        <v>12</v>
      </c>
      <c r="O384" s="295"/>
      <c r="P384" s="295"/>
      <c r="Q384" s="295"/>
      <c r="R384" s="295"/>
      <c r="S384" s="295"/>
      <c r="T384" s="295"/>
      <c r="U384" s="295"/>
      <c r="V384" s="295"/>
      <c r="W384" s="295"/>
      <c r="X384" s="295"/>
      <c r="Y384" s="426"/>
      <c r="Z384" s="410"/>
      <c r="AA384" s="410"/>
      <c r="AB384" s="410"/>
      <c r="AC384" s="410"/>
      <c r="AD384" s="410"/>
      <c r="AE384" s="410"/>
      <c r="AF384" s="410"/>
      <c r="AG384" s="415"/>
      <c r="AH384" s="415"/>
      <c r="AI384" s="415"/>
      <c r="AJ384" s="415"/>
      <c r="AK384" s="415"/>
      <c r="AL384" s="415"/>
      <c r="AM384" s="296">
        <f>SUM(Y384:AL384)</f>
        <v>0</v>
      </c>
    </row>
    <row r="385" spans="2:42" ht="16" hidden="1" outlineLevel="1">
      <c r="B385" s="294" t="s">
        <v>289</v>
      </c>
      <c r="C385" s="291" t="s">
        <v>163</v>
      </c>
      <c r="D385" s="295"/>
      <c r="E385" s="295"/>
      <c r="F385" s="295"/>
      <c r="G385" s="295"/>
      <c r="H385" s="295"/>
      <c r="I385" s="295"/>
      <c r="J385" s="295"/>
      <c r="K385" s="295"/>
      <c r="L385" s="295"/>
      <c r="M385" s="295"/>
      <c r="N385" s="295">
        <f>N384</f>
        <v>12</v>
      </c>
      <c r="O385" s="295"/>
      <c r="P385" s="295"/>
      <c r="Q385" s="295"/>
      <c r="R385" s="295"/>
      <c r="S385" s="295"/>
      <c r="T385" s="295"/>
      <c r="U385" s="295"/>
      <c r="V385" s="295"/>
      <c r="W385" s="295"/>
      <c r="X385" s="295"/>
      <c r="Y385" s="411">
        <f t="shared" ref="Y385:AL385" si="111">Y384</f>
        <v>0</v>
      </c>
      <c r="Z385" s="411">
        <f t="shared" si="111"/>
        <v>0</v>
      </c>
      <c r="AA385" s="411">
        <f t="shared" si="111"/>
        <v>0</v>
      </c>
      <c r="AB385" s="411">
        <f t="shared" si="111"/>
        <v>0</v>
      </c>
      <c r="AC385" s="411">
        <f t="shared" si="111"/>
        <v>0</v>
      </c>
      <c r="AD385" s="411">
        <f t="shared" si="111"/>
        <v>0</v>
      </c>
      <c r="AE385" s="411">
        <f t="shared" si="111"/>
        <v>0</v>
      </c>
      <c r="AF385" s="411">
        <f t="shared" si="111"/>
        <v>0</v>
      </c>
      <c r="AG385" s="411">
        <f t="shared" si="111"/>
        <v>0</v>
      </c>
      <c r="AH385" s="411">
        <f t="shared" si="111"/>
        <v>0</v>
      </c>
      <c r="AI385" s="411">
        <f t="shared" si="111"/>
        <v>0</v>
      </c>
      <c r="AJ385" s="411">
        <f t="shared" si="111"/>
        <v>0</v>
      </c>
      <c r="AK385" s="411">
        <f t="shared" si="111"/>
        <v>0</v>
      </c>
      <c r="AL385" s="411">
        <f t="shared" si="111"/>
        <v>0</v>
      </c>
      <c r="AM385" s="306"/>
    </row>
    <row r="386" spans="2:42" ht="16" hidden="1" outlineLevel="1">
      <c r="B386" s="437"/>
      <c r="C386" s="305"/>
      <c r="D386" s="291"/>
      <c r="E386" s="291"/>
      <c r="F386" s="291"/>
      <c r="G386" s="291"/>
      <c r="H386" s="291"/>
      <c r="I386" s="291"/>
      <c r="J386" s="291"/>
      <c r="K386" s="291"/>
      <c r="L386" s="291"/>
      <c r="M386" s="291"/>
      <c r="N386" s="291"/>
      <c r="O386" s="291"/>
      <c r="P386" s="291"/>
      <c r="Q386" s="291"/>
      <c r="R386" s="291"/>
      <c r="S386" s="291"/>
      <c r="T386" s="291"/>
      <c r="U386" s="291"/>
      <c r="V386" s="291"/>
      <c r="W386" s="291"/>
      <c r="X386" s="291"/>
      <c r="Y386" s="301"/>
      <c r="Z386" s="301"/>
      <c r="AA386" s="301"/>
      <c r="AB386" s="301"/>
      <c r="AC386" s="301"/>
      <c r="AD386" s="301"/>
      <c r="AE386" s="301"/>
      <c r="AF386" s="301"/>
      <c r="AG386" s="301"/>
      <c r="AH386" s="301"/>
      <c r="AI386" s="301"/>
      <c r="AJ386" s="301"/>
      <c r="AK386" s="301"/>
      <c r="AL386" s="301"/>
      <c r="AM386" s="306"/>
    </row>
    <row r="387" spans="2:42" ht="16">
      <c r="B387" s="327" t="s">
        <v>274</v>
      </c>
      <c r="C387" s="329"/>
      <c r="D387" s="329">
        <f>SUM(D224:D385)</f>
        <v>23293567.500858497</v>
      </c>
      <c r="E387" s="329"/>
      <c r="F387" s="329"/>
      <c r="G387" s="329"/>
      <c r="H387" s="329"/>
      <c r="I387" s="329"/>
      <c r="J387" s="329"/>
      <c r="K387" s="329"/>
      <c r="L387" s="329"/>
      <c r="M387" s="329"/>
      <c r="N387" s="329"/>
      <c r="O387" s="329">
        <f>SUM(O224:O385)</f>
        <v>2808.7411529449209</v>
      </c>
      <c r="P387" s="329"/>
      <c r="Q387" s="329"/>
      <c r="R387" s="329"/>
      <c r="S387" s="329"/>
      <c r="T387" s="329"/>
      <c r="U387" s="329"/>
      <c r="V387" s="329"/>
      <c r="W387" s="329"/>
      <c r="X387" s="329"/>
      <c r="Y387" s="329">
        <f>IF(Y222="kWh",SUMPRODUCT(D224:D385,Y224:Y385))</f>
        <v>11061036.443570396</v>
      </c>
      <c r="Z387" s="329">
        <f>IF(Z222="kWh",SUMPRODUCT(D224:D385,Z224:Z385))</f>
        <v>2055306.2253049044</v>
      </c>
      <c r="AA387" s="329">
        <f>IF(AA222="kw",SUMPRODUCT(N224:N385,O224:O385,AA224:AA385),SUMPRODUCT(D224:D385,AA224:AA385))</f>
        <v>12212.55880520041</v>
      </c>
      <c r="AB387" s="329">
        <f>IF(AB222="kw",SUMPRODUCT(N224:N385,O224:O385,AB224:AB385),SUMPRODUCT(D224:D385,AB224:AB385))</f>
        <v>1334.1506118215721</v>
      </c>
      <c r="AC387" s="329">
        <f>IF(AC222="kw",SUMPRODUCT(N224:N385,O224:O385,AC224:AC385),SUMPRODUCT(D224:D385,AC224:AC385))</f>
        <v>3040.0819133905952</v>
      </c>
      <c r="AD387" s="329">
        <f>IF(AD222="kw",SUMPRODUCT(N224:N385,O224:O385,AD224:AD385),SUMPRODUCT(D224:D385,AD224:AD385))</f>
        <v>2769.2150259276946</v>
      </c>
      <c r="AE387" s="329">
        <f>IF(AE222="kw",SUMPRODUCT(N224:N385,O224:O385,AE224:AE385),SUMPRODUCT(D224:D385,AE224:AE385))</f>
        <v>0</v>
      </c>
      <c r="AF387" s="329">
        <f>IF(AF222="kw",SUMPRODUCT(N224:N385,O224:O385,AF224:AF385),SUMPRODUCT(D224:D385,AF224:AF385))</f>
        <v>0</v>
      </c>
      <c r="AG387" s="329">
        <f>IF(AG222="kw",SUMPRODUCT(N224:N385,O224:O385,AG224:AG385),SUMPRODUCT(D224:D385,AG224:AG385))</f>
        <v>0</v>
      </c>
      <c r="AH387" s="329">
        <f>IF(AH222="kw",SUMPRODUCT(N224:N385,O224:O385,AH224:AH385),SUMPRODUCT(D224:D385,AH224:AH385))</f>
        <v>0</v>
      </c>
      <c r="AI387" s="329">
        <f>IF(AI222="kw",SUMPRODUCT(N224:N385,O224:O385,AI224:AI385),SUMPRODUCT(D224:D385,AI224:AI385))</f>
        <v>0</v>
      </c>
      <c r="AJ387" s="329">
        <f>IF(AJ222="kw",SUMPRODUCT(N224:N385,O224:O385,AJ224:AJ385),SUMPRODUCT(D224:D385,AJ224:AJ385))</f>
        <v>0</v>
      </c>
      <c r="AK387" s="329">
        <f>IF(AK222="kw",SUMPRODUCT(N224:N385,O224:O385,AK224:AK385),SUMPRODUCT(D224:D385,AK224:AK385))</f>
        <v>0</v>
      </c>
      <c r="AL387" s="329">
        <f>IF(AL222="kw",SUMPRODUCT(N224:N385,O224:O385,AL224:AL385),SUMPRODUCT(D224:D385,AL224:AL385))</f>
        <v>0</v>
      </c>
      <c r="AM387" s="330"/>
    </row>
    <row r="388" spans="2:42" ht="16">
      <c r="B388" s="391" t="s">
        <v>275</v>
      </c>
      <c r="C388" s="392"/>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92">
        <f>HLOOKUP(Y221,'2. LRAMVA Threshold'!$B$42:$Q$53,8,FALSE)</f>
        <v>8730096.5944305435</v>
      </c>
      <c r="Z388" s="392">
        <f>HLOOKUP(Z221,'2. LRAMVA Threshold'!$B$42:$Q$53,8,FALSE)</f>
        <v>7519432.0553718666</v>
      </c>
      <c r="AA388" s="392">
        <f>HLOOKUP(AA221,'2. LRAMVA Threshold'!$B$42:$Q$53,8,FALSE)</f>
        <v>19267</v>
      </c>
      <c r="AB388" s="392">
        <f>HLOOKUP(AB221,'2. LRAMVA Threshold'!$B$42:$Q$53,8,FALSE)</f>
        <v>54</v>
      </c>
      <c r="AC388" s="392">
        <f>HLOOKUP(AC221,'2. LRAMVA Threshold'!$B$42:$Q$53,8,FALSE)</f>
        <v>450</v>
      </c>
      <c r="AD388" s="392">
        <f>HLOOKUP(AD221,'2. LRAMVA Threshold'!$B$42:$Q$53,8,FALSE)</f>
        <v>0</v>
      </c>
      <c r="AE388" s="392">
        <f>HLOOKUP(AE221,'2. LRAMVA Threshold'!$B$42:$Q$53,8,FALSE)</f>
        <v>0</v>
      </c>
      <c r="AF388" s="392">
        <f>HLOOKUP(AF221,'2. LRAMVA Threshold'!$B$42:$Q$53,8,FALSE)</f>
        <v>0</v>
      </c>
      <c r="AG388" s="392">
        <f>HLOOKUP(AG221,'2. LRAMVA Threshold'!$B$42:$Q$53,8,FALSE)</f>
        <v>0</v>
      </c>
      <c r="AH388" s="392">
        <f>HLOOKUP(AH221,'2. LRAMVA Threshold'!$B$42:$Q$53,8,FALSE)</f>
        <v>0</v>
      </c>
      <c r="AI388" s="392">
        <f>HLOOKUP(AI221,'2. LRAMVA Threshold'!$B$42:$Q$53,8,FALSE)</f>
        <v>0</v>
      </c>
      <c r="AJ388" s="392">
        <f>HLOOKUP(AJ221,'2. LRAMVA Threshold'!$B$42:$Q$53,8,FALSE)</f>
        <v>0</v>
      </c>
      <c r="AK388" s="392">
        <f>HLOOKUP(AK221,'2. LRAMVA Threshold'!$B$42:$Q$53,8,FALSE)</f>
        <v>0</v>
      </c>
      <c r="AL388" s="392">
        <f>HLOOKUP(AL221,'2. LRAMVA Threshold'!$B$42:$Q$53,8,FALSE)</f>
        <v>0</v>
      </c>
      <c r="AM388" s="393"/>
    </row>
    <row r="389" spans="2:42" ht="16">
      <c r="B389" s="394"/>
      <c r="C389" s="432"/>
      <c r="D389" s="433"/>
      <c r="E389" s="433"/>
      <c r="F389" s="433"/>
      <c r="G389" s="433"/>
      <c r="H389" s="433"/>
      <c r="I389" s="433"/>
      <c r="J389" s="433"/>
      <c r="K389" s="433"/>
      <c r="L389" s="433"/>
      <c r="M389" s="433"/>
      <c r="N389" s="433"/>
      <c r="O389" s="434"/>
      <c r="P389" s="433"/>
      <c r="Q389" s="433"/>
      <c r="R389" s="433"/>
      <c r="S389" s="435"/>
      <c r="T389" s="435"/>
      <c r="U389" s="435"/>
      <c r="V389" s="435"/>
      <c r="W389" s="433"/>
      <c r="X389" s="433"/>
      <c r="Y389" s="436"/>
      <c r="Z389" s="436"/>
      <c r="AA389" s="436"/>
      <c r="AB389" s="436"/>
      <c r="AC389" s="436"/>
      <c r="AD389" s="436"/>
      <c r="AE389" s="436"/>
      <c r="AF389" s="399"/>
      <c r="AG389" s="399"/>
      <c r="AH389" s="399"/>
      <c r="AI389" s="399"/>
      <c r="AJ389" s="399"/>
      <c r="AK389" s="399"/>
      <c r="AL389" s="399"/>
      <c r="AM389" s="400"/>
    </row>
    <row r="390" spans="2:42" ht="16">
      <c r="B390" s="324" t="s">
        <v>276</v>
      </c>
      <c r="C390" s="338"/>
      <c r="D390" s="338"/>
      <c r="E390" s="376"/>
      <c r="F390" s="376"/>
      <c r="G390" s="376"/>
      <c r="H390" s="376"/>
      <c r="I390" s="376"/>
      <c r="J390" s="376"/>
      <c r="K390" s="376"/>
      <c r="L390" s="376"/>
      <c r="M390" s="376"/>
      <c r="N390" s="376"/>
      <c r="O390" s="291"/>
      <c r="P390" s="340"/>
      <c r="Q390" s="340"/>
      <c r="R390" s="340"/>
      <c r="S390" s="339"/>
      <c r="T390" s="339"/>
      <c r="U390" s="339"/>
      <c r="V390" s="339"/>
      <c r="W390" s="340"/>
      <c r="X390" s="340"/>
      <c r="Y390" s="341">
        <f>HLOOKUP(Y$35,'3.  Distribution Rates'!$C$122:$P$133,8,FALSE)</f>
        <v>0</v>
      </c>
      <c r="Z390" s="341">
        <f>HLOOKUP(Z$35,'3.  Distribution Rates'!$C$122:$P$133,8,FALSE)</f>
        <v>0</v>
      </c>
      <c r="AA390" s="341">
        <f>HLOOKUP(AA$35,'3.  Distribution Rates'!$C$122:$P$133,8,FALSE)</f>
        <v>0</v>
      </c>
      <c r="AB390" s="341">
        <f>HLOOKUP(AB$35,'3.  Distribution Rates'!$C$122:$P$133,8,FALSE)</f>
        <v>0</v>
      </c>
      <c r="AC390" s="341">
        <f>HLOOKUP(AC$35,'3.  Distribution Rates'!$C$122:$P$133,8,FALSE)</f>
        <v>0</v>
      </c>
      <c r="AD390" s="341">
        <f>HLOOKUP(AD$35,'3.  Distribution Rates'!$C$122:$P$133,8,FALSE)</f>
        <v>0</v>
      </c>
      <c r="AE390" s="341">
        <f>HLOOKUP(AE$35,'3.  Distribution Rates'!$C$122:$P$133,8,FALSE)</f>
        <v>0</v>
      </c>
      <c r="AF390" s="341">
        <f>HLOOKUP(AF$35,'3.  Distribution Rates'!$C$122:$P$133,8,FALSE)</f>
        <v>0</v>
      </c>
      <c r="AG390" s="341">
        <f>HLOOKUP(AG$35,'3.  Distribution Rates'!$C$122:$P$133,8,FALSE)</f>
        <v>0</v>
      </c>
      <c r="AH390" s="341">
        <f>HLOOKUP(AH$35,'3.  Distribution Rates'!$C$122:$P$133,8,FALSE)</f>
        <v>0</v>
      </c>
      <c r="AI390" s="341">
        <f>HLOOKUP(AI$35,'3.  Distribution Rates'!$C$122:$P$133,8,FALSE)</f>
        <v>0</v>
      </c>
      <c r="AJ390" s="341">
        <f>HLOOKUP(AJ$35,'3.  Distribution Rates'!$C$122:$P$133,8,FALSE)</f>
        <v>0</v>
      </c>
      <c r="AK390" s="341">
        <f>HLOOKUP(AK$35,'3.  Distribution Rates'!$C$122:$P$133,8,FALSE)</f>
        <v>0</v>
      </c>
      <c r="AL390" s="341">
        <f>HLOOKUP(AL$35,'3.  Distribution Rates'!$C$122:$P$133,8,FALSE)</f>
        <v>0</v>
      </c>
      <c r="AM390" s="377"/>
      <c r="AN390" s="341"/>
      <c r="AO390" s="341"/>
      <c r="AP390" s="341"/>
    </row>
    <row r="391" spans="2:42" ht="16">
      <c r="B391" s="324" t="s">
        <v>277</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LRAM'!Y139*Y390</f>
        <v>0</v>
      </c>
      <c r="Z391" s="378">
        <f>'4.  2011-2014 LRAM'!Z139*Z390</f>
        <v>0</v>
      </c>
      <c r="AA391" s="378">
        <f>'4.  2011-2014 LRAM'!AA139*AA390</f>
        <v>0</v>
      </c>
      <c r="AB391" s="378">
        <f>'4.  2011-2014 LRAM'!AB139*AB390</f>
        <v>0</v>
      </c>
      <c r="AC391" s="378">
        <f>'4.  2011-2014 LRAM'!AC139*AC390</f>
        <v>0</v>
      </c>
      <c r="AD391" s="378">
        <f>'4.  2011-2014 LRAM'!AD139*AD390</f>
        <v>0</v>
      </c>
      <c r="AE391" s="378">
        <f>'4.  2011-2014 LRAM'!AE139*AE390</f>
        <v>0</v>
      </c>
      <c r="AF391" s="378">
        <f>'4.  2011-2014 LRAM'!AF139*AF390</f>
        <v>0</v>
      </c>
      <c r="AG391" s="378">
        <f>'4.  2011-2014 LRAM'!AG139*AG390</f>
        <v>0</v>
      </c>
      <c r="AH391" s="378">
        <f>'4.  2011-2014 LRAM'!AH139*AH390</f>
        <v>0</v>
      </c>
      <c r="AI391" s="378">
        <f>'4.  2011-2014 LRAM'!AI139*AI390</f>
        <v>0</v>
      </c>
      <c r="AJ391" s="378">
        <f>'4.  2011-2014 LRAM'!AJ139*AJ390</f>
        <v>0</v>
      </c>
      <c r="AK391" s="378">
        <f>'4.  2011-2014 LRAM'!AK139*AK390</f>
        <v>0</v>
      </c>
      <c r="AL391" s="378">
        <f>'4.  2011-2014 LRAM'!AL139*AL390</f>
        <v>0</v>
      </c>
      <c r="AM391" s="628">
        <f t="shared" ref="AM391:AM396" si="112">SUM(Y391:AL391)</f>
        <v>0</v>
      </c>
    </row>
    <row r="392" spans="2:42" ht="16">
      <c r="B392" s="324" t="s">
        <v>278</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'4.  2011-2014 LRAM'!Y268*Y390</f>
        <v>0</v>
      </c>
      <c r="Z392" s="378">
        <f>'4.  2011-2014 LRAM'!Z268*Z390</f>
        <v>0</v>
      </c>
      <c r="AA392" s="378">
        <f>'4.  2011-2014 LRAM'!AA268*AA390</f>
        <v>0</v>
      </c>
      <c r="AB392" s="378">
        <f>'4.  2011-2014 LRAM'!AB268*AB390</f>
        <v>0</v>
      </c>
      <c r="AC392" s="378">
        <f>'4.  2011-2014 LRAM'!AC268*AC390</f>
        <v>0</v>
      </c>
      <c r="AD392" s="378">
        <f>'4.  2011-2014 LRAM'!AD268*AD390</f>
        <v>0</v>
      </c>
      <c r="AE392" s="378">
        <f>'4.  2011-2014 LRAM'!AE268*AE390</f>
        <v>0</v>
      </c>
      <c r="AF392" s="378">
        <f>'4.  2011-2014 LRAM'!AF268*AF390</f>
        <v>0</v>
      </c>
      <c r="AG392" s="378">
        <f>'4.  2011-2014 LRAM'!AG268*AG390</f>
        <v>0</v>
      </c>
      <c r="AH392" s="378">
        <f>'4.  2011-2014 LRAM'!AH268*AH390</f>
        <v>0</v>
      </c>
      <c r="AI392" s="378">
        <f>'4.  2011-2014 LRAM'!AI268*AI390</f>
        <v>0</v>
      </c>
      <c r="AJ392" s="378">
        <f>'4.  2011-2014 LRAM'!AJ268*AJ390</f>
        <v>0</v>
      </c>
      <c r="AK392" s="378">
        <f>'4.  2011-2014 LRAM'!AK268*AK390</f>
        <v>0</v>
      </c>
      <c r="AL392" s="378">
        <f>'4.  2011-2014 LRAM'!AL268*AL390</f>
        <v>0</v>
      </c>
      <c r="AM392" s="628">
        <f t="shared" si="112"/>
        <v>0</v>
      </c>
    </row>
    <row r="393" spans="2:42" ht="16">
      <c r="B393" s="324" t="s">
        <v>279</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'4.  2011-2014 LRAM'!Y397*Y390</f>
        <v>0</v>
      </c>
      <c r="Z393" s="378">
        <f>'4.  2011-2014 LRAM'!Z397*Z390</f>
        <v>0</v>
      </c>
      <c r="AA393" s="378">
        <f>'4.  2011-2014 LRAM'!AA397*AA390</f>
        <v>0</v>
      </c>
      <c r="AB393" s="378">
        <f>'4.  2011-2014 LRAM'!AB397*AB390</f>
        <v>0</v>
      </c>
      <c r="AC393" s="378">
        <f>'4.  2011-2014 LRAM'!AC397*AC390</f>
        <v>0</v>
      </c>
      <c r="AD393" s="378">
        <f>'4.  2011-2014 LRAM'!AD397*AD390</f>
        <v>0</v>
      </c>
      <c r="AE393" s="378">
        <f>'4.  2011-2014 LRAM'!AE397*AE390</f>
        <v>0</v>
      </c>
      <c r="AF393" s="378">
        <f>'4.  2011-2014 LRAM'!AF397*AF390</f>
        <v>0</v>
      </c>
      <c r="AG393" s="378">
        <f>'4.  2011-2014 LRAM'!AG397*AG390</f>
        <v>0</v>
      </c>
      <c r="AH393" s="378">
        <f>'4.  2011-2014 LRAM'!AH397*AH390</f>
        <v>0</v>
      </c>
      <c r="AI393" s="378">
        <f>'4.  2011-2014 LRAM'!AI397*AI390</f>
        <v>0</v>
      </c>
      <c r="AJ393" s="378">
        <f>'4.  2011-2014 LRAM'!AJ397*AJ390</f>
        <v>0</v>
      </c>
      <c r="AK393" s="378">
        <f>'4.  2011-2014 LRAM'!AK397*AK390</f>
        <v>0</v>
      </c>
      <c r="AL393" s="378">
        <f>'4.  2011-2014 LRAM'!AL397*AL390</f>
        <v>0</v>
      </c>
      <c r="AM393" s="628">
        <f t="shared" si="112"/>
        <v>0</v>
      </c>
    </row>
    <row r="394" spans="2:42" ht="16">
      <c r="B394" s="324" t="s">
        <v>280</v>
      </c>
      <c r="C394" s="345"/>
      <c r="D394" s="309"/>
      <c r="E394" s="279"/>
      <c r="F394" s="279"/>
      <c r="G394" s="279"/>
      <c r="H394" s="279"/>
      <c r="I394" s="279"/>
      <c r="J394" s="279"/>
      <c r="K394" s="279"/>
      <c r="L394" s="279"/>
      <c r="M394" s="279"/>
      <c r="N394" s="279"/>
      <c r="O394" s="291"/>
      <c r="P394" s="279"/>
      <c r="Q394" s="279"/>
      <c r="R394" s="279"/>
      <c r="S394" s="309"/>
      <c r="T394" s="309"/>
      <c r="U394" s="309"/>
      <c r="V394" s="309"/>
      <c r="W394" s="279"/>
      <c r="X394" s="279"/>
      <c r="Y394" s="378">
        <f>'4.  2011-2014 LRAM'!Y530*Y390</f>
        <v>0</v>
      </c>
      <c r="Z394" s="378">
        <f>'4.  2011-2014 LRAM'!Z530*Z390</f>
        <v>0</v>
      </c>
      <c r="AA394" s="378">
        <f>'4.  2011-2014 LRAM'!AA530*AA390</f>
        <v>0</v>
      </c>
      <c r="AB394" s="378">
        <f>'4.  2011-2014 LRAM'!AB530*AB390</f>
        <v>0</v>
      </c>
      <c r="AC394" s="378">
        <f>'4.  2011-2014 LRAM'!AC530*AC390</f>
        <v>0</v>
      </c>
      <c r="AD394" s="378">
        <f>'4.  2011-2014 LRAM'!AD530*AD390</f>
        <v>0</v>
      </c>
      <c r="AE394" s="378">
        <f>'4.  2011-2014 LRAM'!AE530*AE390</f>
        <v>0</v>
      </c>
      <c r="AF394" s="378">
        <f>'4.  2011-2014 LRAM'!AF530*AF390</f>
        <v>0</v>
      </c>
      <c r="AG394" s="378">
        <f>'4.  2011-2014 LRAM'!AG530*AG390</f>
        <v>0</v>
      </c>
      <c r="AH394" s="378">
        <f>'4.  2011-2014 LRAM'!AH530*AH390</f>
        <v>0</v>
      </c>
      <c r="AI394" s="378">
        <f>'4.  2011-2014 LRAM'!AI530*AI390</f>
        <v>0</v>
      </c>
      <c r="AJ394" s="378">
        <f>'4.  2011-2014 LRAM'!AJ530*AJ390</f>
        <v>0</v>
      </c>
      <c r="AK394" s="378">
        <f>'4.  2011-2014 LRAM'!AK530*AK390</f>
        <v>0</v>
      </c>
      <c r="AL394" s="378">
        <f>'4.  2011-2014 LRAM'!AL530*AL390</f>
        <v>0</v>
      </c>
      <c r="AM394" s="628">
        <f t="shared" si="112"/>
        <v>0</v>
      </c>
    </row>
    <row r="395" spans="2:42" ht="16">
      <c r="B395" s="324" t="s">
        <v>281</v>
      </c>
      <c r="C395" s="345"/>
      <c r="D395" s="309"/>
      <c r="E395" s="279"/>
      <c r="F395" s="279"/>
      <c r="G395" s="279"/>
      <c r="H395" s="279"/>
      <c r="I395" s="279"/>
      <c r="J395" s="279"/>
      <c r="K395" s="279"/>
      <c r="L395" s="279"/>
      <c r="M395" s="279"/>
      <c r="N395" s="279"/>
      <c r="O395" s="291"/>
      <c r="P395" s="279"/>
      <c r="Q395" s="279"/>
      <c r="R395" s="279"/>
      <c r="S395" s="309"/>
      <c r="T395" s="309"/>
      <c r="U395" s="309"/>
      <c r="V395" s="309"/>
      <c r="W395" s="279"/>
      <c r="X395" s="279"/>
      <c r="Y395" s="378">
        <f t="shared" ref="Y395:AL395" si="113">Y211*Y390</f>
        <v>0</v>
      </c>
      <c r="Z395" s="378">
        <f t="shared" si="113"/>
        <v>0</v>
      </c>
      <c r="AA395" s="378">
        <f t="shared" si="113"/>
        <v>0</v>
      </c>
      <c r="AB395" s="378">
        <f t="shared" si="113"/>
        <v>0</v>
      </c>
      <c r="AC395" s="378">
        <f t="shared" si="113"/>
        <v>0</v>
      </c>
      <c r="AD395" s="378">
        <f t="shared" si="113"/>
        <v>0</v>
      </c>
      <c r="AE395" s="378">
        <f t="shared" si="113"/>
        <v>0</v>
      </c>
      <c r="AF395" s="378">
        <f t="shared" si="113"/>
        <v>0</v>
      </c>
      <c r="AG395" s="378">
        <f t="shared" si="113"/>
        <v>0</v>
      </c>
      <c r="AH395" s="378">
        <f t="shared" si="113"/>
        <v>0</v>
      </c>
      <c r="AI395" s="378">
        <f t="shared" si="113"/>
        <v>0</v>
      </c>
      <c r="AJ395" s="378">
        <f t="shared" si="113"/>
        <v>0</v>
      </c>
      <c r="AK395" s="378">
        <f t="shared" si="113"/>
        <v>0</v>
      </c>
      <c r="AL395" s="378">
        <f t="shared" si="113"/>
        <v>0</v>
      </c>
      <c r="AM395" s="628">
        <f t="shared" si="112"/>
        <v>0</v>
      </c>
    </row>
    <row r="396" spans="2:42" ht="16">
      <c r="B396" s="324" t="s">
        <v>290</v>
      </c>
      <c r="C396" s="345"/>
      <c r="D396" s="309"/>
      <c r="E396" s="279"/>
      <c r="F396" s="279"/>
      <c r="G396" s="279"/>
      <c r="H396" s="279"/>
      <c r="I396" s="279"/>
      <c r="J396" s="279"/>
      <c r="K396" s="279"/>
      <c r="L396" s="279"/>
      <c r="M396" s="279"/>
      <c r="N396" s="279"/>
      <c r="O396" s="291"/>
      <c r="P396" s="279"/>
      <c r="Q396" s="279"/>
      <c r="R396" s="279"/>
      <c r="S396" s="309"/>
      <c r="T396" s="309"/>
      <c r="U396" s="309"/>
      <c r="V396" s="309"/>
      <c r="W396" s="279"/>
      <c r="X396" s="279"/>
      <c r="Y396" s="378">
        <f>Y387*Y390</f>
        <v>0</v>
      </c>
      <c r="Z396" s="378">
        <f t="shared" ref="Z396:AL396" si="114">Z387*Z390</f>
        <v>0</v>
      </c>
      <c r="AA396" s="378">
        <f t="shared" si="114"/>
        <v>0</v>
      </c>
      <c r="AB396" s="378">
        <f t="shared" si="114"/>
        <v>0</v>
      </c>
      <c r="AC396" s="378">
        <f t="shared" si="114"/>
        <v>0</v>
      </c>
      <c r="AD396" s="378">
        <f t="shared" si="114"/>
        <v>0</v>
      </c>
      <c r="AE396" s="378">
        <f t="shared" si="114"/>
        <v>0</v>
      </c>
      <c r="AF396" s="378">
        <f t="shared" si="114"/>
        <v>0</v>
      </c>
      <c r="AG396" s="378">
        <f t="shared" si="114"/>
        <v>0</v>
      </c>
      <c r="AH396" s="378">
        <f t="shared" si="114"/>
        <v>0</v>
      </c>
      <c r="AI396" s="378">
        <f t="shared" si="114"/>
        <v>0</v>
      </c>
      <c r="AJ396" s="378">
        <f t="shared" si="114"/>
        <v>0</v>
      </c>
      <c r="AK396" s="378">
        <f t="shared" si="114"/>
        <v>0</v>
      </c>
      <c r="AL396" s="378">
        <f t="shared" si="114"/>
        <v>0</v>
      </c>
      <c r="AM396" s="628">
        <f t="shared" si="112"/>
        <v>0</v>
      </c>
    </row>
    <row r="397" spans="2:42" ht="16">
      <c r="B397" s="349" t="s">
        <v>282</v>
      </c>
      <c r="C397" s="345"/>
      <c r="D397" s="336"/>
      <c r="E397" s="334"/>
      <c r="F397" s="334"/>
      <c r="G397" s="334"/>
      <c r="H397" s="334"/>
      <c r="I397" s="334"/>
      <c r="J397" s="334"/>
      <c r="K397" s="334"/>
      <c r="L397" s="334"/>
      <c r="M397" s="334"/>
      <c r="N397" s="334"/>
      <c r="O397" s="300"/>
      <c r="P397" s="334"/>
      <c r="Q397" s="334"/>
      <c r="R397" s="334"/>
      <c r="S397" s="336"/>
      <c r="T397" s="336"/>
      <c r="U397" s="336"/>
      <c r="V397" s="336"/>
      <c r="W397" s="334"/>
      <c r="X397" s="334"/>
      <c r="Y397" s="346">
        <f>SUM(Y391:Y396)</f>
        <v>0</v>
      </c>
      <c r="Z397" s="346">
        <f t="shared" ref="Z397:AE397" si="115">SUM(Z391:Z396)</f>
        <v>0</v>
      </c>
      <c r="AA397" s="346">
        <f t="shared" si="115"/>
        <v>0</v>
      </c>
      <c r="AB397" s="346">
        <f t="shared" si="115"/>
        <v>0</v>
      </c>
      <c r="AC397" s="346">
        <f t="shared" si="115"/>
        <v>0</v>
      </c>
      <c r="AD397" s="346">
        <f t="shared" si="115"/>
        <v>0</v>
      </c>
      <c r="AE397" s="346">
        <f t="shared" si="115"/>
        <v>0</v>
      </c>
      <c r="AF397" s="346">
        <f>SUM(AF391:AF396)</f>
        <v>0</v>
      </c>
      <c r="AG397" s="346">
        <f t="shared" ref="AG397:AL397" si="116">SUM(AG391:AG396)</f>
        <v>0</v>
      </c>
      <c r="AH397" s="346">
        <f t="shared" si="116"/>
        <v>0</v>
      </c>
      <c r="AI397" s="346">
        <f t="shared" si="116"/>
        <v>0</v>
      </c>
      <c r="AJ397" s="346">
        <f t="shared" si="116"/>
        <v>0</v>
      </c>
      <c r="AK397" s="346">
        <f t="shared" si="116"/>
        <v>0</v>
      </c>
      <c r="AL397" s="346">
        <f t="shared" si="116"/>
        <v>0</v>
      </c>
      <c r="AM397" s="407">
        <f>SUM(AM391:AM396)</f>
        <v>0</v>
      </c>
    </row>
    <row r="398" spans="2:42" ht="16">
      <c r="B398" s="349" t="s">
        <v>283</v>
      </c>
      <c r="C398" s="345"/>
      <c r="D398" s="350"/>
      <c r="E398" s="334"/>
      <c r="F398" s="334"/>
      <c r="G398" s="334"/>
      <c r="H398" s="334"/>
      <c r="I398" s="334"/>
      <c r="J398" s="334"/>
      <c r="K398" s="334"/>
      <c r="L398" s="334"/>
      <c r="M398" s="334"/>
      <c r="N398" s="334"/>
      <c r="O398" s="300"/>
      <c r="P398" s="334"/>
      <c r="Q398" s="334"/>
      <c r="R398" s="334"/>
      <c r="S398" s="336"/>
      <c r="T398" s="336"/>
      <c r="U398" s="336"/>
      <c r="V398" s="336"/>
      <c r="W398" s="334"/>
      <c r="X398" s="334"/>
      <c r="Y398" s="347">
        <f>Y388*Y390</f>
        <v>0</v>
      </c>
      <c r="Z398" s="347">
        <f t="shared" ref="Z398:AE398" si="117">Z388*Z390</f>
        <v>0</v>
      </c>
      <c r="AA398" s="347">
        <f t="shared" si="117"/>
        <v>0</v>
      </c>
      <c r="AB398" s="347">
        <f t="shared" si="117"/>
        <v>0</v>
      </c>
      <c r="AC398" s="347">
        <f t="shared" si="117"/>
        <v>0</v>
      </c>
      <c r="AD398" s="347">
        <f t="shared" si="117"/>
        <v>0</v>
      </c>
      <c r="AE398" s="347">
        <f t="shared" si="117"/>
        <v>0</v>
      </c>
      <c r="AF398" s="347">
        <f>AF388*AF390</f>
        <v>0</v>
      </c>
      <c r="AG398" s="347">
        <f t="shared" ref="AG398:AL398" si="118">AG388*AG390</f>
        <v>0</v>
      </c>
      <c r="AH398" s="347">
        <f t="shared" si="118"/>
        <v>0</v>
      </c>
      <c r="AI398" s="347">
        <f t="shared" si="118"/>
        <v>0</v>
      </c>
      <c r="AJ398" s="347">
        <f t="shared" si="118"/>
        <v>0</v>
      </c>
      <c r="AK398" s="347">
        <f t="shared" si="118"/>
        <v>0</v>
      </c>
      <c r="AL398" s="347">
        <f t="shared" si="118"/>
        <v>0</v>
      </c>
      <c r="AM398" s="407">
        <f>SUM(Y398:AL398)</f>
        <v>0</v>
      </c>
    </row>
    <row r="399" spans="2:42" ht="16">
      <c r="B399" s="349" t="s">
        <v>284</v>
      </c>
      <c r="C399" s="345"/>
      <c r="D399" s="350"/>
      <c r="E399" s="334"/>
      <c r="F399" s="334"/>
      <c r="G399" s="334"/>
      <c r="H399" s="334"/>
      <c r="I399" s="334"/>
      <c r="J399" s="334"/>
      <c r="K399" s="334"/>
      <c r="L399" s="334"/>
      <c r="M399" s="334"/>
      <c r="N399" s="334"/>
      <c r="O399" s="300"/>
      <c r="P399" s="334"/>
      <c r="Q399" s="334"/>
      <c r="R399" s="334"/>
      <c r="S399" s="350"/>
      <c r="T399" s="350"/>
      <c r="U399" s="350"/>
      <c r="V399" s="350"/>
      <c r="W399" s="334"/>
      <c r="X399" s="334"/>
      <c r="Y399" s="351"/>
      <c r="Z399" s="351"/>
      <c r="AA399" s="351"/>
      <c r="AB399" s="351"/>
      <c r="AC399" s="351"/>
      <c r="AD399" s="351"/>
      <c r="AE399" s="351"/>
      <c r="AF399" s="351"/>
      <c r="AG399" s="351"/>
      <c r="AH399" s="351"/>
      <c r="AI399" s="351"/>
      <c r="AJ399" s="351"/>
      <c r="AK399" s="351"/>
      <c r="AL399" s="351"/>
      <c r="AM399" s="407">
        <f>AM397-AM398</f>
        <v>0</v>
      </c>
    </row>
    <row r="400" spans="2:42" ht="16">
      <c r="B400" s="324"/>
      <c r="C400" s="350"/>
      <c r="D400" s="350"/>
      <c r="E400" s="334"/>
      <c r="F400" s="334"/>
      <c r="G400" s="334"/>
      <c r="H400" s="334"/>
      <c r="I400" s="334"/>
      <c r="J400" s="334"/>
      <c r="K400" s="334"/>
      <c r="L400" s="334"/>
      <c r="M400" s="334"/>
      <c r="N400" s="334"/>
      <c r="O400" s="300"/>
      <c r="P400" s="334"/>
      <c r="Q400" s="334"/>
      <c r="R400" s="334"/>
      <c r="S400" s="350"/>
      <c r="T400" s="345"/>
      <c r="U400" s="350"/>
      <c r="V400" s="350"/>
      <c r="W400" s="334"/>
      <c r="X400" s="334"/>
      <c r="Y400" s="352"/>
      <c r="Z400" s="352"/>
      <c r="AA400" s="352"/>
      <c r="AB400" s="352"/>
      <c r="AC400" s="352"/>
      <c r="AD400" s="352"/>
      <c r="AE400" s="352"/>
      <c r="AF400" s="352"/>
      <c r="AG400" s="352"/>
      <c r="AH400" s="352"/>
      <c r="AI400" s="352"/>
      <c r="AJ400" s="352"/>
      <c r="AK400" s="352"/>
      <c r="AL400" s="352"/>
      <c r="AM400" s="348"/>
    </row>
    <row r="401" spans="1:39" ht="16">
      <c r="B401" s="439" t="s">
        <v>285</v>
      </c>
      <c r="C401" s="304"/>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SUMPRODUCT(E224:E385,Y224:Y385)</f>
        <v>11061036.443570396</v>
      </c>
      <c r="Z401" s="291">
        <f>SUMPRODUCT(E224:E385,Z224:Z385)</f>
        <v>2038585.8275191768</v>
      </c>
      <c r="AA401" s="291">
        <f t="shared" ref="AA401:AL401" si="119">IF(AA222="kw",SUMPRODUCT($N$224:$N$385,$P$224:$P$385,AA224:AA385),SUMPRODUCT($E$224:$E$385,AA224:AA385))</f>
        <v>12360.375391856376</v>
      </c>
      <c r="AB401" s="291">
        <f t="shared" si="119"/>
        <v>1290.8185935239708</v>
      </c>
      <c r="AC401" s="291">
        <f t="shared" si="119"/>
        <v>2877.1301445742556</v>
      </c>
      <c r="AD401" s="291">
        <f t="shared" si="119"/>
        <v>2693.6497136823991</v>
      </c>
      <c r="AE401" s="291">
        <f t="shared" si="119"/>
        <v>0</v>
      </c>
      <c r="AF401" s="291">
        <f t="shared" si="119"/>
        <v>0</v>
      </c>
      <c r="AG401" s="291">
        <f t="shared" si="119"/>
        <v>0</v>
      </c>
      <c r="AH401" s="291">
        <f t="shared" si="119"/>
        <v>0</v>
      </c>
      <c r="AI401" s="291">
        <f t="shared" si="119"/>
        <v>0</v>
      </c>
      <c r="AJ401" s="291">
        <f t="shared" si="119"/>
        <v>0</v>
      </c>
      <c r="AK401" s="291">
        <f t="shared" si="119"/>
        <v>0</v>
      </c>
      <c r="AL401" s="291">
        <f t="shared" si="119"/>
        <v>0</v>
      </c>
      <c r="AM401" s="348"/>
    </row>
    <row r="402" spans="1:39" ht="16">
      <c r="B402" s="439" t="s">
        <v>286</v>
      </c>
      <c r="C402" s="304"/>
      <c r="D402" s="279"/>
      <c r="E402" s="279"/>
      <c r="F402" s="279"/>
      <c r="G402" s="279"/>
      <c r="H402" s="279"/>
      <c r="I402" s="279"/>
      <c r="J402" s="279"/>
      <c r="K402" s="279"/>
      <c r="L402" s="279"/>
      <c r="M402" s="279"/>
      <c r="N402" s="279"/>
      <c r="O402" s="357"/>
      <c r="P402" s="279"/>
      <c r="Q402" s="279"/>
      <c r="R402" s="279"/>
      <c r="S402" s="304"/>
      <c r="T402" s="309"/>
      <c r="U402" s="309"/>
      <c r="V402" s="279"/>
      <c r="W402" s="279"/>
      <c r="X402" s="309"/>
      <c r="Y402" s="291">
        <f>SUMPRODUCT(F224:F385,Y224:Y385)</f>
        <v>11061036.443570396</v>
      </c>
      <c r="Z402" s="291">
        <f>SUMPRODUCT(F224:F385,Z224:Z385)</f>
        <v>2038896.5105495378</v>
      </c>
      <c r="AA402" s="291">
        <f t="shared" ref="AA402:AL402" si="120">IF(AA222="kw",SUMPRODUCT($N$224:$N$385,$Q$224:$Q$385,AA224:AA385),SUMPRODUCT($F$224:$F$385,AA224:AA385))</f>
        <v>12360.194289343674</v>
      </c>
      <c r="AB402" s="291">
        <f t="shared" si="120"/>
        <v>1290.8185935239708</v>
      </c>
      <c r="AC402" s="291">
        <f t="shared" si="120"/>
        <v>2877.1301445742556</v>
      </c>
      <c r="AD402" s="291">
        <f t="shared" si="120"/>
        <v>2693.6497136823991</v>
      </c>
      <c r="AE402" s="291">
        <f t="shared" si="120"/>
        <v>0</v>
      </c>
      <c r="AF402" s="291">
        <f t="shared" si="120"/>
        <v>0</v>
      </c>
      <c r="AG402" s="291">
        <f t="shared" si="120"/>
        <v>0</v>
      </c>
      <c r="AH402" s="291">
        <f t="shared" si="120"/>
        <v>0</v>
      </c>
      <c r="AI402" s="291">
        <f t="shared" si="120"/>
        <v>0</v>
      </c>
      <c r="AJ402" s="291">
        <f t="shared" si="120"/>
        <v>0</v>
      </c>
      <c r="AK402" s="291">
        <f t="shared" si="120"/>
        <v>0</v>
      </c>
      <c r="AL402" s="291">
        <f t="shared" si="120"/>
        <v>0</v>
      </c>
      <c r="AM402" s="337"/>
    </row>
    <row r="403" spans="1:39" ht="16">
      <c r="B403" s="439" t="s">
        <v>287</v>
      </c>
      <c r="C403" s="304"/>
      <c r="D403" s="279"/>
      <c r="E403" s="279"/>
      <c r="F403" s="279"/>
      <c r="G403" s="279"/>
      <c r="H403" s="279"/>
      <c r="I403" s="279"/>
      <c r="J403" s="279"/>
      <c r="K403" s="279"/>
      <c r="L403" s="279"/>
      <c r="M403" s="279"/>
      <c r="N403" s="279"/>
      <c r="O403" s="357"/>
      <c r="P403" s="279"/>
      <c r="Q403" s="279"/>
      <c r="R403" s="279"/>
      <c r="S403" s="304"/>
      <c r="T403" s="309"/>
      <c r="U403" s="309"/>
      <c r="V403" s="279"/>
      <c r="W403" s="279"/>
      <c r="X403" s="309"/>
      <c r="Y403" s="291">
        <f>SUMPRODUCT(G224:G385,Y224:Y385)</f>
        <v>11061036.443570396</v>
      </c>
      <c r="Z403" s="291">
        <f>SUMPRODUCT(G224:G385,Z224:Z385)</f>
        <v>2038882.295525599</v>
      </c>
      <c r="AA403" s="291">
        <f t="shared" ref="AA403:AL403" si="121">IF(AA222="kw",SUMPRODUCT($N$224:$N$385,$R$224:$R$385,AA224:AA385),SUMPRODUCT($G$224:$G$385,AA224:AA385))</f>
        <v>12360.04239605954</v>
      </c>
      <c r="AB403" s="291">
        <f t="shared" si="121"/>
        <v>1290.8185935239708</v>
      </c>
      <c r="AC403" s="291">
        <f t="shared" si="121"/>
        <v>2877.1301445742556</v>
      </c>
      <c r="AD403" s="291">
        <f t="shared" si="121"/>
        <v>2693.6497136823991</v>
      </c>
      <c r="AE403" s="291">
        <f t="shared" si="121"/>
        <v>0</v>
      </c>
      <c r="AF403" s="291">
        <f t="shared" si="121"/>
        <v>0</v>
      </c>
      <c r="AG403" s="291">
        <f t="shared" si="121"/>
        <v>0</v>
      </c>
      <c r="AH403" s="291">
        <f t="shared" si="121"/>
        <v>0</v>
      </c>
      <c r="AI403" s="291">
        <f t="shared" si="121"/>
        <v>0</v>
      </c>
      <c r="AJ403" s="291">
        <f t="shared" si="121"/>
        <v>0</v>
      </c>
      <c r="AK403" s="291">
        <f t="shared" si="121"/>
        <v>0</v>
      </c>
      <c r="AL403" s="291">
        <f t="shared" si="121"/>
        <v>0</v>
      </c>
      <c r="AM403" s="337"/>
    </row>
    <row r="404" spans="1:39" ht="16">
      <c r="B404" s="440" t="s">
        <v>288</v>
      </c>
      <c r="C404" s="364"/>
      <c r="D404" s="384"/>
      <c r="E404" s="384"/>
      <c r="F404" s="384"/>
      <c r="G404" s="384"/>
      <c r="H404" s="384"/>
      <c r="I404" s="384"/>
      <c r="J404" s="384"/>
      <c r="K404" s="384"/>
      <c r="L404" s="384"/>
      <c r="M404" s="384"/>
      <c r="N404" s="384"/>
      <c r="O404" s="383"/>
      <c r="P404" s="384"/>
      <c r="Q404" s="384"/>
      <c r="R404" s="384"/>
      <c r="S404" s="364"/>
      <c r="T404" s="385"/>
      <c r="U404" s="385"/>
      <c r="V404" s="384"/>
      <c r="W404" s="384"/>
      <c r="X404" s="385"/>
      <c r="Y404" s="326">
        <f>SUMPRODUCT(H224:H385,Y224:Y385)</f>
        <v>11061036.443570396</v>
      </c>
      <c r="Z404" s="326">
        <f>SUMPRODUCT(H224:H385,Z224:Z385)</f>
        <v>2038868.0805016602</v>
      </c>
      <c r="AA404" s="326">
        <f t="shared" ref="AA404:AL404" si="122">IF(AA222="kw",SUMPRODUCT($N$224:$N$385,$S$224:$S$385,AA224:AA385),SUMPRODUCT($H$224:$H$385,AA224:AA385))</f>
        <v>12359.890502775406</v>
      </c>
      <c r="AB404" s="326">
        <f t="shared" si="122"/>
        <v>1290.8185935239708</v>
      </c>
      <c r="AC404" s="326">
        <f t="shared" si="122"/>
        <v>2877.1301445742556</v>
      </c>
      <c r="AD404" s="326">
        <f t="shared" si="122"/>
        <v>2693.6497136823991</v>
      </c>
      <c r="AE404" s="326">
        <f t="shared" si="122"/>
        <v>0</v>
      </c>
      <c r="AF404" s="326">
        <f t="shared" si="122"/>
        <v>0</v>
      </c>
      <c r="AG404" s="326">
        <f t="shared" si="122"/>
        <v>0</v>
      </c>
      <c r="AH404" s="326">
        <f t="shared" si="122"/>
        <v>0</v>
      </c>
      <c r="AI404" s="326">
        <f t="shared" si="122"/>
        <v>0</v>
      </c>
      <c r="AJ404" s="326">
        <f t="shared" si="122"/>
        <v>0</v>
      </c>
      <c r="AK404" s="326">
        <f t="shared" si="122"/>
        <v>0</v>
      </c>
      <c r="AL404" s="326">
        <f t="shared" si="122"/>
        <v>0</v>
      </c>
      <c r="AM404" s="386"/>
    </row>
    <row r="405" spans="1:39" ht="125" customHeight="1">
      <c r="B405" s="970" t="s">
        <v>834</v>
      </c>
      <c r="C405" s="970"/>
      <c r="D405" s="970"/>
      <c r="E405" s="970"/>
      <c r="F405" s="970"/>
      <c r="G405" s="970"/>
      <c r="H405" s="388"/>
      <c r="I405" s="388"/>
      <c r="J405" s="388"/>
      <c r="K405" s="388"/>
      <c r="L405" s="388"/>
      <c r="M405" s="388"/>
      <c r="N405" s="388"/>
      <c r="O405" s="388"/>
      <c r="P405" s="388"/>
      <c r="Q405" s="388"/>
      <c r="R405" s="388"/>
      <c r="S405" s="371"/>
      <c r="T405" s="372"/>
      <c r="U405" s="388"/>
      <c r="V405" s="388"/>
      <c r="W405" s="388"/>
      <c r="X405" s="388"/>
      <c r="Y405" s="409"/>
      <c r="Z405" s="409"/>
      <c r="AA405" s="409"/>
      <c r="AB405" s="409"/>
      <c r="AC405" s="409"/>
      <c r="AD405" s="409"/>
      <c r="AE405" s="409"/>
      <c r="AF405" s="409"/>
      <c r="AG405" s="409"/>
      <c r="AH405" s="409"/>
      <c r="AI405" s="409"/>
      <c r="AJ405" s="409"/>
      <c r="AK405" s="409"/>
      <c r="AL405" s="409"/>
      <c r="AM405" s="389"/>
    </row>
    <row r="408" spans="1:39" ht="16">
      <c r="B408" s="280" t="s">
        <v>291</v>
      </c>
      <c r="C408" s="281"/>
      <c r="D408" s="589" t="s">
        <v>525</v>
      </c>
      <c r="E408" s="253"/>
      <c r="F408" s="591"/>
      <c r="G408" s="253"/>
      <c r="H408" s="253"/>
      <c r="I408" s="253"/>
      <c r="J408" s="253"/>
      <c r="K408" s="253"/>
      <c r="L408" s="253"/>
      <c r="M408" s="253"/>
      <c r="N408" s="253"/>
      <c r="O408" s="281"/>
      <c r="P408" s="253"/>
      <c r="Q408" s="253"/>
      <c r="R408" s="253"/>
      <c r="S408" s="253"/>
      <c r="T408" s="253"/>
      <c r="U408" s="253"/>
      <c r="V408" s="253"/>
      <c r="W408" s="253"/>
      <c r="X408" s="253"/>
      <c r="Y408" s="270"/>
      <c r="Z408" s="267"/>
      <c r="AA408" s="267"/>
      <c r="AB408" s="267"/>
      <c r="AC408" s="267"/>
      <c r="AD408" s="267"/>
      <c r="AE408" s="267"/>
      <c r="AF408" s="267"/>
      <c r="AG408" s="267"/>
      <c r="AH408" s="267"/>
      <c r="AI408" s="267"/>
      <c r="AJ408" s="267"/>
      <c r="AK408" s="267"/>
      <c r="AL408" s="267"/>
      <c r="AM408" s="282"/>
    </row>
    <row r="409" spans="1:39" ht="33.75" customHeight="1">
      <c r="B409" s="958" t="s">
        <v>211</v>
      </c>
      <c r="C409" s="960" t="s">
        <v>33</v>
      </c>
      <c r="D409" s="284" t="s">
        <v>421</v>
      </c>
      <c r="E409" s="962" t="s">
        <v>209</v>
      </c>
      <c r="F409" s="963"/>
      <c r="G409" s="963"/>
      <c r="H409" s="963"/>
      <c r="I409" s="963"/>
      <c r="J409" s="963"/>
      <c r="K409" s="963"/>
      <c r="L409" s="963"/>
      <c r="M409" s="964"/>
      <c r="N409" s="965" t="s">
        <v>213</v>
      </c>
      <c r="O409" s="284" t="s">
        <v>422</v>
      </c>
      <c r="P409" s="962" t="s">
        <v>212</v>
      </c>
      <c r="Q409" s="963"/>
      <c r="R409" s="963"/>
      <c r="S409" s="963"/>
      <c r="T409" s="963"/>
      <c r="U409" s="963"/>
      <c r="V409" s="963"/>
      <c r="W409" s="963"/>
      <c r="X409" s="964"/>
      <c r="Y409" s="955" t="s">
        <v>243</v>
      </c>
      <c r="Z409" s="956"/>
      <c r="AA409" s="956"/>
      <c r="AB409" s="956"/>
      <c r="AC409" s="956"/>
      <c r="AD409" s="956"/>
      <c r="AE409" s="956"/>
      <c r="AF409" s="956"/>
      <c r="AG409" s="956"/>
      <c r="AH409" s="956"/>
      <c r="AI409" s="956"/>
      <c r="AJ409" s="956"/>
      <c r="AK409" s="956"/>
      <c r="AL409" s="956"/>
      <c r="AM409" s="957"/>
    </row>
    <row r="410" spans="1:39" ht="61.5" customHeight="1">
      <c r="B410" s="959"/>
      <c r="C410" s="961"/>
      <c r="D410" s="285">
        <v>2017</v>
      </c>
      <c r="E410" s="285">
        <v>2018</v>
      </c>
      <c r="F410" s="285">
        <v>2019</v>
      </c>
      <c r="G410" s="285">
        <v>2020</v>
      </c>
      <c r="H410" s="285">
        <v>2021</v>
      </c>
      <c r="I410" s="285">
        <v>2022</v>
      </c>
      <c r="J410" s="285">
        <v>2023</v>
      </c>
      <c r="K410" s="285">
        <v>2024</v>
      </c>
      <c r="L410" s="285">
        <v>2025</v>
      </c>
      <c r="M410" s="285">
        <v>2026</v>
      </c>
      <c r="N410" s="966"/>
      <c r="O410" s="285">
        <v>2017</v>
      </c>
      <c r="P410" s="285">
        <v>2018</v>
      </c>
      <c r="Q410" s="285">
        <v>2019</v>
      </c>
      <c r="R410" s="285">
        <v>2020</v>
      </c>
      <c r="S410" s="285">
        <v>2021</v>
      </c>
      <c r="T410" s="285">
        <v>2022</v>
      </c>
      <c r="U410" s="285">
        <v>2023</v>
      </c>
      <c r="V410" s="285">
        <v>2024</v>
      </c>
      <c r="W410" s="285">
        <v>2025</v>
      </c>
      <c r="X410" s="285">
        <v>2026</v>
      </c>
      <c r="Y410" s="285" t="str">
        <f>'1.  LRAMVA Summary'!D52</f>
        <v>Residential</v>
      </c>
      <c r="Z410" s="285" t="str">
        <f>'1.  LRAMVA Summary'!E52</f>
        <v>GS&lt;50 kW</v>
      </c>
      <c r="AA410" s="285" t="str">
        <f>'1.  LRAMVA Summary'!F52</f>
        <v>GS 50 to 2,999 kW</v>
      </c>
      <c r="AB410" s="285" t="str">
        <f>'1.  LRAMVA Summary'!G52</f>
        <v>GS 3,000 to 4,999 kW</v>
      </c>
      <c r="AC410" s="285" t="str">
        <f>'1.  LRAMVA Summary'!H52</f>
        <v>Large Use</v>
      </c>
      <c r="AD410" s="285" t="str">
        <f>'1.  LRAMVA Summary'!I52</f>
        <v>Unmetered Scattered Load</v>
      </c>
      <c r="AE410" s="285" t="str">
        <f>'1.  LRAMVA Summary'!J52</f>
        <v>Sentinel Lighting</v>
      </c>
      <c r="AF410" s="285" t="str">
        <f>'1.  LRAMVA Summary'!K52</f>
        <v>Street Lighting</v>
      </c>
      <c r="AG410" s="285" t="str">
        <f>'1.  LRAMVA Summary'!L52</f>
        <v/>
      </c>
      <c r="AH410" s="285" t="str">
        <f>'1.  LRAMVA Summary'!M52</f>
        <v/>
      </c>
      <c r="AI410" s="285" t="str">
        <f>'1.  LRAMVA Summary'!N52</f>
        <v/>
      </c>
      <c r="AJ410" s="285" t="str">
        <f>'1.  LRAMVA Summary'!O52</f>
        <v/>
      </c>
      <c r="AK410" s="285" t="str">
        <f>'1.  LRAMVA Summary'!P52</f>
        <v/>
      </c>
      <c r="AL410" s="285" t="str">
        <f>'1.  LRAMVA Summary'!Q52</f>
        <v/>
      </c>
      <c r="AM410" s="287" t="str">
        <f>'1.  LRAMVA Summary'!R52</f>
        <v>Total</v>
      </c>
    </row>
    <row r="411" spans="1:39" ht="15.75" hidden="1" customHeight="1">
      <c r="A411" s="531"/>
      <c r="B411" s="523" t="s">
        <v>503</v>
      </c>
      <c r="C411" s="289"/>
      <c r="D411" s="289"/>
      <c r="E411" s="289"/>
      <c r="F411" s="289"/>
      <c r="G411" s="289"/>
      <c r="H411" s="289"/>
      <c r="I411" s="289"/>
      <c r="J411" s="289"/>
      <c r="K411" s="289"/>
      <c r="L411" s="289"/>
      <c r="M411" s="289"/>
      <c r="N411" s="290"/>
      <c r="O411" s="289"/>
      <c r="P411" s="289"/>
      <c r="Q411" s="289"/>
      <c r="R411" s="289"/>
      <c r="S411" s="289"/>
      <c r="T411" s="289"/>
      <c r="U411" s="289"/>
      <c r="V411" s="289"/>
      <c r="W411" s="289"/>
      <c r="X411" s="289"/>
      <c r="Y411" s="291" t="str">
        <f>'1.  LRAMVA Summary'!D53</f>
        <v>kWh</v>
      </c>
      <c r="Z411" s="291" t="str">
        <f>'1.  LRAMVA Summary'!E53</f>
        <v>kWh</v>
      </c>
      <c r="AA411" s="291" t="str">
        <f>'1.  LRAMVA Summary'!F53</f>
        <v>kW</v>
      </c>
      <c r="AB411" s="291" t="str">
        <f>'1.  LRAMVA Summary'!G53</f>
        <v>kW</v>
      </c>
      <c r="AC411" s="291" t="str">
        <f>'1.  LRAMVA Summary'!H53</f>
        <v>kW</v>
      </c>
      <c r="AD411" s="291" t="str">
        <f>'1.  LRAMVA Summary'!I53</f>
        <v>kWh</v>
      </c>
      <c r="AE411" s="291" t="str">
        <f>'1.  LRAMVA Summary'!J53</f>
        <v>kW</v>
      </c>
      <c r="AF411" s="291" t="str">
        <f>'1.  LRAMVA Summary'!K53</f>
        <v>kW</v>
      </c>
      <c r="AG411" s="291">
        <f>'1.  LRAMVA Summary'!L53</f>
        <v>0</v>
      </c>
      <c r="AH411" s="291">
        <f>'1.  LRAMVA Summary'!M53</f>
        <v>0</v>
      </c>
      <c r="AI411" s="291">
        <f>'1.  LRAMVA Summary'!N53</f>
        <v>0</v>
      </c>
      <c r="AJ411" s="291">
        <f>'1.  LRAMVA Summary'!O53</f>
        <v>0</v>
      </c>
      <c r="AK411" s="291">
        <f>'1.  LRAMVA Summary'!P53</f>
        <v>0</v>
      </c>
      <c r="AL411" s="291">
        <f>'1.  LRAMVA Summary'!Q53</f>
        <v>0</v>
      </c>
      <c r="AM411" s="292"/>
    </row>
    <row r="412" spans="1:39" ht="16" hidden="1" outlineLevel="1">
      <c r="A412" s="531"/>
      <c r="B412" s="503" t="s">
        <v>496</v>
      </c>
      <c r="C412" s="289"/>
      <c r="D412" s="289"/>
      <c r="E412" s="289"/>
      <c r="F412" s="289"/>
      <c r="G412" s="289"/>
      <c r="H412" s="289"/>
      <c r="I412" s="289"/>
      <c r="J412" s="289"/>
      <c r="K412" s="289"/>
      <c r="L412" s="289"/>
      <c r="M412" s="289"/>
      <c r="N412" s="290"/>
      <c r="O412" s="289"/>
      <c r="P412" s="289"/>
      <c r="Q412" s="289"/>
      <c r="R412" s="289"/>
      <c r="S412" s="289"/>
      <c r="T412" s="289"/>
      <c r="U412" s="289"/>
      <c r="V412" s="289"/>
      <c r="W412" s="289"/>
      <c r="X412" s="289"/>
      <c r="Y412" s="291"/>
      <c r="Z412" s="291"/>
      <c r="AA412" s="291"/>
      <c r="AB412" s="291"/>
      <c r="AC412" s="291"/>
      <c r="AD412" s="291"/>
      <c r="AE412" s="291"/>
      <c r="AF412" s="291"/>
      <c r="AG412" s="291"/>
      <c r="AH412" s="291"/>
      <c r="AI412" s="291"/>
      <c r="AJ412" s="291"/>
      <c r="AK412" s="291"/>
      <c r="AL412" s="291"/>
      <c r="AM412" s="292"/>
    </row>
    <row r="413" spans="1:39" ht="17" hidden="1" outlineLevel="1">
      <c r="A413" s="531">
        <v>1</v>
      </c>
      <c r="B413" s="428" t="s">
        <v>95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6" hidden="1" outlineLevel="1">
      <c r="A414" s="531"/>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 t="shared" ref="Y414:AL414" si="123">Y413</f>
        <v>0</v>
      </c>
      <c r="Z414" s="411">
        <f t="shared" si="123"/>
        <v>0</v>
      </c>
      <c r="AA414" s="411">
        <f t="shared" si="123"/>
        <v>0</v>
      </c>
      <c r="AB414" s="411">
        <f t="shared" si="123"/>
        <v>0</v>
      </c>
      <c r="AC414" s="411">
        <f t="shared" si="123"/>
        <v>0</v>
      </c>
      <c r="AD414" s="411">
        <f t="shared" si="123"/>
        <v>0</v>
      </c>
      <c r="AE414" s="411">
        <f t="shared" si="123"/>
        <v>0</v>
      </c>
      <c r="AF414" s="411">
        <f t="shared" si="123"/>
        <v>0</v>
      </c>
      <c r="AG414" s="411">
        <f t="shared" si="123"/>
        <v>0</v>
      </c>
      <c r="AH414" s="411">
        <f t="shared" si="123"/>
        <v>0</v>
      </c>
      <c r="AI414" s="411">
        <f t="shared" si="123"/>
        <v>0</v>
      </c>
      <c r="AJ414" s="411">
        <f t="shared" si="123"/>
        <v>0</v>
      </c>
      <c r="AK414" s="411">
        <f t="shared" si="123"/>
        <v>0</v>
      </c>
      <c r="AL414" s="411">
        <f t="shared" si="123"/>
        <v>0</v>
      </c>
      <c r="AM414" s="297"/>
    </row>
    <row r="415" spans="1:39" ht="16" hidden="1" outlineLevel="1">
      <c r="A415" s="531"/>
      <c r="B415" s="524"/>
      <c r="C415" s="299"/>
      <c r="D415" s="299"/>
      <c r="E415" s="299"/>
      <c r="F415" s="299"/>
      <c r="G415" s="299"/>
      <c r="H415" s="299"/>
      <c r="I415" s="299"/>
      <c r="J415" s="299"/>
      <c r="K415" s="299"/>
      <c r="L415" s="299"/>
      <c r="M415" s="299"/>
      <c r="N415" s="300"/>
      <c r="O415" s="299"/>
      <c r="P415" s="299"/>
      <c r="Q415" s="299"/>
      <c r="R415" s="299"/>
      <c r="S415" s="299"/>
      <c r="T415" s="299"/>
      <c r="U415" s="299"/>
      <c r="V415" s="299"/>
      <c r="W415" s="299"/>
      <c r="X415" s="299"/>
      <c r="Y415" s="412"/>
      <c r="Z415" s="413"/>
      <c r="AA415" s="413"/>
      <c r="AB415" s="413"/>
      <c r="AC415" s="413"/>
      <c r="AD415" s="413"/>
      <c r="AE415" s="413"/>
      <c r="AF415" s="413"/>
      <c r="AG415" s="413"/>
      <c r="AH415" s="413"/>
      <c r="AI415" s="413"/>
      <c r="AJ415" s="413"/>
      <c r="AK415" s="413"/>
      <c r="AL415" s="413"/>
      <c r="AM415" s="302"/>
    </row>
    <row r="416" spans="1:39" ht="17" hidden="1" outlineLevel="1">
      <c r="A416" s="531">
        <v>2</v>
      </c>
      <c r="B416" s="428" t="s">
        <v>96</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6" hidden="1" outlineLevel="1">
      <c r="A417" s="531"/>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 t="shared" ref="Y417:AL417" si="124">Y416</f>
        <v>0</v>
      </c>
      <c r="Z417" s="411">
        <f t="shared" si="124"/>
        <v>0</v>
      </c>
      <c r="AA417" s="411">
        <f t="shared" si="124"/>
        <v>0</v>
      </c>
      <c r="AB417" s="411">
        <f t="shared" si="124"/>
        <v>0</v>
      </c>
      <c r="AC417" s="411">
        <f t="shared" si="124"/>
        <v>0</v>
      </c>
      <c r="AD417" s="411">
        <f t="shared" si="124"/>
        <v>0</v>
      </c>
      <c r="AE417" s="411">
        <f t="shared" si="124"/>
        <v>0</v>
      </c>
      <c r="AF417" s="411">
        <f t="shared" si="124"/>
        <v>0</v>
      </c>
      <c r="AG417" s="411">
        <f t="shared" si="124"/>
        <v>0</v>
      </c>
      <c r="AH417" s="411">
        <f t="shared" si="124"/>
        <v>0</v>
      </c>
      <c r="AI417" s="411">
        <f t="shared" si="124"/>
        <v>0</v>
      </c>
      <c r="AJ417" s="411">
        <f t="shared" si="124"/>
        <v>0</v>
      </c>
      <c r="AK417" s="411">
        <f t="shared" si="124"/>
        <v>0</v>
      </c>
      <c r="AL417" s="411">
        <f t="shared" si="124"/>
        <v>0</v>
      </c>
      <c r="AM417" s="297"/>
    </row>
    <row r="418" spans="1:39" ht="16" hidden="1" outlineLevel="1">
      <c r="A418" s="531"/>
      <c r="B418" s="524"/>
      <c r="C418" s="299"/>
      <c r="D418" s="304"/>
      <c r="E418" s="304"/>
      <c r="F418" s="304"/>
      <c r="G418" s="304"/>
      <c r="H418" s="304"/>
      <c r="I418" s="304"/>
      <c r="J418" s="304"/>
      <c r="K418" s="304"/>
      <c r="L418" s="304"/>
      <c r="M418" s="304"/>
      <c r="N418" s="300"/>
      <c r="O418" s="304"/>
      <c r="P418" s="304"/>
      <c r="Q418" s="304"/>
      <c r="R418" s="304"/>
      <c r="S418" s="304"/>
      <c r="T418" s="304"/>
      <c r="U418" s="304"/>
      <c r="V418" s="304"/>
      <c r="W418" s="304"/>
      <c r="X418" s="304"/>
      <c r="Y418" s="412"/>
      <c r="Z418" s="413"/>
      <c r="AA418" s="413"/>
      <c r="AB418" s="413"/>
      <c r="AC418" s="413"/>
      <c r="AD418" s="413"/>
      <c r="AE418" s="413"/>
      <c r="AF418" s="413"/>
      <c r="AG418" s="413"/>
      <c r="AH418" s="413"/>
      <c r="AI418" s="413"/>
      <c r="AJ418" s="413"/>
      <c r="AK418" s="413"/>
      <c r="AL418" s="413"/>
      <c r="AM418" s="302"/>
    </row>
    <row r="419" spans="1:39" ht="17" hidden="1" outlineLevel="1">
      <c r="A419" s="531">
        <v>3</v>
      </c>
      <c r="B419" s="428" t="s">
        <v>97</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t="16" hidden="1" outlineLevel="1">
      <c r="A420" s="531"/>
      <c r="B420" s="431" t="s">
        <v>308</v>
      </c>
      <c r="C420" s="291" t="s">
        <v>163</v>
      </c>
      <c r="D420" s="295"/>
      <c r="E420" s="295"/>
      <c r="F420" s="295"/>
      <c r="G420" s="295"/>
      <c r="H420" s="295"/>
      <c r="I420" s="295"/>
      <c r="J420" s="295"/>
      <c r="K420" s="295"/>
      <c r="L420" s="295"/>
      <c r="M420" s="295"/>
      <c r="N420" s="467"/>
      <c r="O420" s="295"/>
      <c r="P420" s="295"/>
      <c r="Q420" s="295"/>
      <c r="R420" s="295"/>
      <c r="S420" s="295"/>
      <c r="T420" s="295"/>
      <c r="U420" s="295"/>
      <c r="V420" s="295"/>
      <c r="W420" s="295"/>
      <c r="X420" s="295"/>
      <c r="Y420" s="411">
        <f t="shared" ref="Y420:AL420" si="125">Y419</f>
        <v>0</v>
      </c>
      <c r="Z420" s="411">
        <f t="shared" si="125"/>
        <v>0</v>
      </c>
      <c r="AA420" s="411">
        <f t="shared" si="125"/>
        <v>0</v>
      </c>
      <c r="AB420" s="411">
        <f t="shared" si="125"/>
        <v>0</v>
      </c>
      <c r="AC420" s="411">
        <f t="shared" si="125"/>
        <v>0</v>
      </c>
      <c r="AD420" s="411">
        <f t="shared" si="125"/>
        <v>0</v>
      </c>
      <c r="AE420" s="411">
        <f t="shared" si="125"/>
        <v>0</v>
      </c>
      <c r="AF420" s="411">
        <f t="shared" si="125"/>
        <v>0</v>
      </c>
      <c r="AG420" s="411">
        <f t="shared" si="125"/>
        <v>0</v>
      </c>
      <c r="AH420" s="411">
        <f t="shared" si="125"/>
        <v>0</v>
      </c>
      <c r="AI420" s="411">
        <f t="shared" si="125"/>
        <v>0</v>
      </c>
      <c r="AJ420" s="411">
        <f t="shared" si="125"/>
        <v>0</v>
      </c>
      <c r="AK420" s="411">
        <f t="shared" si="125"/>
        <v>0</v>
      </c>
      <c r="AL420" s="411">
        <f t="shared" si="125"/>
        <v>0</v>
      </c>
      <c r="AM420" s="297"/>
    </row>
    <row r="421" spans="1:39" ht="16" hidden="1" outlineLevel="1">
      <c r="A421" s="531"/>
      <c r="B421" s="431"/>
      <c r="C421" s="305"/>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12"/>
      <c r="Z421" s="412"/>
      <c r="AA421" s="412"/>
      <c r="AB421" s="412"/>
      <c r="AC421" s="412"/>
      <c r="AD421" s="412"/>
      <c r="AE421" s="412"/>
      <c r="AF421" s="412"/>
      <c r="AG421" s="412"/>
      <c r="AH421" s="412"/>
      <c r="AI421" s="412"/>
      <c r="AJ421" s="412"/>
      <c r="AK421" s="412"/>
      <c r="AL421" s="412"/>
      <c r="AM421" s="306"/>
    </row>
    <row r="422" spans="1:39" ht="17" hidden="1" outlineLevel="1">
      <c r="A422" s="531">
        <v>4</v>
      </c>
      <c r="B422" s="519" t="s">
        <v>679</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t="16" hidden="1" outlineLevel="1">
      <c r="A423" s="531"/>
      <c r="B423" s="431" t="s">
        <v>308</v>
      </c>
      <c r="C423" s="291" t="s">
        <v>163</v>
      </c>
      <c r="D423" s="295"/>
      <c r="E423" s="295"/>
      <c r="F423" s="295"/>
      <c r="G423" s="295"/>
      <c r="H423" s="295"/>
      <c r="I423" s="295"/>
      <c r="J423" s="295"/>
      <c r="K423" s="295"/>
      <c r="L423" s="295"/>
      <c r="M423" s="295"/>
      <c r="N423" s="467"/>
      <c r="O423" s="295"/>
      <c r="P423" s="295"/>
      <c r="Q423" s="295"/>
      <c r="R423" s="295"/>
      <c r="S423" s="295"/>
      <c r="T423" s="295"/>
      <c r="U423" s="295"/>
      <c r="V423" s="295"/>
      <c r="W423" s="295"/>
      <c r="X423" s="295"/>
      <c r="Y423" s="411">
        <f t="shared" ref="Y423:AL423" si="126">Y422</f>
        <v>0</v>
      </c>
      <c r="Z423" s="411">
        <f t="shared" si="126"/>
        <v>0</v>
      </c>
      <c r="AA423" s="411">
        <f t="shared" si="126"/>
        <v>0</v>
      </c>
      <c r="AB423" s="411">
        <f t="shared" si="126"/>
        <v>0</v>
      </c>
      <c r="AC423" s="411">
        <f t="shared" si="126"/>
        <v>0</v>
      </c>
      <c r="AD423" s="411">
        <f t="shared" si="126"/>
        <v>0</v>
      </c>
      <c r="AE423" s="411">
        <f t="shared" si="126"/>
        <v>0</v>
      </c>
      <c r="AF423" s="411">
        <f t="shared" si="126"/>
        <v>0</v>
      </c>
      <c r="AG423" s="411">
        <f t="shared" si="126"/>
        <v>0</v>
      </c>
      <c r="AH423" s="411">
        <f t="shared" si="126"/>
        <v>0</v>
      </c>
      <c r="AI423" s="411">
        <f t="shared" si="126"/>
        <v>0</v>
      </c>
      <c r="AJ423" s="411">
        <f t="shared" si="126"/>
        <v>0</v>
      </c>
      <c r="AK423" s="411">
        <f t="shared" si="126"/>
        <v>0</v>
      </c>
      <c r="AL423" s="411">
        <f t="shared" si="126"/>
        <v>0</v>
      </c>
      <c r="AM423" s="297"/>
    </row>
    <row r="424" spans="1:39" ht="16" hidden="1" outlineLevel="1">
      <c r="A424" s="531"/>
      <c r="B424" s="431"/>
      <c r="C424" s="305"/>
      <c r="D424" s="304"/>
      <c r="E424" s="304"/>
      <c r="F424" s="304"/>
      <c r="G424" s="304"/>
      <c r="H424" s="304"/>
      <c r="I424" s="304"/>
      <c r="J424" s="304"/>
      <c r="K424" s="304"/>
      <c r="L424" s="304"/>
      <c r="M424" s="304"/>
      <c r="N424" s="291"/>
      <c r="O424" s="304"/>
      <c r="P424" s="304"/>
      <c r="Q424" s="304"/>
      <c r="R424" s="304"/>
      <c r="S424" s="304"/>
      <c r="T424" s="304"/>
      <c r="U424" s="304"/>
      <c r="V424" s="304"/>
      <c r="W424" s="304"/>
      <c r="X424" s="304"/>
      <c r="Y424" s="412"/>
      <c r="Z424" s="412"/>
      <c r="AA424" s="412"/>
      <c r="AB424" s="412"/>
      <c r="AC424" s="412"/>
      <c r="AD424" s="412"/>
      <c r="AE424" s="412"/>
      <c r="AF424" s="412"/>
      <c r="AG424" s="412"/>
      <c r="AH424" s="412"/>
      <c r="AI424" s="412"/>
      <c r="AJ424" s="412"/>
      <c r="AK424" s="412"/>
      <c r="AL424" s="412"/>
      <c r="AM424" s="306"/>
    </row>
    <row r="425" spans="1:39" ht="34" hidden="1" outlineLevel="1">
      <c r="A425" s="531">
        <v>5</v>
      </c>
      <c r="B425" s="428" t="s">
        <v>98</v>
      </c>
      <c r="C425" s="291" t="s">
        <v>25</v>
      </c>
      <c r="D425" s="295"/>
      <c r="E425" s="295"/>
      <c r="F425" s="295"/>
      <c r="G425" s="295"/>
      <c r="H425" s="295"/>
      <c r="I425" s="295"/>
      <c r="J425" s="295"/>
      <c r="K425" s="295"/>
      <c r="L425" s="295"/>
      <c r="M425" s="295"/>
      <c r="N425" s="291"/>
      <c r="O425" s="295"/>
      <c r="P425" s="295"/>
      <c r="Q425" s="295"/>
      <c r="R425" s="295"/>
      <c r="S425" s="295"/>
      <c r="T425" s="295"/>
      <c r="U425" s="295"/>
      <c r="V425" s="295"/>
      <c r="W425" s="295"/>
      <c r="X425" s="295"/>
      <c r="Y425" s="410"/>
      <c r="Z425" s="410"/>
      <c r="AA425" s="410"/>
      <c r="AB425" s="410"/>
      <c r="AC425" s="410"/>
      <c r="AD425" s="410"/>
      <c r="AE425" s="410"/>
      <c r="AF425" s="410"/>
      <c r="AG425" s="410"/>
      <c r="AH425" s="410"/>
      <c r="AI425" s="410"/>
      <c r="AJ425" s="410"/>
      <c r="AK425" s="410"/>
      <c r="AL425" s="410"/>
      <c r="AM425" s="296">
        <f>SUM(Y425:AL425)</f>
        <v>0</v>
      </c>
    </row>
    <row r="426" spans="1:39" ht="16" hidden="1" outlineLevel="1">
      <c r="A426" s="531"/>
      <c r="B426" s="431" t="s">
        <v>308</v>
      </c>
      <c r="C426" s="291" t="s">
        <v>163</v>
      </c>
      <c r="D426" s="295"/>
      <c r="E426" s="295"/>
      <c r="F426" s="295"/>
      <c r="G426" s="295"/>
      <c r="H426" s="295"/>
      <c r="I426" s="295"/>
      <c r="J426" s="295"/>
      <c r="K426" s="295"/>
      <c r="L426" s="295"/>
      <c r="M426" s="295"/>
      <c r="N426" s="467"/>
      <c r="O426" s="295"/>
      <c r="P426" s="295"/>
      <c r="Q426" s="295"/>
      <c r="R426" s="295"/>
      <c r="S426" s="295"/>
      <c r="T426" s="295"/>
      <c r="U426" s="295"/>
      <c r="V426" s="295"/>
      <c r="W426" s="295"/>
      <c r="X426" s="295"/>
      <c r="Y426" s="411">
        <f t="shared" ref="Y426:AL426" si="127">Y425</f>
        <v>0</v>
      </c>
      <c r="Z426" s="411">
        <f t="shared" si="127"/>
        <v>0</v>
      </c>
      <c r="AA426" s="411">
        <f t="shared" si="127"/>
        <v>0</v>
      </c>
      <c r="AB426" s="411">
        <f t="shared" si="127"/>
        <v>0</v>
      </c>
      <c r="AC426" s="411">
        <f t="shared" si="127"/>
        <v>0</v>
      </c>
      <c r="AD426" s="411">
        <f t="shared" si="127"/>
        <v>0</v>
      </c>
      <c r="AE426" s="411">
        <f t="shared" si="127"/>
        <v>0</v>
      </c>
      <c r="AF426" s="411">
        <f t="shared" si="127"/>
        <v>0</v>
      </c>
      <c r="AG426" s="411">
        <f t="shared" si="127"/>
        <v>0</v>
      </c>
      <c r="AH426" s="411">
        <f t="shared" si="127"/>
        <v>0</v>
      </c>
      <c r="AI426" s="411">
        <f t="shared" si="127"/>
        <v>0</v>
      </c>
      <c r="AJ426" s="411">
        <f t="shared" si="127"/>
        <v>0</v>
      </c>
      <c r="AK426" s="411">
        <f t="shared" si="127"/>
        <v>0</v>
      </c>
      <c r="AL426" s="411">
        <f t="shared" si="127"/>
        <v>0</v>
      </c>
      <c r="AM426" s="297"/>
    </row>
    <row r="427" spans="1:39" ht="16" hidden="1" outlineLevel="1">
      <c r="A427" s="531"/>
      <c r="B427" s="431"/>
      <c r="C427" s="291"/>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422"/>
      <c r="Z427" s="423"/>
      <c r="AA427" s="423"/>
      <c r="AB427" s="423"/>
      <c r="AC427" s="423"/>
      <c r="AD427" s="423"/>
      <c r="AE427" s="423"/>
      <c r="AF427" s="423"/>
      <c r="AG427" s="423"/>
      <c r="AH427" s="423"/>
      <c r="AI427" s="423"/>
      <c r="AJ427" s="423"/>
      <c r="AK427" s="423"/>
      <c r="AL427" s="423"/>
      <c r="AM427" s="297"/>
    </row>
    <row r="428" spans="1:39" ht="17" hidden="1" outlineLevel="1">
      <c r="A428" s="531"/>
      <c r="B428" s="513" t="s">
        <v>497</v>
      </c>
      <c r="C428" s="289"/>
      <c r="D428" s="289"/>
      <c r="E428" s="289"/>
      <c r="F428" s="289"/>
      <c r="G428" s="289"/>
      <c r="H428" s="289"/>
      <c r="I428" s="289"/>
      <c r="J428" s="289"/>
      <c r="K428" s="289"/>
      <c r="L428" s="289"/>
      <c r="M428" s="289"/>
      <c r="N428" s="290"/>
      <c r="O428" s="289"/>
      <c r="P428" s="289"/>
      <c r="Q428" s="289"/>
      <c r="R428" s="289"/>
      <c r="S428" s="289"/>
      <c r="T428" s="289"/>
      <c r="U428" s="289"/>
      <c r="V428" s="289"/>
      <c r="W428" s="289"/>
      <c r="X428" s="289"/>
      <c r="Y428" s="414"/>
      <c r="Z428" s="414"/>
      <c r="AA428" s="414"/>
      <c r="AB428" s="414"/>
      <c r="AC428" s="414"/>
      <c r="AD428" s="414"/>
      <c r="AE428" s="414"/>
      <c r="AF428" s="414"/>
      <c r="AG428" s="414"/>
      <c r="AH428" s="414"/>
      <c r="AI428" s="414"/>
      <c r="AJ428" s="414"/>
      <c r="AK428" s="414"/>
      <c r="AL428" s="414"/>
      <c r="AM428" s="292"/>
    </row>
    <row r="429" spans="1:39" ht="17" hidden="1" outlineLevel="1">
      <c r="A429" s="531">
        <v>6</v>
      </c>
      <c r="B429" s="428" t="s">
        <v>99</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6" hidden="1" outlineLevel="1">
      <c r="A430" s="531"/>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 t="shared" ref="Y430:AL430" si="128">Y429</f>
        <v>0</v>
      </c>
      <c r="Z430" s="411">
        <f t="shared" si="128"/>
        <v>0</v>
      </c>
      <c r="AA430" s="411">
        <f t="shared" si="128"/>
        <v>0</v>
      </c>
      <c r="AB430" s="411">
        <f t="shared" si="128"/>
        <v>0</v>
      </c>
      <c r="AC430" s="411">
        <f t="shared" si="128"/>
        <v>0</v>
      </c>
      <c r="AD430" s="411">
        <f t="shared" si="128"/>
        <v>0</v>
      </c>
      <c r="AE430" s="411">
        <f t="shared" si="128"/>
        <v>0</v>
      </c>
      <c r="AF430" s="411">
        <f t="shared" si="128"/>
        <v>0</v>
      </c>
      <c r="AG430" s="411">
        <f t="shared" si="128"/>
        <v>0</v>
      </c>
      <c r="AH430" s="411">
        <f t="shared" si="128"/>
        <v>0</v>
      </c>
      <c r="AI430" s="411">
        <f t="shared" si="128"/>
        <v>0</v>
      </c>
      <c r="AJ430" s="411">
        <f t="shared" si="128"/>
        <v>0</v>
      </c>
      <c r="AK430" s="411">
        <f t="shared" si="128"/>
        <v>0</v>
      </c>
      <c r="AL430" s="411">
        <f t="shared" si="128"/>
        <v>0</v>
      </c>
      <c r="AM430" s="311"/>
    </row>
    <row r="431" spans="1:39" ht="16" hidden="1" outlineLevel="1">
      <c r="A431" s="531"/>
      <c r="B431" s="525"/>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6"/>
      <c r="AA431" s="416"/>
      <c r="AB431" s="416"/>
      <c r="AC431" s="416"/>
      <c r="AD431" s="416"/>
      <c r="AE431" s="416"/>
      <c r="AF431" s="416"/>
      <c r="AG431" s="416"/>
      <c r="AH431" s="416"/>
      <c r="AI431" s="416"/>
      <c r="AJ431" s="416"/>
      <c r="AK431" s="416"/>
      <c r="AL431" s="416"/>
      <c r="AM431" s="313"/>
    </row>
    <row r="432" spans="1:39" ht="34" hidden="1" outlineLevel="1">
      <c r="A432" s="531">
        <v>7</v>
      </c>
      <c r="B432" s="428" t="s">
        <v>100</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t="16" hidden="1" outlineLevel="1">
      <c r="A433" s="531"/>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 t="shared" ref="Y433:AL433" si="129">Y432</f>
        <v>0</v>
      </c>
      <c r="Z433" s="411">
        <f t="shared" si="129"/>
        <v>0</v>
      </c>
      <c r="AA433" s="411">
        <f t="shared" si="129"/>
        <v>0</v>
      </c>
      <c r="AB433" s="411">
        <f t="shared" si="129"/>
        <v>0</v>
      </c>
      <c r="AC433" s="411">
        <f t="shared" si="129"/>
        <v>0</v>
      </c>
      <c r="AD433" s="411">
        <f t="shared" si="129"/>
        <v>0</v>
      </c>
      <c r="AE433" s="411">
        <f t="shared" si="129"/>
        <v>0</v>
      </c>
      <c r="AF433" s="411">
        <f t="shared" si="129"/>
        <v>0</v>
      </c>
      <c r="AG433" s="411">
        <f t="shared" si="129"/>
        <v>0</v>
      </c>
      <c r="AH433" s="411">
        <f t="shared" si="129"/>
        <v>0</v>
      </c>
      <c r="AI433" s="411">
        <f t="shared" si="129"/>
        <v>0</v>
      </c>
      <c r="AJ433" s="411">
        <f t="shared" si="129"/>
        <v>0</v>
      </c>
      <c r="AK433" s="411">
        <f t="shared" si="129"/>
        <v>0</v>
      </c>
      <c r="AL433" s="411">
        <f t="shared" si="129"/>
        <v>0</v>
      </c>
      <c r="AM433" s="311"/>
    </row>
    <row r="434" spans="1:39" ht="16" hidden="1" outlineLevel="1">
      <c r="A434" s="531"/>
      <c r="B434" s="526"/>
      <c r="C434" s="312"/>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6"/>
      <c r="Z434" s="417"/>
      <c r="AA434" s="416"/>
      <c r="AB434" s="416"/>
      <c r="AC434" s="416"/>
      <c r="AD434" s="416"/>
      <c r="AE434" s="416"/>
      <c r="AF434" s="416"/>
      <c r="AG434" s="416"/>
      <c r="AH434" s="416"/>
      <c r="AI434" s="416"/>
      <c r="AJ434" s="416"/>
      <c r="AK434" s="416"/>
      <c r="AL434" s="416"/>
      <c r="AM434" s="313"/>
    </row>
    <row r="435" spans="1:39" ht="34" hidden="1" outlineLevel="1">
      <c r="A435" s="531">
        <v>8</v>
      </c>
      <c r="B435" s="428" t="s">
        <v>101</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t="16" hidden="1" outlineLevel="1">
      <c r="A436" s="531"/>
      <c r="B436" s="431" t="s">
        <v>308</v>
      </c>
      <c r="C436" s="291" t="s">
        <v>163</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 t="shared" ref="Y436:AL436" si="130">Y435</f>
        <v>0</v>
      </c>
      <c r="Z436" s="411">
        <f t="shared" si="130"/>
        <v>0</v>
      </c>
      <c r="AA436" s="411">
        <f t="shared" si="130"/>
        <v>0</v>
      </c>
      <c r="AB436" s="411">
        <f t="shared" si="130"/>
        <v>0</v>
      </c>
      <c r="AC436" s="411">
        <f t="shared" si="130"/>
        <v>0</v>
      </c>
      <c r="AD436" s="411">
        <f t="shared" si="130"/>
        <v>0</v>
      </c>
      <c r="AE436" s="411">
        <f t="shared" si="130"/>
        <v>0</v>
      </c>
      <c r="AF436" s="411">
        <f t="shared" si="130"/>
        <v>0</v>
      </c>
      <c r="AG436" s="411">
        <f t="shared" si="130"/>
        <v>0</v>
      </c>
      <c r="AH436" s="411">
        <f t="shared" si="130"/>
        <v>0</v>
      </c>
      <c r="AI436" s="411">
        <f t="shared" si="130"/>
        <v>0</v>
      </c>
      <c r="AJ436" s="411">
        <f t="shared" si="130"/>
        <v>0</v>
      </c>
      <c r="AK436" s="411">
        <f t="shared" si="130"/>
        <v>0</v>
      </c>
      <c r="AL436" s="411">
        <f t="shared" si="130"/>
        <v>0</v>
      </c>
      <c r="AM436" s="311"/>
    </row>
    <row r="437" spans="1:39" ht="16" hidden="1" outlineLevel="1">
      <c r="A437" s="531"/>
      <c r="B437" s="526"/>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34" hidden="1" outlineLevel="1">
      <c r="A438" s="531">
        <v>9</v>
      </c>
      <c r="B438" s="428" t="s">
        <v>102</v>
      </c>
      <c r="C438" s="291" t="s">
        <v>25</v>
      </c>
      <c r="D438" s="295"/>
      <c r="E438" s="295"/>
      <c r="F438" s="295"/>
      <c r="G438" s="295"/>
      <c r="H438" s="295"/>
      <c r="I438" s="295"/>
      <c r="J438" s="295"/>
      <c r="K438" s="295"/>
      <c r="L438" s="295"/>
      <c r="M438" s="295"/>
      <c r="N438" s="295">
        <v>12</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ht="16" hidden="1" outlineLevel="1">
      <c r="A439" s="531"/>
      <c r="B439" s="431" t="s">
        <v>308</v>
      </c>
      <c r="C439" s="291" t="s">
        <v>163</v>
      </c>
      <c r="D439" s="295"/>
      <c r="E439" s="295"/>
      <c r="F439" s="295"/>
      <c r="G439" s="295"/>
      <c r="H439" s="295"/>
      <c r="I439" s="295"/>
      <c r="J439" s="295"/>
      <c r="K439" s="295"/>
      <c r="L439" s="295"/>
      <c r="M439" s="295"/>
      <c r="N439" s="295">
        <f>N438</f>
        <v>12</v>
      </c>
      <c r="O439" s="295"/>
      <c r="P439" s="295"/>
      <c r="Q439" s="295"/>
      <c r="R439" s="295"/>
      <c r="S439" s="295"/>
      <c r="T439" s="295"/>
      <c r="U439" s="295"/>
      <c r="V439" s="295"/>
      <c r="W439" s="295"/>
      <c r="X439" s="295"/>
      <c r="Y439" s="411">
        <f t="shared" ref="Y439:AL439" si="131">Y438</f>
        <v>0</v>
      </c>
      <c r="Z439" s="411">
        <f t="shared" si="131"/>
        <v>0</v>
      </c>
      <c r="AA439" s="411">
        <f t="shared" si="131"/>
        <v>0</v>
      </c>
      <c r="AB439" s="411">
        <f t="shared" si="131"/>
        <v>0</v>
      </c>
      <c r="AC439" s="411">
        <f t="shared" si="131"/>
        <v>0</v>
      </c>
      <c r="AD439" s="411">
        <f t="shared" si="131"/>
        <v>0</v>
      </c>
      <c r="AE439" s="411">
        <f t="shared" si="131"/>
        <v>0</v>
      </c>
      <c r="AF439" s="411">
        <f t="shared" si="131"/>
        <v>0</v>
      </c>
      <c r="AG439" s="411">
        <f t="shared" si="131"/>
        <v>0</v>
      </c>
      <c r="AH439" s="411">
        <f t="shared" si="131"/>
        <v>0</v>
      </c>
      <c r="AI439" s="411">
        <f t="shared" si="131"/>
        <v>0</v>
      </c>
      <c r="AJ439" s="411">
        <f t="shared" si="131"/>
        <v>0</v>
      </c>
      <c r="AK439" s="411">
        <f t="shared" si="131"/>
        <v>0</v>
      </c>
      <c r="AL439" s="411">
        <f t="shared" si="131"/>
        <v>0</v>
      </c>
      <c r="AM439" s="311"/>
    </row>
    <row r="440" spans="1:39" ht="16" hidden="1" outlineLevel="1">
      <c r="A440" s="531"/>
      <c r="B440" s="526"/>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6"/>
      <c r="AA440" s="416"/>
      <c r="AB440" s="416"/>
      <c r="AC440" s="416"/>
      <c r="AD440" s="416"/>
      <c r="AE440" s="416"/>
      <c r="AF440" s="416"/>
      <c r="AG440" s="416"/>
      <c r="AH440" s="416"/>
      <c r="AI440" s="416"/>
      <c r="AJ440" s="416"/>
      <c r="AK440" s="416"/>
      <c r="AL440" s="416"/>
      <c r="AM440" s="313"/>
    </row>
    <row r="441" spans="1:39" ht="34" hidden="1" outlineLevel="1">
      <c r="A441" s="531">
        <v>10</v>
      </c>
      <c r="B441" s="428" t="s">
        <v>103</v>
      </c>
      <c r="C441" s="291" t="s">
        <v>25</v>
      </c>
      <c r="D441" s="295"/>
      <c r="E441" s="295"/>
      <c r="F441" s="295"/>
      <c r="G441" s="295"/>
      <c r="H441" s="295"/>
      <c r="I441" s="295"/>
      <c r="J441" s="295"/>
      <c r="K441" s="295"/>
      <c r="L441" s="295"/>
      <c r="M441" s="295"/>
      <c r="N441" s="295">
        <v>3</v>
      </c>
      <c r="O441" s="295"/>
      <c r="P441" s="295"/>
      <c r="Q441" s="295"/>
      <c r="R441" s="295"/>
      <c r="S441" s="295"/>
      <c r="T441" s="295"/>
      <c r="U441" s="295"/>
      <c r="V441" s="295"/>
      <c r="W441" s="295"/>
      <c r="X441" s="295"/>
      <c r="Y441" s="415"/>
      <c r="Z441" s="410"/>
      <c r="AA441" s="410"/>
      <c r="AB441" s="410"/>
      <c r="AC441" s="410"/>
      <c r="AD441" s="410"/>
      <c r="AE441" s="410"/>
      <c r="AF441" s="415"/>
      <c r="AG441" s="415"/>
      <c r="AH441" s="415"/>
      <c r="AI441" s="415"/>
      <c r="AJ441" s="415"/>
      <c r="AK441" s="415"/>
      <c r="AL441" s="415"/>
      <c r="AM441" s="296">
        <f>SUM(Y441:AL441)</f>
        <v>0</v>
      </c>
    </row>
    <row r="442" spans="1:39" ht="16" hidden="1" outlineLevel="1">
      <c r="A442" s="531"/>
      <c r="B442" s="431" t="s">
        <v>308</v>
      </c>
      <c r="C442" s="291" t="s">
        <v>163</v>
      </c>
      <c r="D442" s="295"/>
      <c r="E442" s="295"/>
      <c r="F442" s="295"/>
      <c r="G442" s="295"/>
      <c r="H442" s="295"/>
      <c r="I442" s="295"/>
      <c r="J442" s="295"/>
      <c r="K442" s="295"/>
      <c r="L442" s="295"/>
      <c r="M442" s="295"/>
      <c r="N442" s="295">
        <f>N441</f>
        <v>3</v>
      </c>
      <c r="O442" s="295"/>
      <c r="P442" s="295"/>
      <c r="Q442" s="295"/>
      <c r="R442" s="295"/>
      <c r="S442" s="295"/>
      <c r="T442" s="295"/>
      <c r="U442" s="295"/>
      <c r="V442" s="295"/>
      <c r="W442" s="295"/>
      <c r="X442" s="295"/>
      <c r="Y442" s="411">
        <f t="shared" ref="Y442:AL442" si="132">Y441</f>
        <v>0</v>
      </c>
      <c r="Z442" s="411">
        <f t="shared" si="132"/>
        <v>0</v>
      </c>
      <c r="AA442" s="411">
        <f t="shared" si="132"/>
        <v>0</v>
      </c>
      <c r="AB442" s="411">
        <f t="shared" si="132"/>
        <v>0</v>
      </c>
      <c r="AC442" s="411">
        <f t="shared" si="132"/>
        <v>0</v>
      </c>
      <c r="AD442" s="411">
        <f t="shared" si="132"/>
        <v>0</v>
      </c>
      <c r="AE442" s="411">
        <f t="shared" si="132"/>
        <v>0</v>
      </c>
      <c r="AF442" s="411">
        <f t="shared" si="132"/>
        <v>0</v>
      </c>
      <c r="AG442" s="411">
        <f t="shared" si="132"/>
        <v>0</v>
      </c>
      <c r="AH442" s="411">
        <f t="shared" si="132"/>
        <v>0</v>
      </c>
      <c r="AI442" s="411">
        <f t="shared" si="132"/>
        <v>0</v>
      </c>
      <c r="AJ442" s="411">
        <f t="shared" si="132"/>
        <v>0</v>
      </c>
      <c r="AK442" s="411">
        <f t="shared" si="132"/>
        <v>0</v>
      </c>
      <c r="AL442" s="411">
        <f t="shared" si="132"/>
        <v>0</v>
      </c>
      <c r="AM442" s="311"/>
    </row>
    <row r="443" spans="1:39" ht="16" hidden="1" outlineLevel="1">
      <c r="A443" s="531"/>
      <c r="B443" s="526"/>
      <c r="C443" s="312"/>
      <c r="D443" s="316"/>
      <c r="E443" s="316"/>
      <c r="F443" s="316"/>
      <c r="G443" s="316"/>
      <c r="H443" s="316"/>
      <c r="I443" s="316"/>
      <c r="J443" s="316"/>
      <c r="K443" s="316"/>
      <c r="L443" s="316"/>
      <c r="M443" s="316"/>
      <c r="N443" s="291"/>
      <c r="O443" s="316"/>
      <c r="P443" s="316"/>
      <c r="Q443" s="316"/>
      <c r="R443" s="316"/>
      <c r="S443" s="316"/>
      <c r="T443" s="316"/>
      <c r="U443" s="316"/>
      <c r="V443" s="316"/>
      <c r="W443" s="316"/>
      <c r="X443" s="316"/>
      <c r="Y443" s="416"/>
      <c r="Z443" s="417"/>
      <c r="AA443" s="416"/>
      <c r="AB443" s="416"/>
      <c r="AC443" s="416"/>
      <c r="AD443" s="416"/>
      <c r="AE443" s="416"/>
      <c r="AF443" s="416"/>
      <c r="AG443" s="416"/>
      <c r="AH443" s="416"/>
      <c r="AI443" s="416"/>
      <c r="AJ443" s="416"/>
      <c r="AK443" s="416"/>
      <c r="AL443" s="416"/>
      <c r="AM443" s="313"/>
    </row>
    <row r="444" spans="1:39" ht="16" hidden="1" outlineLevel="1">
      <c r="A444" s="531"/>
      <c r="B444" s="503" t="s">
        <v>10</v>
      </c>
      <c r="C444" s="289"/>
      <c r="D444" s="289"/>
      <c r="E444" s="289"/>
      <c r="F444" s="289"/>
      <c r="G444" s="289"/>
      <c r="H444" s="289"/>
      <c r="I444" s="289"/>
      <c r="J444" s="289"/>
      <c r="K444" s="289"/>
      <c r="L444" s="289"/>
      <c r="M444" s="289"/>
      <c r="N444" s="290"/>
      <c r="O444" s="289"/>
      <c r="P444" s="289"/>
      <c r="Q444" s="289"/>
      <c r="R444" s="289"/>
      <c r="S444" s="289"/>
      <c r="T444" s="289"/>
      <c r="U444" s="289"/>
      <c r="V444" s="289"/>
      <c r="W444" s="289"/>
      <c r="X444" s="289"/>
      <c r="Y444" s="414"/>
      <c r="Z444" s="414"/>
      <c r="AA444" s="414"/>
      <c r="AB444" s="414"/>
      <c r="AC444" s="414"/>
      <c r="AD444" s="414"/>
      <c r="AE444" s="414"/>
      <c r="AF444" s="414"/>
      <c r="AG444" s="414"/>
      <c r="AH444" s="414"/>
      <c r="AI444" s="414"/>
      <c r="AJ444" s="414"/>
      <c r="AK444" s="414"/>
      <c r="AL444" s="414"/>
      <c r="AM444" s="292"/>
    </row>
    <row r="445" spans="1:39" ht="34" hidden="1" outlineLevel="1">
      <c r="A445" s="531">
        <v>11</v>
      </c>
      <c r="B445" s="428" t="s">
        <v>104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26"/>
      <c r="Z445" s="410"/>
      <c r="AA445" s="410"/>
      <c r="AB445" s="410"/>
      <c r="AC445" s="410"/>
      <c r="AD445" s="410"/>
      <c r="AE445" s="410"/>
      <c r="AF445" s="415"/>
      <c r="AG445" s="415"/>
      <c r="AH445" s="415"/>
      <c r="AI445" s="415"/>
      <c r="AJ445" s="415"/>
      <c r="AK445" s="415"/>
      <c r="AL445" s="415"/>
      <c r="AM445" s="296">
        <f>SUM(Y445:AL445)</f>
        <v>0</v>
      </c>
    </row>
    <row r="446" spans="1:39" ht="16" hidden="1" outlineLevel="1">
      <c r="A446" s="531"/>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 t="shared" ref="Y446:AL446" si="133">Y445</f>
        <v>0</v>
      </c>
      <c r="Z446" s="411">
        <f t="shared" si="133"/>
        <v>0</v>
      </c>
      <c r="AA446" s="411">
        <f t="shared" si="133"/>
        <v>0</v>
      </c>
      <c r="AB446" s="411">
        <f t="shared" si="133"/>
        <v>0</v>
      </c>
      <c r="AC446" s="411">
        <f t="shared" si="133"/>
        <v>0</v>
      </c>
      <c r="AD446" s="411">
        <f t="shared" si="133"/>
        <v>0</v>
      </c>
      <c r="AE446" s="411">
        <f t="shared" si="133"/>
        <v>0</v>
      </c>
      <c r="AF446" s="411">
        <f t="shared" si="133"/>
        <v>0</v>
      </c>
      <c r="AG446" s="411">
        <f t="shared" si="133"/>
        <v>0</v>
      </c>
      <c r="AH446" s="411">
        <f t="shared" si="133"/>
        <v>0</v>
      </c>
      <c r="AI446" s="411">
        <f t="shared" si="133"/>
        <v>0</v>
      </c>
      <c r="AJ446" s="411">
        <f t="shared" si="133"/>
        <v>0</v>
      </c>
      <c r="AK446" s="411">
        <f t="shared" si="133"/>
        <v>0</v>
      </c>
      <c r="AL446" s="411">
        <f t="shared" si="133"/>
        <v>0</v>
      </c>
      <c r="AM446" s="297"/>
    </row>
    <row r="447" spans="1:39" ht="16" hidden="1" outlineLevel="1">
      <c r="A447" s="531"/>
      <c r="B447" s="527"/>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21"/>
      <c r="AA447" s="421"/>
      <c r="AB447" s="421"/>
      <c r="AC447" s="421"/>
      <c r="AD447" s="421"/>
      <c r="AE447" s="421"/>
      <c r="AF447" s="421"/>
      <c r="AG447" s="421"/>
      <c r="AH447" s="421"/>
      <c r="AI447" s="421"/>
      <c r="AJ447" s="421"/>
      <c r="AK447" s="421"/>
      <c r="AL447" s="421"/>
      <c r="AM447" s="306"/>
    </row>
    <row r="448" spans="1:39" ht="34" hidden="1" outlineLevel="1">
      <c r="A448" s="531">
        <v>12</v>
      </c>
      <c r="B448" s="428" t="s">
        <v>105</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ht="16" hidden="1" outlineLevel="1">
      <c r="A449" s="531"/>
      <c r="B449" s="431" t="s">
        <v>308</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 t="shared" ref="Y449:AL449" si="134">Y448</f>
        <v>0</v>
      </c>
      <c r="Z449" s="411">
        <f t="shared" si="134"/>
        <v>0</v>
      </c>
      <c r="AA449" s="411">
        <f t="shared" si="134"/>
        <v>0</v>
      </c>
      <c r="AB449" s="411">
        <f t="shared" si="134"/>
        <v>0</v>
      </c>
      <c r="AC449" s="411">
        <f t="shared" si="134"/>
        <v>0</v>
      </c>
      <c r="AD449" s="411">
        <f t="shared" si="134"/>
        <v>0</v>
      </c>
      <c r="AE449" s="411">
        <f t="shared" si="134"/>
        <v>0</v>
      </c>
      <c r="AF449" s="411">
        <f t="shared" si="134"/>
        <v>0</v>
      </c>
      <c r="AG449" s="411">
        <f t="shared" si="134"/>
        <v>0</v>
      </c>
      <c r="AH449" s="411">
        <f t="shared" si="134"/>
        <v>0</v>
      </c>
      <c r="AI449" s="411">
        <f t="shared" si="134"/>
        <v>0</v>
      </c>
      <c r="AJ449" s="411">
        <f t="shared" si="134"/>
        <v>0</v>
      </c>
      <c r="AK449" s="411">
        <f t="shared" si="134"/>
        <v>0</v>
      </c>
      <c r="AL449" s="411">
        <f t="shared" si="134"/>
        <v>0</v>
      </c>
      <c r="AM449" s="297"/>
    </row>
    <row r="450" spans="1:40" ht="16" hidden="1" outlineLevel="1">
      <c r="A450" s="531"/>
      <c r="B450" s="527"/>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22"/>
      <c r="Z450" s="422"/>
      <c r="AA450" s="412"/>
      <c r="AB450" s="412"/>
      <c r="AC450" s="412"/>
      <c r="AD450" s="412"/>
      <c r="AE450" s="412"/>
      <c r="AF450" s="412"/>
      <c r="AG450" s="412"/>
      <c r="AH450" s="412"/>
      <c r="AI450" s="412"/>
      <c r="AJ450" s="412"/>
      <c r="AK450" s="412"/>
      <c r="AL450" s="412"/>
      <c r="AM450" s="306"/>
    </row>
    <row r="451" spans="1:40" ht="34" hidden="1" outlineLevel="1">
      <c r="A451" s="531">
        <v>13</v>
      </c>
      <c r="B451" s="428" t="s">
        <v>106</v>
      </c>
      <c r="C451" s="291" t="s">
        <v>25</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410"/>
      <c r="Z451" s="410"/>
      <c r="AA451" s="410"/>
      <c r="AB451" s="410"/>
      <c r="AC451" s="410"/>
      <c r="AD451" s="410"/>
      <c r="AE451" s="410"/>
      <c r="AF451" s="415"/>
      <c r="AG451" s="415"/>
      <c r="AH451" s="415"/>
      <c r="AI451" s="415"/>
      <c r="AJ451" s="415"/>
      <c r="AK451" s="415"/>
      <c r="AL451" s="415"/>
      <c r="AM451" s="296">
        <f>SUM(Y451:AL451)</f>
        <v>0</v>
      </c>
    </row>
    <row r="452" spans="1:40" ht="16" hidden="1" outlineLevel="1">
      <c r="A452" s="531"/>
      <c r="B452" s="431" t="s">
        <v>308</v>
      </c>
      <c r="C452" s="291" t="s">
        <v>163</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 t="shared" ref="Y452:AL452" si="135">Y451</f>
        <v>0</v>
      </c>
      <c r="Z452" s="411">
        <f t="shared" si="135"/>
        <v>0</v>
      </c>
      <c r="AA452" s="411">
        <f t="shared" si="135"/>
        <v>0</v>
      </c>
      <c r="AB452" s="411">
        <f t="shared" si="135"/>
        <v>0</v>
      </c>
      <c r="AC452" s="411">
        <f t="shared" si="135"/>
        <v>0</v>
      </c>
      <c r="AD452" s="411">
        <f t="shared" si="135"/>
        <v>0</v>
      </c>
      <c r="AE452" s="411">
        <f t="shared" si="135"/>
        <v>0</v>
      </c>
      <c r="AF452" s="411">
        <f t="shared" si="135"/>
        <v>0</v>
      </c>
      <c r="AG452" s="411">
        <f t="shared" si="135"/>
        <v>0</v>
      </c>
      <c r="AH452" s="411">
        <f t="shared" si="135"/>
        <v>0</v>
      </c>
      <c r="AI452" s="411">
        <f t="shared" si="135"/>
        <v>0</v>
      </c>
      <c r="AJ452" s="411">
        <f t="shared" si="135"/>
        <v>0</v>
      </c>
      <c r="AK452" s="411">
        <f t="shared" si="135"/>
        <v>0</v>
      </c>
      <c r="AL452" s="411">
        <f t="shared" si="135"/>
        <v>0</v>
      </c>
      <c r="AM452" s="306"/>
    </row>
    <row r="453" spans="1:40" ht="16" hidden="1" outlineLevel="1">
      <c r="A453" s="531"/>
      <c r="B453" s="527"/>
      <c r="C453" s="305"/>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12"/>
      <c r="AA453" s="412"/>
      <c r="AB453" s="412"/>
      <c r="AC453" s="412"/>
      <c r="AD453" s="412"/>
      <c r="AE453" s="412"/>
      <c r="AF453" s="412"/>
      <c r="AG453" s="412"/>
      <c r="AH453" s="412"/>
      <c r="AI453" s="412"/>
      <c r="AJ453" s="412"/>
      <c r="AK453" s="412"/>
      <c r="AL453" s="412"/>
      <c r="AM453" s="306"/>
    </row>
    <row r="454" spans="1:40" ht="16" hidden="1" outlineLevel="1">
      <c r="A454" s="531"/>
      <c r="B454" s="503" t="s">
        <v>107</v>
      </c>
      <c r="C454" s="289"/>
      <c r="D454" s="290"/>
      <c r="E454" s="290"/>
      <c r="F454" s="290"/>
      <c r="G454" s="290"/>
      <c r="H454" s="290"/>
      <c r="I454" s="290"/>
      <c r="J454" s="290"/>
      <c r="K454" s="290"/>
      <c r="L454" s="290"/>
      <c r="M454" s="290"/>
      <c r="N454" s="290"/>
      <c r="O454" s="290"/>
      <c r="P454" s="289"/>
      <c r="Q454" s="289"/>
      <c r="R454" s="289"/>
      <c r="S454" s="289"/>
      <c r="T454" s="289"/>
      <c r="U454" s="289"/>
      <c r="V454" s="289"/>
      <c r="W454" s="289"/>
      <c r="X454" s="289"/>
      <c r="Y454" s="414"/>
      <c r="Z454" s="414"/>
      <c r="AA454" s="414"/>
      <c r="AB454" s="414"/>
      <c r="AC454" s="414"/>
      <c r="AD454" s="414"/>
      <c r="AE454" s="414"/>
      <c r="AF454" s="414"/>
      <c r="AG454" s="414"/>
      <c r="AH454" s="414"/>
      <c r="AI454" s="414"/>
      <c r="AJ454" s="414"/>
      <c r="AK454" s="414"/>
      <c r="AL454" s="414"/>
      <c r="AM454" s="292"/>
    </row>
    <row r="455" spans="1:40" ht="17" hidden="1" outlineLevel="1">
      <c r="A455" s="531">
        <v>14</v>
      </c>
      <c r="B455" s="527" t="s">
        <v>108</v>
      </c>
      <c r="C455" s="291" t="s">
        <v>25</v>
      </c>
      <c r="D455" s="295"/>
      <c r="E455" s="295"/>
      <c r="F455" s="295"/>
      <c r="G455" s="295"/>
      <c r="H455" s="295"/>
      <c r="I455" s="295"/>
      <c r="J455" s="295"/>
      <c r="K455" s="295"/>
      <c r="L455" s="295"/>
      <c r="M455" s="295"/>
      <c r="N455" s="295">
        <v>12</v>
      </c>
      <c r="O455" s="295"/>
      <c r="P455" s="295"/>
      <c r="Q455" s="295"/>
      <c r="R455" s="295"/>
      <c r="S455" s="295"/>
      <c r="T455" s="295"/>
      <c r="U455" s="295"/>
      <c r="V455" s="295"/>
      <c r="W455" s="295"/>
      <c r="X455" s="295"/>
      <c r="Y455" s="410"/>
      <c r="Z455" s="410"/>
      <c r="AA455" s="410"/>
      <c r="AB455" s="410"/>
      <c r="AC455" s="410"/>
      <c r="AD455" s="410"/>
      <c r="AE455" s="410"/>
      <c r="AF455" s="410"/>
      <c r="AG455" s="410"/>
      <c r="AH455" s="410"/>
      <c r="AI455" s="410"/>
      <c r="AJ455" s="410"/>
      <c r="AK455" s="410"/>
      <c r="AL455" s="410"/>
      <c r="AM455" s="296">
        <f>SUM(Y455:AL455)</f>
        <v>0</v>
      </c>
    </row>
    <row r="456" spans="1:40" ht="16" hidden="1" outlineLevel="1">
      <c r="A456" s="531"/>
      <c r="B456" s="431" t="s">
        <v>308</v>
      </c>
      <c r="C456" s="291" t="s">
        <v>163</v>
      </c>
      <c r="D456" s="295"/>
      <c r="E456" s="295"/>
      <c r="F456" s="295"/>
      <c r="G456" s="295"/>
      <c r="H456" s="295"/>
      <c r="I456" s="295"/>
      <c r="J456" s="295"/>
      <c r="K456" s="295"/>
      <c r="L456" s="295"/>
      <c r="M456" s="295"/>
      <c r="N456" s="295">
        <f>N455</f>
        <v>12</v>
      </c>
      <c r="O456" s="295"/>
      <c r="P456" s="295"/>
      <c r="Q456" s="295"/>
      <c r="R456" s="295"/>
      <c r="S456" s="295"/>
      <c r="T456" s="295"/>
      <c r="U456" s="295"/>
      <c r="V456" s="295"/>
      <c r="W456" s="295"/>
      <c r="X456" s="295"/>
      <c r="Y456" s="411">
        <f t="shared" ref="Y456:AL456" si="136">Y455</f>
        <v>0</v>
      </c>
      <c r="Z456" s="411">
        <f t="shared" si="136"/>
        <v>0</v>
      </c>
      <c r="AA456" s="411">
        <f t="shared" si="136"/>
        <v>0</v>
      </c>
      <c r="AB456" s="411">
        <f t="shared" si="136"/>
        <v>0</v>
      </c>
      <c r="AC456" s="411">
        <f t="shared" si="136"/>
        <v>0</v>
      </c>
      <c r="AD456" s="411">
        <f t="shared" si="136"/>
        <v>0</v>
      </c>
      <c r="AE456" s="411">
        <f t="shared" si="136"/>
        <v>0</v>
      </c>
      <c r="AF456" s="411">
        <f t="shared" si="136"/>
        <v>0</v>
      </c>
      <c r="AG456" s="411">
        <f t="shared" si="136"/>
        <v>0</v>
      </c>
      <c r="AH456" s="411">
        <f t="shared" si="136"/>
        <v>0</v>
      </c>
      <c r="AI456" s="411">
        <f t="shared" si="136"/>
        <v>0</v>
      </c>
      <c r="AJ456" s="411">
        <f t="shared" si="136"/>
        <v>0</v>
      </c>
      <c r="AK456" s="411">
        <f t="shared" si="136"/>
        <v>0</v>
      </c>
      <c r="AL456" s="411">
        <f t="shared" si="136"/>
        <v>0</v>
      </c>
      <c r="AM456" s="297"/>
    </row>
    <row r="457" spans="1:40" ht="16" hidden="1" outlineLevel="1">
      <c r="A457" s="531"/>
      <c r="B457" s="527"/>
      <c r="C457" s="305"/>
      <c r="D457" s="291"/>
      <c r="E457" s="291"/>
      <c r="F457" s="291"/>
      <c r="G457" s="291"/>
      <c r="H457" s="291"/>
      <c r="I457" s="291"/>
      <c r="J457" s="291"/>
      <c r="K457" s="291"/>
      <c r="L457" s="291"/>
      <c r="M457" s="291"/>
      <c r="N457" s="467"/>
      <c r="O457" s="291"/>
      <c r="P457" s="291"/>
      <c r="Q457" s="291"/>
      <c r="R457" s="291"/>
      <c r="S457" s="291"/>
      <c r="T457" s="291"/>
      <c r="U457" s="291"/>
      <c r="V457" s="291"/>
      <c r="W457" s="291"/>
      <c r="X457" s="291"/>
      <c r="Y457" s="412"/>
      <c r="Z457" s="412"/>
      <c r="AA457" s="412"/>
      <c r="AB457" s="412"/>
      <c r="AC457" s="412"/>
      <c r="AD457" s="412"/>
      <c r="AE457" s="412"/>
      <c r="AF457" s="412"/>
      <c r="AG457" s="412"/>
      <c r="AH457" s="412"/>
      <c r="AI457" s="412"/>
      <c r="AJ457" s="412"/>
      <c r="AK457" s="412"/>
      <c r="AL457" s="412"/>
      <c r="AM457" s="301"/>
      <c r="AN457" s="629"/>
    </row>
    <row r="458" spans="1:40" s="309" customFormat="1" ht="16" hidden="1" outlineLevel="1">
      <c r="A458" s="531"/>
      <c r="B458" s="503" t="s">
        <v>489</v>
      </c>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516"/>
      <c r="AN458" s="630"/>
    </row>
    <row r="459" spans="1:40" ht="16" hidden="1" outlineLevel="1">
      <c r="A459" s="531">
        <v>15</v>
      </c>
      <c r="B459" s="431" t="s">
        <v>494</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ht="16" hidden="1" outlineLevel="1">
      <c r="A460" s="531"/>
      <c r="B460" s="431" t="s">
        <v>308</v>
      </c>
      <c r="C460" s="291" t="s">
        <v>163</v>
      </c>
      <c r="D460" s="295"/>
      <c r="E460" s="295"/>
      <c r="F460" s="295"/>
      <c r="G460" s="295"/>
      <c r="H460" s="295"/>
      <c r="I460" s="295"/>
      <c r="J460" s="295"/>
      <c r="K460" s="295"/>
      <c r="L460" s="295"/>
      <c r="M460" s="295"/>
      <c r="N460" s="295">
        <f>N459</f>
        <v>0</v>
      </c>
      <c r="O460" s="295"/>
      <c r="P460" s="295"/>
      <c r="Q460" s="295"/>
      <c r="R460" s="295"/>
      <c r="S460" s="295"/>
      <c r="T460" s="295"/>
      <c r="U460" s="295"/>
      <c r="V460" s="295"/>
      <c r="W460" s="295"/>
      <c r="X460" s="295"/>
      <c r="Y460" s="411">
        <f>Y459</f>
        <v>0</v>
      </c>
      <c r="Z460" s="411">
        <f t="shared" ref="Z460:AL460" si="137">Z459</f>
        <v>0</v>
      </c>
      <c r="AA460" s="411">
        <f t="shared" si="137"/>
        <v>0</v>
      </c>
      <c r="AB460" s="411">
        <f t="shared" si="137"/>
        <v>0</v>
      </c>
      <c r="AC460" s="411">
        <f t="shared" si="137"/>
        <v>0</v>
      </c>
      <c r="AD460" s="411">
        <f t="shared" si="137"/>
        <v>0</v>
      </c>
      <c r="AE460" s="411">
        <f t="shared" si="137"/>
        <v>0</v>
      </c>
      <c r="AF460" s="411">
        <f t="shared" si="137"/>
        <v>0</v>
      </c>
      <c r="AG460" s="411">
        <f t="shared" si="137"/>
        <v>0</v>
      </c>
      <c r="AH460" s="411">
        <f t="shared" si="137"/>
        <v>0</v>
      </c>
      <c r="AI460" s="411">
        <f t="shared" si="137"/>
        <v>0</v>
      </c>
      <c r="AJ460" s="411">
        <f t="shared" si="137"/>
        <v>0</v>
      </c>
      <c r="AK460" s="411">
        <f t="shared" si="137"/>
        <v>0</v>
      </c>
      <c r="AL460" s="411">
        <f t="shared" si="137"/>
        <v>0</v>
      </c>
      <c r="AM460" s="297"/>
    </row>
    <row r="461" spans="1:40" ht="16" hidden="1" outlineLevel="1">
      <c r="A461" s="531"/>
      <c r="B461" s="527"/>
      <c r="C461" s="305"/>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2"/>
      <c r="AF461" s="412"/>
      <c r="AG461" s="412"/>
      <c r="AH461" s="412"/>
      <c r="AI461" s="412"/>
      <c r="AJ461" s="412"/>
      <c r="AK461" s="412"/>
      <c r="AL461" s="412"/>
      <c r="AM461" s="306"/>
    </row>
    <row r="462" spans="1:40" s="283" customFormat="1" ht="16" hidden="1" outlineLevel="1">
      <c r="A462" s="531">
        <v>16</v>
      </c>
      <c r="B462" s="528" t="s">
        <v>490</v>
      </c>
      <c r="C462" s="291" t="s">
        <v>25</v>
      </c>
      <c r="D462" s="295"/>
      <c r="E462" s="295"/>
      <c r="F462" s="295"/>
      <c r="G462" s="295"/>
      <c r="H462" s="295"/>
      <c r="I462" s="295"/>
      <c r="J462" s="295"/>
      <c r="K462" s="295"/>
      <c r="L462" s="295"/>
      <c r="M462" s="295"/>
      <c r="N462" s="295">
        <v>0</v>
      </c>
      <c r="O462" s="295"/>
      <c r="P462" s="295"/>
      <c r="Q462" s="295"/>
      <c r="R462" s="295"/>
      <c r="S462" s="295"/>
      <c r="T462" s="295"/>
      <c r="U462" s="295"/>
      <c r="V462" s="295"/>
      <c r="W462" s="295"/>
      <c r="X462" s="295"/>
      <c r="Y462" s="410"/>
      <c r="Z462" s="410"/>
      <c r="AA462" s="410"/>
      <c r="AB462" s="410"/>
      <c r="AC462" s="410"/>
      <c r="AD462" s="410"/>
      <c r="AE462" s="410"/>
      <c r="AF462" s="410"/>
      <c r="AG462" s="410"/>
      <c r="AH462" s="410"/>
      <c r="AI462" s="410"/>
      <c r="AJ462" s="410"/>
      <c r="AK462" s="410"/>
      <c r="AL462" s="410"/>
      <c r="AM462" s="296">
        <f>SUM(Y462:AL462)</f>
        <v>0</v>
      </c>
    </row>
    <row r="463" spans="1:40" s="283" customFormat="1" ht="16" hidden="1" outlineLevel="1">
      <c r="A463" s="531"/>
      <c r="B463" s="528" t="s">
        <v>308</v>
      </c>
      <c r="C463" s="291" t="s">
        <v>163</v>
      </c>
      <c r="D463" s="295"/>
      <c r="E463" s="295"/>
      <c r="F463" s="295"/>
      <c r="G463" s="295"/>
      <c r="H463" s="295"/>
      <c r="I463" s="295"/>
      <c r="J463" s="295"/>
      <c r="K463" s="295"/>
      <c r="L463" s="295"/>
      <c r="M463" s="295"/>
      <c r="N463" s="295">
        <f>N462</f>
        <v>0</v>
      </c>
      <c r="O463" s="295"/>
      <c r="P463" s="295"/>
      <c r="Q463" s="295"/>
      <c r="R463" s="295"/>
      <c r="S463" s="295"/>
      <c r="T463" s="295"/>
      <c r="U463" s="295"/>
      <c r="V463" s="295"/>
      <c r="W463" s="295"/>
      <c r="X463" s="295"/>
      <c r="Y463" s="411">
        <f>Y462</f>
        <v>0</v>
      </c>
      <c r="Z463" s="411">
        <f t="shared" ref="Z463:AL463" si="138">Z462</f>
        <v>0</v>
      </c>
      <c r="AA463" s="411">
        <f t="shared" si="138"/>
        <v>0</v>
      </c>
      <c r="AB463" s="411">
        <f t="shared" si="138"/>
        <v>0</v>
      </c>
      <c r="AC463" s="411">
        <f t="shared" si="138"/>
        <v>0</v>
      </c>
      <c r="AD463" s="411">
        <f t="shared" si="138"/>
        <v>0</v>
      </c>
      <c r="AE463" s="411">
        <f t="shared" si="138"/>
        <v>0</v>
      </c>
      <c r="AF463" s="411">
        <f t="shared" si="138"/>
        <v>0</v>
      </c>
      <c r="AG463" s="411">
        <f t="shared" si="138"/>
        <v>0</v>
      </c>
      <c r="AH463" s="411">
        <f t="shared" si="138"/>
        <v>0</v>
      </c>
      <c r="AI463" s="411">
        <f t="shared" si="138"/>
        <v>0</v>
      </c>
      <c r="AJ463" s="411">
        <f t="shared" si="138"/>
        <v>0</v>
      </c>
      <c r="AK463" s="411">
        <f t="shared" si="138"/>
        <v>0</v>
      </c>
      <c r="AL463" s="411">
        <f t="shared" si="138"/>
        <v>0</v>
      </c>
      <c r="AM463" s="297"/>
    </row>
    <row r="464" spans="1:40" s="283" customFormat="1" ht="16" hidden="1" outlineLevel="1">
      <c r="A464" s="531"/>
      <c r="B464" s="528"/>
      <c r="C464" s="291"/>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412"/>
      <c r="Z464" s="412"/>
      <c r="AA464" s="412"/>
      <c r="AB464" s="412"/>
      <c r="AC464" s="412"/>
      <c r="AD464" s="412"/>
      <c r="AE464" s="416"/>
      <c r="AF464" s="416"/>
      <c r="AG464" s="416"/>
      <c r="AH464" s="416"/>
      <c r="AI464" s="416"/>
      <c r="AJ464" s="416"/>
      <c r="AK464" s="416"/>
      <c r="AL464" s="416"/>
      <c r="AM464" s="313"/>
    </row>
    <row r="465" spans="1:39" ht="17" hidden="1" outlineLevel="1">
      <c r="A465" s="531"/>
      <c r="B465" s="529" t="s">
        <v>495</v>
      </c>
      <c r="C465" s="320"/>
      <c r="D465" s="290"/>
      <c r="E465" s="289"/>
      <c r="F465" s="289"/>
      <c r="G465" s="289"/>
      <c r="H465" s="289"/>
      <c r="I465" s="289"/>
      <c r="J465" s="289"/>
      <c r="K465" s="289"/>
      <c r="L465" s="289"/>
      <c r="M465" s="289"/>
      <c r="N465" s="290"/>
      <c r="O465" s="289"/>
      <c r="P465" s="289"/>
      <c r="Q465" s="289"/>
      <c r="R465" s="289"/>
      <c r="S465" s="289"/>
      <c r="T465" s="289"/>
      <c r="U465" s="289"/>
      <c r="V465" s="289"/>
      <c r="W465" s="289"/>
      <c r="X465" s="289"/>
      <c r="Y465" s="414"/>
      <c r="Z465" s="414"/>
      <c r="AA465" s="414"/>
      <c r="AB465" s="414"/>
      <c r="AC465" s="414"/>
      <c r="AD465" s="414"/>
      <c r="AE465" s="414"/>
      <c r="AF465" s="414"/>
      <c r="AG465" s="414"/>
      <c r="AH465" s="414"/>
      <c r="AI465" s="414"/>
      <c r="AJ465" s="414"/>
      <c r="AK465" s="414"/>
      <c r="AL465" s="414"/>
      <c r="AM465" s="292"/>
    </row>
    <row r="466" spans="1:39" ht="17" hidden="1" outlineLevel="1">
      <c r="A466" s="531">
        <v>17</v>
      </c>
      <c r="B466" s="428" t="s">
        <v>112</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6" hidden="1" outlineLevel="1">
      <c r="A467" s="531"/>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9">Z466</f>
        <v>0</v>
      </c>
      <c r="AA467" s="411">
        <f t="shared" si="139"/>
        <v>0</v>
      </c>
      <c r="AB467" s="411">
        <f t="shared" si="139"/>
        <v>0</v>
      </c>
      <c r="AC467" s="411">
        <f t="shared" si="139"/>
        <v>0</v>
      </c>
      <c r="AD467" s="411">
        <f t="shared" si="139"/>
        <v>0</v>
      </c>
      <c r="AE467" s="411">
        <f t="shared" si="139"/>
        <v>0</v>
      </c>
      <c r="AF467" s="411">
        <f t="shared" si="139"/>
        <v>0</v>
      </c>
      <c r="AG467" s="411">
        <f t="shared" si="139"/>
        <v>0</v>
      </c>
      <c r="AH467" s="411">
        <f t="shared" si="139"/>
        <v>0</v>
      </c>
      <c r="AI467" s="411">
        <f t="shared" si="139"/>
        <v>0</v>
      </c>
      <c r="AJ467" s="411">
        <f t="shared" si="139"/>
        <v>0</v>
      </c>
      <c r="AK467" s="411">
        <f t="shared" si="139"/>
        <v>0</v>
      </c>
      <c r="AL467" s="411">
        <f t="shared" si="139"/>
        <v>0</v>
      </c>
      <c r="AM467" s="306"/>
    </row>
    <row r="468" spans="1:39" ht="16" hidden="1" outlineLevel="1">
      <c r="A468" s="531"/>
      <c r="B468" s="431"/>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2"/>
      <c r="Z468" s="425"/>
      <c r="AA468" s="425"/>
      <c r="AB468" s="425"/>
      <c r="AC468" s="425"/>
      <c r="AD468" s="425"/>
      <c r="AE468" s="425"/>
      <c r="AF468" s="425"/>
      <c r="AG468" s="425"/>
      <c r="AH468" s="425"/>
      <c r="AI468" s="425"/>
      <c r="AJ468" s="425"/>
      <c r="AK468" s="425"/>
      <c r="AL468" s="425"/>
      <c r="AM468" s="306"/>
    </row>
    <row r="469" spans="1:39" ht="17" hidden="1" outlineLevel="1">
      <c r="A469" s="531">
        <v>18</v>
      </c>
      <c r="B469" s="428" t="s">
        <v>109</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t="16" hidden="1" outlineLevel="1">
      <c r="A470" s="531"/>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 t="shared" ref="Z470:AL470" si="140">Z469</f>
        <v>0</v>
      </c>
      <c r="AA470" s="411">
        <f t="shared" si="140"/>
        <v>0</v>
      </c>
      <c r="AB470" s="411">
        <f t="shared" si="140"/>
        <v>0</v>
      </c>
      <c r="AC470" s="411">
        <f t="shared" si="140"/>
        <v>0</v>
      </c>
      <c r="AD470" s="411">
        <f t="shared" si="140"/>
        <v>0</v>
      </c>
      <c r="AE470" s="411">
        <f t="shared" si="140"/>
        <v>0</v>
      </c>
      <c r="AF470" s="411">
        <f t="shared" si="140"/>
        <v>0</v>
      </c>
      <c r="AG470" s="411">
        <f t="shared" si="140"/>
        <v>0</v>
      </c>
      <c r="AH470" s="411">
        <f t="shared" si="140"/>
        <v>0</v>
      </c>
      <c r="AI470" s="411">
        <f t="shared" si="140"/>
        <v>0</v>
      </c>
      <c r="AJ470" s="411">
        <f t="shared" si="140"/>
        <v>0</v>
      </c>
      <c r="AK470" s="411">
        <f t="shared" si="140"/>
        <v>0</v>
      </c>
      <c r="AL470" s="411">
        <f t="shared" si="140"/>
        <v>0</v>
      </c>
      <c r="AM470" s="306"/>
    </row>
    <row r="471" spans="1:39" ht="16" hidden="1" outlineLevel="1">
      <c r="A471" s="531"/>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3"/>
      <c r="Z471" s="424"/>
      <c r="AA471" s="424"/>
      <c r="AB471" s="424"/>
      <c r="AC471" s="424"/>
      <c r="AD471" s="424"/>
      <c r="AE471" s="424"/>
      <c r="AF471" s="424"/>
      <c r="AG471" s="424"/>
      <c r="AH471" s="424"/>
      <c r="AI471" s="424"/>
      <c r="AJ471" s="424"/>
      <c r="AK471" s="424"/>
      <c r="AL471" s="424"/>
      <c r="AM471" s="297"/>
    </row>
    <row r="472" spans="1:39" ht="17" hidden="1" outlineLevel="1">
      <c r="A472" s="531">
        <v>19</v>
      </c>
      <c r="B472" s="428" t="s">
        <v>111</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ht="16" hidden="1" outlineLevel="1">
      <c r="A473" s="531"/>
      <c r="B473" s="431" t="s">
        <v>308</v>
      </c>
      <c r="C473" s="291" t="s">
        <v>163</v>
      </c>
      <c r="D473" s="295"/>
      <c r="E473" s="295"/>
      <c r="F473" s="295"/>
      <c r="G473" s="295"/>
      <c r="H473" s="295"/>
      <c r="I473" s="295"/>
      <c r="J473" s="295"/>
      <c r="K473" s="295"/>
      <c r="L473" s="295"/>
      <c r="M473" s="295"/>
      <c r="N473" s="295">
        <f>N472</f>
        <v>12</v>
      </c>
      <c r="O473" s="295"/>
      <c r="P473" s="295"/>
      <c r="Q473" s="295"/>
      <c r="R473" s="295"/>
      <c r="S473" s="295"/>
      <c r="T473" s="295"/>
      <c r="U473" s="295"/>
      <c r="V473" s="295"/>
      <c r="W473" s="295"/>
      <c r="X473" s="295"/>
      <c r="Y473" s="411">
        <f>Y472</f>
        <v>0</v>
      </c>
      <c r="Z473" s="411">
        <f t="shared" ref="Z473:AL473" si="141">Z472</f>
        <v>0</v>
      </c>
      <c r="AA473" s="411">
        <f t="shared" si="141"/>
        <v>0</v>
      </c>
      <c r="AB473" s="411">
        <f t="shared" si="141"/>
        <v>0</v>
      </c>
      <c r="AC473" s="411">
        <f t="shared" si="141"/>
        <v>0</v>
      </c>
      <c r="AD473" s="411">
        <f t="shared" si="141"/>
        <v>0</v>
      </c>
      <c r="AE473" s="411">
        <f t="shared" si="141"/>
        <v>0</v>
      </c>
      <c r="AF473" s="411">
        <f t="shared" si="141"/>
        <v>0</v>
      </c>
      <c r="AG473" s="411">
        <f t="shared" si="141"/>
        <v>0</v>
      </c>
      <c r="AH473" s="411">
        <f t="shared" si="141"/>
        <v>0</v>
      </c>
      <c r="AI473" s="411">
        <f t="shared" si="141"/>
        <v>0</v>
      </c>
      <c r="AJ473" s="411">
        <f t="shared" si="141"/>
        <v>0</v>
      </c>
      <c r="AK473" s="411">
        <f t="shared" si="141"/>
        <v>0</v>
      </c>
      <c r="AL473" s="411">
        <f t="shared" si="141"/>
        <v>0</v>
      </c>
      <c r="AM473" s="297"/>
    </row>
    <row r="474" spans="1:39" ht="16" hidden="1" outlineLevel="1">
      <c r="A474" s="531"/>
      <c r="B474" s="430"/>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7" hidden="1" outlineLevel="1">
      <c r="A475" s="531">
        <v>20</v>
      </c>
      <c r="B475" s="428" t="s">
        <v>110</v>
      </c>
      <c r="C475" s="291" t="s">
        <v>25</v>
      </c>
      <c r="D475" s="295"/>
      <c r="E475" s="295"/>
      <c r="F475" s="295"/>
      <c r="G475" s="295"/>
      <c r="H475" s="295"/>
      <c r="I475" s="295"/>
      <c r="J475" s="295"/>
      <c r="K475" s="295"/>
      <c r="L475" s="295"/>
      <c r="M475" s="295"/>
      <c r="N475" s="295">
        <v>12</v>
      </c>
      <c r="O475" s="295"/>
      <c r="P475" s="295"/>
      <c r="Q475" s="295"/>
      <c r="R475" s="295"/>
      <c r="S475" s="295"/>
      <c r="T475" s="295"/>
      <c r="U475" s="295"/>
      <c r="V475" s="295"/>
      <c r="W475" s="295"/>
      <c r="X475" s="295"/>
      <c r="Y475" s="426"/>
      <c r="Z475" s="410"/>
      <c r="AA475" s="410"/>
      <c r="AB475" s="410"/>
      <c r="AC475" s="410"/>
      <c r="AD475" s="410"/>
      <c r="AE475" s="410"/>
      <c r="AF475" s="415"/>
      <c r="AG475" s="415"/>
      <c r="AH475" s="415"/>
      <c r="AI475" s="415"/>
      <c r="AJ475" s="415"/>
      <c r="AK475" s="415"/>
      <c r="AL475" s="415"/>
      <c r="AM475" s="296">
        <f>SUM(Y475:AL475)</f>
        <v>0</v>
      </c>
    </row>
    <row r="476" spans="1:39" ht="16" hidden="1" outlineLevel="1">
      <c r="A476" s="531"/>
      <c r="B476" s="431" t="s">
        <v>308</v>
      </c>
      <c r="C476" s="291" t="s">
        <v>163</v>
      </c>
      <c r="D476" s="295"/>
      <c r="E476" s="295"/>
      <c r="F476" s="295"/>
      <c r="G476" s="295"/>
      <c r="H476" s="295"/>
      <c r="I476" s="295"/>
      <c r="J476" s="295"/>
      <c r="K476" s="295"/>
      <c r="L476" s="295"/>
      <c r="M476" s="295"/>
      <c r="N476" s="295">
        <f>N475</f>
        <v>12</v>
      </c>
      <c r="O476" s="295"/>
      <c r="P476" s="295"/>
      <c r="Q476" s="295"/>
      <c r="R476" s="295"/>
      <c r="S476" s="295"/>
      <c r="T476" s="295"/>
      <c r="U476" s="295"/>
      <c r="V476" s="295"/>
      <c r="W476" s="295"/>
      <c r="X476" s="295"/>
      <c r="Y476" s="411">
        <f t="shared" ref="Y476:AL476" si="142">Y475</f>
        <v>0</v>
      </c>
      <c r="Z476" s="411">
        <f t="shared" si="142"/>
        <v>0</v>
      </c>
      <c r="AA476" s="411">
        <f t="shared" si="142"/>
        <v>0</v>
      </c>
      <c r="AB476" s="411">
        <f t="shared" si="142"/>
        <v>0</v>
      </c>
      <c r="AC476" s="411">
        <f t="shared" si="142"/>
        <v>0</v>
      </c>
      <c r="AD476" s="411">
        <f t="shared" si="142"/>
        <v>0</v>
      </c>
      <c r="AE476" s="411">
        <f t="shared" si="142"/>
        <v>0</v>
      </c>
      <c r="AF476" s="411">
        <f t="shared" si="142"/>
        <v>0</v>
      </c>
      <c r="AG476" s="411">
        <f t="shared" si="142"/>
        <v>0</v>
      </c>
      <c r="AH476" s="411">
        <f t="shared" si="142"/>
        <v>0</v>
      </c>
      <c r="AI476" s="411">
        <f t="shared" si="142"/>
        <v>0</v>
      </c>
      <c r="AJ476" s="411">
        <f t="shared" si="142"/>
        <v>0</v>
      </c>
      <c r="AK476" s="411">
        <f t="shared" si="142"/>
        <v>0</v>
      </c>
      <c r="AL476" s="411">
        <f t="shared" si="142"/>
        <v>0</v>
      </c>
      <c r="AM476" s="306"/>
    </row>
    <row r="477" spans="1:39" ht="16" hidden="1" outlineLevel="1">
      <c r="A477" s="531"/>
      <c r="B477" s="530"/>
      <c r="C477" s="300"/>
      <c r="D477" s="291"/>
      <c r="E477" s="291"/>
      <c r="F477" s="291"/>
      <c r="G477" s="291"/>
      <c r="H477" s="291"/>
      <c r="I477" s="291"/>
      <c r="J477" s="291"/>
      <c r="K477" s="291"/>
      <c r="L477" s="291"/>
      <c r="M477" s="291"/>
      <c r="N477" s="300"/>
      <c r="O477" s="291"/>
      <c r="P477" s="291"/>
      <c r="Q477" s="291"/>
      <c r="R477" s="291"/>
      <c r="S477" s="291"/>
      <c r="T477" s="291"/>
      <c r="U477" s="291"/>
      <c r="V477" s="291"/>
      <c r="W477" s="291"/>
      <c r="X477" s="291"/>
      <c r="Y477" s="412"/>
      <c r="Z477" s="412"/>
      <c r="AA477" s="412"/>
      <c r="AB477" s="412"/>
      <c r="AC477" s="412"/>
      <c r="AD477" s="412"/>
      <c r="AE477" s="412"/>
      <c r="AF477" s="412"/>
      <c r="AG477" s="412"/>
      <c r="AH477" s="412"/>
      <c r="AI477" s="412"/>
      <c r="AJ477" s="412"/>
      <c r="AK477" s="412"/>
      <c r="AL477" s="412"/>
      <c r="AM477" s="306"/>
    </row>
    <row r="478" spans="1:39" ht="16" outlineLevel="1">
      <c r="A478" s="531"/>
      <c r="B478" s="523" t="s">
        <v>502</v>
      </c>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16" outlineLevel="1">
      <c r="A479" s="531"/>
      <c r="B479" s="503" t="s">
        <v>498</v>
      </c>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7" outlineLevel="1">
      <c r="A480" s="531">
        <v>21</v>
      </c>
      <c r="B480" s="428" t="s">
        <v>113</v>
      </c>
      <c r="C480" s="291" t="s">
        <v>25</v>
      </c>
      <c r="D480" s="295">
        <v>11245887</v>
      </c>
      <c r="E480" s="295">
        <v>9051748</v>
      </c>
      <c r="F480" s="295">
        <v>9051748</v>
      </c>
      <c r="G480" s="295">
        <v>9051748</v>
      </c>
      <c r="H480" s="295">
        <v>9051748</v>
      </c>
      <c r="I480" s="295">
        <v>9051748</v>
      </c>
      <c r="J480" s="295">
        <v>9051748</v>
      </c>
      <c r="K480" s="295">
        <v>9051653</v>
      </c>
      <c r="L480" s="295">
        <v>9051653</v>
      </c>
      <c r="M480" s="295">
        <v>9029263</v>
      </c>
      <c r="N480" s="291"/>
      <c r="O480" s="295">
        <v>780</v>
      </c>
      <c r="P480" s="295">
        <v>633</v>
      </c>
      <c r="Q480" s="295">
        <v>633</v>
      </c>
      <c r="R480" s="295">
        <v>633</v>
      </c>
      <c r="S480" s="295">
        <v>633</v>
      </c>
      <c r="T480" s="295">
        <v>633</v>
      </c>
      <c r="U480" s="295">
        <v>633</v>
      </c>
      <c r="V480" s="295">
        <v>633</v>
      </c>
      <c r="W480" s="295">
        <v>633</v>
      </c>
      <c r="X480" s="295">
        <v>631</v>
      </c>
      <c r="Y480" s="410">
        <v>1</v>
      </c>
      <c r="Z480" s="410"/>
      <c r="AA480" s="410"/>
      <c r="AB480" s="410"/>
      <c r="AC480" s="410"/>
      <c r="AD480" s="410"/>
      <c r="AE480" s="410"/>
      <c r="AF480" s="410"/>
      <c r="AG480" s="410"/>
      <c r="AH480" s="410"/>
      <c r="AI480" s="410"/>
      <c r="AJ480" s="410"/>
      <c r="AK480" s="410"/>
      <c r="AL480" s="410"/>
      <c r="AM480" s="296">
        <f>SUM(Y480:AL480)</f>
        <v>1</v>
      </c>
    </row>
    <row r="481" spans="1:39" ht="16" outlineLevel="1">
      <c r="A481" s="531"/>
      <c r="B481" s="431" t="s">
        <v>308</v>
      </c>
      <c r="C481" s="340" t="s">
        <v>766</v>
      </c>
      <c r="D481" s="295">
        <v>12605.175111782974</v>
      </c>
      <c r="E481" s="295">
        <f>D481+($G481-$D481)/($G$410-$D$410)</f>
        <v>12570.634242002652</v>
      </c>
      <c r="F481" s="295">
        <f>E481+($G481-$D481)/($G$410-$D$410)</f>
        <v>12536.093372222331</v>
      </c>
      <c r="G481" s="295">
        <v>12501.552502442008</v>
      </c>
      <c r="H481" s="295"/>
      <c r="I481" s="295"/>
      <c r="J481" s="295"/>
      <c r="K481" s="295"/>
      <c r="L481" s="295"/>
      <c r="M481" s="295"/>
      <c r="N481" s="291"/>
      <c r="O481" s="295"/>
      <c r="P481" s="295"/>
      <c r="Q481" s="295"/>
      <c r="R481" s="295"/>
      <c r="S481" s="295"/>
      <c r="T481" s="295"/>
      <c r="U481" s="295"/>
      <c r="V481" s="295"/>
      <c r="W481" s="295"/>
      <c r="X481" s="295"/>
      <c r="Y481" s="411">
        <f t="shared" ref="Y481:AL481" si="143">Y480</f>
        <v>1</v>
      </c>
      <c r="Z481" s="411">
        <f t="shared" si="143"/>
        <v>0</v>
      </c>
      <c r="AA481" s="411">
        <f t="shared" si="143"/>
        <v>0</v>
      </c>
      <c r="AB481" s="411">
        <f t="shared" si="143"/>
        <v>0</v>
      </c>
      <c r="AC481" s="411">
        <f t="shared" si="143"/>
        <v>0</v>
      </c>
      <c r="AD481" s="411">
        <f t="shared" si="143"/>
        <v>0</v>
      </c>
      <c r="AE481" s="411">
        <f t="shared" si="143"/>
        <v>0</v>
      </c>
      <c r="AF481" s="411">
        <f t="shared" si="143"/>
        <v>0</v>
      </c>
      <c r="AG481" s="411">
        <f t="shared" si="143"/>
        <v>0</v>
      </c>
      <c r="AH481" s="411">
        <f t="shared" si="143"/>
        <v>0</v>
      </c>
      <c r="AI481" s="411">
        <f t="shared" si="143"/>
        <v>0</v>
      </c>
      <c r="AJ481" s="411">
        <f t="shared" si="143"/>
        <v>0</v>
      </c>
      <c r="AK481" s="411">
        <f t="shared" si="143"/>
        <v>0</v>
      </c>
      <c r="AL481" s="411">
        <f t="shared" si="143"/>
        <v>0</v>
      </c>
      <c r="AM481" s="306"/>
    </row>
    <row r="482" spans="1:39" ht="16" outlineLevel="1">
      <c r="A482" s="531"/>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7" outlineLevel="1">
      <c r="A483" s="531"/>
      <c r="B483" s="428" t="s">
        <v>931</v>
      </c>
      <c r="C483" s="291" t="s">
        <v>25</v>
      </c>
      <c r="D483" s="295">
        <v>10573798</v>
      </c>
      <c r="E483" s="295">
        <v>7657423</v>
      </c>
      <c r="F483" s="295">
        <v>7657423</v>
      </c>
      <c r="G483" s="295">
        <v>7657423</v>
      </c>
      <c r="H483" s="295">
        <v>7657423</v>
      </c>
      <c r="I483" s="295">
        <v>7657423</v>
      </c>
      <c r="J483" s="295">
        <v>7657423</v>
      </c>
      <c r="K483" s="295">
        <v>7657275</v>
      </c>
      <c r="L483" s="295">
        <v>7657275</v>
      </c>
      <c r="M483" s="295">
        <v>7657275</v>
      </c>
      <c r="N483" s="291"/>
      <c r="O483" s="295">
        <v>725</v>
      </c>
      <c r="P483" s="295">
        <v>530</v>
      </c>
      <c r="Q483" s="295">
        <v>530</v>
      </c>
      <c r="R483" s="295">
        <v>530</v>
      </c>
      <c r="S483" s="295">
        <v>530</v>
      </c>
      <c r="T483" s="295">
        <v>530</v>
      </c>
      <c r="U483" s="295">
        <v>530</v>
      </c>
      <c r="V483" s="295">
        <v>530</v>
      </c>
      <c r="W483" s="295">
        <v>530</v>
      </c>
      <c r="X483" s="295">
        <v>530</v>
      </c>
      <c r="Y483" s="410">
        <v>1</v>
      </c>
      <c r="Z483" s="410"/>
      <c r="AA483" s="410"/>
      <c r="AB483" s="410"/>
      <c r="AC483" s="410"/>
      <c r="AD483" s="410"/>
      <c r="AE483" s="410"/>
      <c r="AF483" s="410"/>
      <c r="AG483" s="410"/>
      <c r="AH483" s="410"/>
      <c r="AI483" s="410"/>
      <c r="AJ483" s="410"/>
      <c r="AK483" s="410"/>
      <c r="AL483" s="410"/>
      <c r="AM483" s="296">
        <f>SUM(Y483:AL483)</f>
        <v>1</v>
      </c>
    </row>
    <row r="484" spans="1:39" ht="16" outlineLevel="1">
      <c r="A484" s="531"/>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f>Y483</f>
        <v>1</v>
      </c>
      <c r="Z484" s="411">
        <f t="shared" ref="Z484:AL484" si="144">Z483</f>
        <v>0</v>
      </c>
      <c r="AA484" s="411">
        <f t="shared" si="144"/>
        <v>0</v>
      </c>
      <c r="AB484" s="411">
        <f t="shared" si="144"/>
        <v>0</v>
      </c>
      <c r="AC484" s="411">
        <f t="shared" si="144"/>
        <v>0</v>
      </c>
      <c r="AD484" s="411">
        <f t="shared" si="144"/>
        <v>0</v>
      </c>
      <c r="AE484" s="411">
        <f t="shared" si="144"/>
        <v>0</v>
      </c>
      <c r="AF484" s="411">
        <f t="shared" si="144"/>
        <v>0</v>
      </c>
      <c r="AG484" s="411">
        <f t="shared" si="144"/>
        <v>0</v>
      </c>
      <c r="AH484" s="411">
        <f t="shared" si="144"/>
        <v>0</v>
      </c>
      <c r="AI484" s="411">
        <f t="shared" si="144"/>
        <v>0</v>
      </c>
      <c r="AJ484" s="411">
        <f t="shared" si="144"/>
        <v>0</v>
      </c>
      <c r="AK484" s="411">
        <f t="shared" si="144"/>
        <v>0</v>
      </c>
      <c r="AL484" s="411">
        <f t="shared" si="144"/>
        <v>0</v>
      </c>
      <c r="AM484" s="306"/>
    </row>
    <row r="485" spans="1:39" ht="16" outlineLevel="1">
      <c r="A485" s="531"/>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34" outlineLevel="1">
      <c r="A486" s="531">
        <v>22</v>
      </c>
      <c r="B486" s="428" t="s">
        <v>114</v>
      </c>
      <c r="C486" s="291" t="s">
        <v>25</v>
      </c>
      <c r="D486" s="295">
        <v>1841344</v>
      </c>
      <c r="E486" s="295">
        <v>1841344</v>
      </c>
      <c r="F486" s="295">
        <v>1841344</v>
      </c>
      <c r="G486" s="295">
        <v>1841344</v>
      </c>
      <c r="H486" s="295">
        <v>1841344</v>
      </c>
      <c r="I486" s="295">
        <v>1841344</v>
      </c>
      <c r="J486" s="295">
        <v>1841344</v>
      </c>
      <c r="K486" s="295">
        <v>1841344</v>
      </c>
      <c r="L486" s="295">
        <v>1841344</v>
      </c>
      <c r="M486" s="295">
        <v>1841344</v>
      </c>
      <c r="N486" s="291"/>
      <c r="O486" s="295">
        <v>507</v>
      </c>
      <c r="P486" s="295">
        <v>507</v>
      </c>
      <c r="Q486" s="295">
        <v>507</v>
      </c>
      <c r="R486" s="295">
        <v>507</v>
      </c>
      <c r="S486" s="295">
        <v>507</v>
      </c>
      <c r="T486" s="295">
        <v>507</v>
      </c>
      <c r="U486" s="295">
        <v>507</v>
      </c>
      <c r="V486" s="295">
        <v>507</v>
      </c>
      <c r="W486" s="295">
        <v>507</v>
      </c>
      <c r="X486" s="295">
        <v>507</v>
      </c>
      <c r="Y486" s="410">
        <v>1</v>
      </c>
      <c r="Z486" s="410"/>
      <c r="AA486" s="410"/>
      <c r="AB486" s="410"/>
      <c r="AC486" s="410"/>
      <c r="AD486" s="410"/>
      <c r="AE486" s="410"/>
      <c r="AF486" s="410"/>
      <c r="AG486" s="410"/>
      <c r="AH486" s="410"/>
      <c r="AI486" s="410"/>
      <c r="AJ486" s="410"/>
      <c r="AK486" s="410"/>
      <c r="AL486" s="410"/>
      <c r="AM486" s="296">
        <f>SUM(Y486:AL486)</f>
        <v>1</v>
      </c>
    </row>
    <row r="487" spans="1:39" ht="16" outlineLevel="1">
      <c r="A487" s="531"/>
      <c r="B487" s="431" t="s">
        <v>308</v>
      </c>
      <c r="C487" s="340" t="s">
        <v>766</v>
      </c>
      <c r="D487" s="295">
        <v>215888.59625209836</v>
      </c>
      <c r="E487" s="295">
        <f>D487+($G487-$D487)/($G$410-$D$410)</f>
        <v>215888.59625209836</v>
      </c>
      <c r="F487" s="295">
        <f>E487+($G487-$D487)/($G$410-$D$410)</f>
        <v>215888.59625209836</v>
      </c>
      <c r="G487" s="295">
        <v>215888.59625209836</v>
      </c>
      <c r="H487" s="295"/>
      <c r="I487" s="295"/>
      <c r="J487" s="295"/>
      <c r="K487" s="295"/>
      <c r="L487" s="295"/>
      <c r="M487" s="295"/>
      <c r="N487" s="291"/>
      <c r="O487" s="295"/>
      <c r="P487" s="295"/>
      <c r="Q487" s="295"/>
      <c r="R487" s="295"/>
      <c r="S487" s="295"/>
      <c r="T487" s="295"/>
      <c r="U487" s="295"/>
      <c r="V487" s="295"/>
      <c r="W487" s="295"/>
      <c r="X487" s="295"/>
      <c r="Y487" s="411">
        <f t="shared" ref="Y487:AL487" si="145">Y486</f>
        <v>1</v>
      </c>
      <c r="Z487" s="411">
        <f t="shared" si="145"/>
        <v>0</v>
      </c>
      <c r="AA487" s="411">
        <f t="shared" si="145"/>
        <v>0</v>
      </c>
      <c r="AB487" s="411">
        <f t="shared" si="145"/>
        <v>0</v>
      </c>
      <c r="AC487" s="411">
        <f t="shared" si="145"/>
        <v>0</v>
      </c>
      <c r="AD487" s="411">
        <f t="shared" si="145"/>
        <v>0</v>
      </c>
      <c r="AE487" s="411">
        <f t="shared" si="145"/>
        <v>0</v>
      </c>
      <c r="AF487" s="411">
        <f t="shared" si="145"/>
        <v>0</v>
      </c>
      <c r="AG487" s="411">
        <f t="shared" si="145"/>
        <v>0</v>
      </c>
      <c r="AH487" s="411">
        <f t="shared" si="145"/>
        <v>0</v>
      </c>
      <c r="AI487" s="411">
        <f t="shared" si="145"/>
        <v>0</v>
      </c>
      <c r="AJ487" s="411">
        <f t="shared" si="145"/>
        <v>0</v>
      </c>
      <c r="AK487" s="411">
        <f t="shared" si="145"/>
        <v>0</v>
      </c>
      <c r="AL487" s="411">
        <f t="shared" si="145"/>
        <v>0</v>
      </c>
      <c r="AM487" s="306"/>
    </row>
    <row r="488" spans="1:39" ht="16" outlineLevel="1">
      <c r="A488" s="531"/>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22"/>
      <c r="Z488" s="425"/>
      <c r="AA488" s="425"/>
      <c r="AB488" s="425"/>
      <c r="AC488" s="425"/>
      <c r="AD488" s="425"/>
      <c r="AE488" s="425"/>
      <c r="AF488" s="425"/>
      <c r="AG488" s="425"/>
      <c r="AH488" s="425"/>
      <c r="AI488" s="425"/>
      <c r="AJ488" s="425"/>
      <c r="AK488" s="425"/>
      <c r="AL488" s="425"/>
      <c r="AM488" s="306"/>
    </row>
    <row r="489" spans="1:39" ht="17" outlineLevel="1">
      <c r="A489" s="531">
        <v>23</v>
      </c>
      <c r="B489" s="428" t="s">
        <v>115</v>
      </c>
      <c r="C489" s="291" t="s">
        <v>25</v>
      </c>
      <c r="D489" s="295"/>
      <c r="E489" s="295"/>
      <c r="F489" s="295"/>
      <c r="G489" s="295"/>
      <c r="H489" s="295"/>
      <c r="I489" s="295"/>
      <c r="J489" s="295"/>
      <c r="K489" s="295"/>
      <c r="L489" s="295"/>
      <c r="M489" s="295"/>
      <c r="N489" s="291"/>
      <c r="O489" s="295"/>
      <c r="P489" s="295"/>
      <c r="Q489" s="295"/>
      <c r="R489" s="295"/>
      <c r="S489" s="295"/>
      <c r="T489" s="295"/>
      <c r="U489" s="295"/>
      <c r="V489" s="295"/>
      <c r="W489" s="295"/>
      <c r="X489" s="295"/>
      <c r="Y489" s="410"/>
      <c r="Z489" s="410"/>
      <c r="AA489" s="410"/>
      <c r="AB489" s="410"/>
      <c r="AC489" s="410"/>
      <c r="AD489" s="410"/>
      <c r="AE489" s="410"/>
      <c r="AF489" s="410"/>
      <c r="AG489" s="410"/>
      <c r="AH489" s="410"/>
      <c r="AI489" s="410"/>
      <c r="AJ489" s="410"/>
      <c r="AK489" s="410"/>
      <c r="AL489" s="410"/>
      <c r="AM489" s="296">
        <f>SUM(Y489:AL489)</f>
        <v>0</v>
      </c>
    </row>
    <row r="490" spans="1:39" ht="16" outlineLevel="1">
      <c r="A490" s="531"/>
      <c r="B490" s="431" t="s">
        <v>308</v>
      </c>
      <c r="C490" s="291" t="s">
        <v>163</v>
      </c>
      <c r="D490" s="295"/>
      <c r="E490" s="295"/>
      <c r="F490" s="295"/>
      <c r="G490" s="295"/>
      <c r="H490" s="295"/>
      <c r="I490" s="295"/>
      <c r="J490" s="295"/>
      <c r="K490" s="295"/>
      <c r="L490" s="295"/>
      <c r="M490" s="295"/>
      <c r="N490" s="291"/>
      <c r="O490" s="295"/>
      <c r="P490" s="295"/>
      <c r="Q490" s="295"/>
      <c r="R490" s="295"/>
      <c r="S490" s="295"/>
      <c r="T490" s="295"/>
      <c r="U490" s="295"/>
      <c r="V490" s="295"/>
      <c r="W490" s="295"/>
      <c r="X490" s="295"/>
      <c r="Y490" s="411">
        <f t="shared" ref="Y490:AL490" si="146">Y489</f>
        <v>0</v>
      </c>
      <c r="Z490" s="411">
        <f t="shared" si="146"/>
        <v>0</v>
      </c>
      <c r="AA490" s="411">
        <f t="shared" si="146"/>
        <v>0</v>
      </c>
      <c r="AB490" s="411">
        <f t="shared" si="146"/>
        <v>0</v>
      </c>
      <c r="AC490" s="411">
        <f t="shared" si="146"/>
        <v>0</v>
      </c>
      <c r="AD490" s="411">
        <f t="shared" si="146"/>
        <v>0</v>
      </c>
      <c r="AE490" s="411">
        <f t="shared" si="146"/>
        <v>0</v>
      </c>
      <c r="AF490" s="411">
        <f t="shared" si="146"/>
        <v>0</v>
      </c>
      <c r="AG490" s="411">
        <f t="shared" si="146"/>
        <v>0</v>
      </c>
      <c r="AH490" s="411">
        <f t="shared" si="146"/>
        <v>0</v>
      </c>
      <c r="AI490" s="411">
        <f t="shared" si="146"/>
        <v>0</v>
      </c>
      <c r="AJ490" s="411">
        <f t="shared" si="146"/>
        <v>0</v>
      </c>
      <c r="AK490" s="411">
        <f t="shared" si="146"/>
        <v>0</v>
      </c>
      <c r="AL490" s="411">
        <f t="shared" si="146"/>
        <v>0</v>
      </c>
      <c r="AM490" s="306"/>
    </row>
    <row r="491" spans="1:39" ht="16" outlineLevel="1">
      <c r="A491" s="531"/>
      <c r="B491" s="430"/>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row>
    <row r="492" spans="1:39" ht="17" outlineLevel="1">
      <c r="A492" s="531">
        <v>24</v>
      </c>
      <c r="B492" s="428" t="s">
        <v>116</v>
      </c>
      <c r="C492" s="291" t="s">
        <v>25</v>
      </c>
      <c r="D492" s="295">
        <v>98617</v>
      </c>
      <c r="E492" s="295">
        <v>98617</v>
      </c>
      <c r="F492" s="295">
        <v>98617</v>
      </c>
      <c r="G492" s="295">
        <v>98617</v>
      </c>
      <c r="H492" s="295">
        <v>98617</v>
      </c>
      <c r="I492" s="295">
        <v>98617</v>
      </c>
      <c r="J492" s="295">
        <v>98617</v>
      </c>
      <c r="K492" s="295">
        <v>98617</v>
      </c>
      <c r="L492" s="295">
        <v>98617</v>
      </c>
      <c r="M492" s="295">
        <v>98617</v>
      </c>
      <c r="N492" s="291"/>
      <c r="O492" s="295">
        <v>20</v>
      </c>
      <c r="P492" s="295">
        <v>20</v>
      </c>
      <c r="Q492" s="295">
        <v>20</v>
      </c>
      <c r="R492" s="295">
        <v>20</v>
      </c>
      <c r="S492" s="295">
        <v>20</v>
      </c>
      <c r="T492" s="295">
        <v>20</v>
      </c>
      <c r="U492" s="295">
        <v>20</v>
      </c>
      <c r="V492" s="295">
        <v>20</v>
      </c>
      <c r="W492" s="295">
        <v>20</v>
      </c>
      <c r="X492" s="295">
        <v>20</v>
      </c>
      <c r="Y492" s="410">
        <v>1</v>
      </c>
      <c r="Z492" s="410"/>
      <c r="AA492" s="410"/>
      <c r="AB492" s="410"/>
      <c r="AC492" s="410"/>
      <c r="AD492" s="410"/>
      <c r="AE492" s="410"/>
      <c r="AF492" s="410"/>
      <c r="AG492" s="410"/>
      <c r="AH492" s="410"/>
      <c r="AI492" s="410"/>
      <c r="AJ492" s="410"/>
      <c r="AK492" s="410"/>
      <c r="AL492" s="410"/>
      <c r="AM492" s="296">
        <f>SUM(Y492:AL492)</f>
        <v>1</v>
      </c>
    </row>
    <row r="493" spans="1:39" ht="16" outlineLevel="1">
      <c r="A493" s="531"/>
      <c r="B493" s="431" t="s">
        <v>308</v>
      </c>
      <c r="C493" s="291" t="s">
        <v>163</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11">
        <f t="shared" ref="Y493:AL493" si="147">Y492</f>
        <v>1</v>
      </c>
      <c r="Z493" s="411">
        <f t="shared" si="147"/>
        <v>0</v>
      </c>
      <c r="AA493" s="411">
        <f t="shared" si="147"/>
        <v>0</v>
      </c>
      <c r="AB493" s="411">
        <f t="shared" si="147"/>
        <v>0</v>
      </c>
      <c r="AC493" s="411">
        <f t="shared" si="147"/>
        <v>0</v>
      </c>
      <c r="AD493" s="411">
        <f t="shared" si="147"/>
        <v>0</v>
      </c>
      <c r="AE493" s="411">
        <f t="shared" si="147"/>
        <v>0</v>
      </c>
      <c r="AF493" s="411">
        <f t="shared" si="147"/>
        <v>0</v>
      </c>
      <c r="AG493" s="411">
        <f t="shared" si="147"/>
        <v>0</v>
      </c>
      <c r="AH493" s="411">
        <f t="shared" si="147"/>
        <v>0</v>
      </c>
      <c r="AI493" s="411">
        <f t="shared" si="147"/>
        <v>0</v>
      </c>
      <c r="AJ493" s="411">
        <f t="shared" si="147"/>
        <v>0</v>
      </c>
      <c r="AK493" s="411">
        <f t="shared" si="147"/>
        <v>0</v>
      </c>
      <c r="AL493" s="411">
        <f t="shared" si="147"/>
        <v>0</v>
      </c>
      <c r="AM493" s="306"/>
    </row>
    <row r="494" spans="1:39" ht="16" outlineLevel="1">
      <c r="A494" s="531"/>
      <c r="B494" s="428"/>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17" outlineLevel="1">
      <c r="A495" s="531"/>
      <c r="B495" s="428" t="s">
        <v>833</v>
      </c>
      <c r="C495" s="291" t="s">
        <v>25</v>
      </c>
      <c r="D495" s="295"/>
      <c r="E495" s="295"/>
      <c r="F495" s="295"/>
      <c r="G495" s="295"/>
      <c r="H495" s="295"/>
      <c r="I495" s="295"/>
      <c r="J495" s="295"/>
      <c r="K495" s="295"/>
      <c r="L495" s="295"/>
      <c r="M495" s="295"/>
      <c r="N495" s="291"/>
      <c r="O495" s="295"/>
      <c r="P495" s="295"/>
      <c r="Q495" s="295"/>
      <c r="R495" s="295"/>
      <c r="S495" s="295"/>
      <c r="T495" s="295"/>
      <c r="U495" s="295"/>
      <c r="V495" s="295"/>
      <c r="W495" s="295"/>
      <c r="X495" s="295"/>
      <c r="Y495" s="426">
        <v>1</v>
      </c>
      <c r="Z495" s="410"/>
      <c r="AA495" s="410"/>
      <c r="AB495" s="410"/>
      <c r="AC495" s="410"/>
      <c r="AD495" s="410"/>
      <c r="AE495" s="410"/>
      <c r="AF495" s="415"/>
      <c r="AG495" s="415"/>
      <c r="AH495" s="415"/>
      <c r="AI495" s="415"/>
      <c r="AJ495" s="415"/>
      <c r="AK495" s="415"/>
      <c r="AL495" s="415"/>
      <c r="AM495" s="296">
        <f>SUM(Y495:AL495)</f>
        <v>1</v>
      </c>
    </row>
    <row r="496" spans="1:39" ht="16" outlineLevel="1">
      <c r="A496" s="531"/>
      <c r="B496" s="431" t="s">
        <v>308</v>
      </c>
      <c r="C496" s="340" t="s">
        <v>766</v>
      </c>
      <c r="D496" s="295">
        <v>45251.599999999904</v>
      </c>
      <c r="E496" s="295">
        <f t="shared" ref="E496:F496" si="148">D496+($G496-$D496)/($G$410-$D$410)</f>
        <v>45251.599999999904</v>
      </c>
      <c r="F496" s="295">
        <f t="shared" si="148"/>
        <v>45251.599999999904</v>
      </c>
      <c r="G496" s="295">
        <v>45251.599999999904</v>
      </c>
      <c r="H496" s="295"/>
      <c r="I496" s="295"/>
      <c r="J496" s="295"/>
      <c r="K496" s="295"/>
      <c r="L496" s="295"/>
      <c r="M496" s="295"/>
      <c r="N496" s="467"/>
      <c r="O496" s="295"/>
      <c r="P496" s="295"/>
      <c r="Q496" s="295"/>
      <c r="R496" s="295"/>
      <c r="S496" s="295"/>
      <c r="T496" s="295"/>
      <c r="U496" s="295"/>
      <c r="V496" s="295"/>
      <c r="W496" s="295"/>
      <c r="X496" s="295"/>
      <c r="Y496" s="411">
        <f t="shared" ref="Y496:AL496" si="149">Y495</f>
        <v>1</v>
      </c>
      <c r="Z496" s="411">
        <f t="shared" si="149"/>
        <v>0</v>
      </c>
      <c r="AA496" s="411">
        <f t="shared" si="149"/>
        <v>0</v>
      </c>
      <c r="AB496" s="411">
        <f t="shared" si="149"/>
        <v>0</v>
      </c>
      <c r="AC496" s="411">
        <f t="shared" si="149"/>
        <v>0</v>
      </c>
      <c r="AD496" s="411">
        <f t="shared" si="149"/>
        <v>0</v>
      </c>
      <c r="AE496" s="411">
        <f t="shared" si="149"/>
        <v>0</v>
      </c>
      <c r="AF496" s="411">
        <f t="shared" si="149"/>
        <v>0</v>
      </c>
      <c r="AG496" s="411">
        <f t="shared" si="149"/>
        <v>0</v>
      </c>
      <c r="AH496" s="411">
        <f t="shared" si="149"/>
        <v>0</v>
      </c>
      <c r="AI496" s="411">
        <f t="shared" si="149"/>
        <v>0</v>
      </c>
      <c r="AJ496" s="411">
        <f t="shared" si="149"/>
        <v>0</v>
      </c>
      <c r="AK496" s="411">
        <f t="shared" si="149"/>
        <v>0</v>
      </c>
      <c r="AL496" s="411">
        <f t="shared" si="149"/>
        <v>0</v>
      </c>
      <c r="AM496" s="306"/>
    </row>
    <row r="497" spans="1:39" ht="16" outlineLevel="1">
      <c r="A497" s="531"/>
      <c r="B497" s="431"/>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25"/>
      <c r="AA497" s="425"/>
      <c r="AB497" s="425"/>
      <c r="AC497" s="425"/>
      <c r="AD497" s="425"/>
      <c r="AE497" s="425"/>
      <c r="AF497" s="425"/>
      <c r="AG497" s="425"/>
      <c r="AH497" s="425"/>
      <c r="AI497" s="425"/>
      <c r="AJ497" s="425"/>
      <c r="AK497" s="425"/>
      <c r="AL497" s="425"/>
      <c r="AM497" s="306"/>
    </row>
    <row r="498" spans="1:39" ht="16" outlineLevel="1">
      <c r="A498" s="531"/>
      <c r="B498" s="503" t="s">
        <v>499</v>
      </c>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17" outlineLevel="1">
      <c r="A499" s="531">
        <v>25</v>
      </c>
      <c r="B499" s="428" t="s">
        <v>117</v>
      </c>
      <c r="C499" s="291" t="s">
        <v>25</v>
      </c>
      <c r="D499" s="295">
        <v>718670</v>
      </c>
      <c r="E499" s="295">
        <v>718670</v>
      </c>
      <c r="F499" s="295">
        <v>718670</v>
      </c>
      <c r="G499" s="295">
        <v>718670</v>
      </c>
      <c r="H499" s="295">
        <v>718670</v>
      </c>
      <c r="I499" s="295">
        <v>718670</v>
      </c>
      <c r="J499" s="295">
        <v>718670</v>
      </c>
      <c r="K499" s="295">
        <v>718670</v>
      </c>
      <c r="L499" s="295">
        <v>718670</v>
      </c>
      <c r="M499" s="295">
        <v>620701</v>
      </c>
      <c r="N499" s="295">
        <v>12</v>
      </c>
      <c r="O499" s="295">
        <v>32</v>
      </c>
      <c r="P499" s="295">
        <v>32</v>
      </c>
      <c r="Q499" s="295">
        <v>32</v>
      </c>
      <c r="R499" s="295">
        <v>32</v>
      </c>
      <c r="S499" s="295">
        <v>32</v>
      </c>
      <c r="T499" s="295">
        <v>32</v>
      </c>
      <c r="U499" s="295">
        <v>32</v>
      </c>
      <c r="V499" s="295">
        <v>32</v>
      </c>
      <c r="W499" s="295">
        <v>32</v>
      </c>
      <c r="X499" s="295">
        <v>28</v>
      </c>
      <c r="Y499" s="426"/>
      <c r="Z499" s="410">
        <v>0.18181818181818182</v>
      </c>
      <c r="AA499" s="410">
        <v>0.72727272727272729</v>
      </c>
      <c r="AB499" s="410">
        <v>0</v>
      </c>
      <c r="AC499" s="410">
        <v>9.0909090909090912E-2</v>
      </c>
      <c r="AD499" s="410"/>
      <c r="AE499" s="410"/>
      <c r="AF499" s="415"/>
      <c r="AG499" s="415"/>
      <c r="AH499" s="415"/>
      <c r="AI499" s="415"/>
      <c r="AJ499" s="415"/>
      <c r="AK499" s="415"/>
      <c r="AL499" s="415"/>
      <c r="AM499" s="296">
        <f>SUM(Y499:AL499)</f>
        <v>1</v>
      </c>
    </row>
    <row r="500" spans="1:39" ht="16" outlineLevel="1">
      <c r="A500" s="531"/>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 t="shared" ref="Y500:AL500" si="150">Y499</f>
        <v>0</v>
      </c>
      <c r="Z500" s="411">
        <v>0</v>
      </c>
      <c r="AA500" s="411">
        <v>0</v>
      </c>
      <c r="AB500" s="411">
        <v>0</v>
      </c>
      <c r="AC500" s="411">
        <v>0</v>
      </c>
      <c r="AD500" s="411">
        <f t="shared" si="150"/>
        <v>0</v>
      </c>
      <c r="AE500" s="411">
        <f t="shared" si="150"/>
        <v>0</v>
      </c>
      <c r="AF500" s="411">
        <f t="shared" si="150"/>
        <v>0</v>
      </c>
      <c r="AG500" s="411">
        <f t="shared" si="150"/>
        <v>0</v>
      </c>
      <c r="AH500" s="411">
        <f t="shared" si="150"/>
        <v>0</v>
      </c>
      <c r="AI500" s="411">
        <f t="shared" si="150"/>
        <v>0</v>
      </c>
      <c r="AJ500" s="411">
        <f t="shared" si="150"/>
        <v>0</v>
      </c>
      <c r="AK500" s="411">
        <f t="shared" si="150"/>
        <v>0</v>
      </c>
      <c r="AL500" s="411">
        <f t="shared" si="150"/>
        <v>0</v>
      </c>
      <c r="AM500" s="306"/>
    </row>
    <row r="501" spans="1:39" ht="16"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4" outlineLevel="1">
      <c r="A502" s="531">
        <v>26</v>
      </c>
      <c r="B502" s="765" t="s">
        <v>763</v>
      </c>
      <c r="C502" s="291" t="s">
        <v>25</v>
      </c>
      <c r="D502" s="295">
        <v>12178764.254190965</v>
      </c>
      <c r="E502" s="295">
        <v>12178764.254190965</v>
      </c>
      <c r="F502" s="295">
        <v>12178764.254190965</v>
      </c>
      <c r="G502" s="295">
        <v>12178764.254190965</v>
      </c>
      <c r="H502" s="295">
        <v>12178764.254190965</v>
      </c>
      <c r="I502" s="295">
        <v>12178764.254190965</v>
      </c>
      <c r="J502" s="295">
        <v>12178764.254190965</v>
      </c>
      <c r="K502" s="295">
        <v>12178764.254190965</v>
      </c>
      <c r="L502" s="295">
        <v>12178764.254190965</v>
      </c>
      <c r="M502" s="295">
        <v>12178764.254190965</v>
      </c>
      <c r="N502" s="295">
        <v>12</v>
      </c>
      <c r="O502" s="295">
        <v>2407</v>
      </c>
      <c r="P502" s="295">
        <v>2442</v>
      </c>
      <c r="Q502" s="295">
        <v>2442</v>
      </c>
      <c r="R502" s="295">
        <v>2442</v>
      </c>
      <c r="S502" s="295">
        <v>2442</v>
      </c>
      <c r="T502" s="295">
        <v>2299</v>
      </c>
      <c r="U502" s="295">
        <v>2299</v>
      </c>
      <c r="V502" s="295">
        <v>2299</v>
      </c>
      <c r="W502" s="295">
        <v>2290</v>
      </c>
      <c r="X502" s="295">
        <v>2290</v>
      </c>
      <c r="Y502" s="426">
        <f>'3-a.  Rate Class Allocations'!P280</f>
        <v>0</v>
      </c>
      <c r="Z502" s="426">
        <f>'3-a.  Rate Class Allocations'!Q280</f>
        <v>0.12678421281052704</v>
      </c>
      <c r="AA502" s="426">
        <f>'3-a.  Rate Class Allocations'!R280</f>
        <v>0.51805768386317486</v>
      </c>
      <c r="AB502" s="426">
        <f>'3-a.  Rate Class Allocations'!S280</f>
        <v>9.8742358175885558E-2</v>
      </c>
      <c r="AC502" s="426">
        <f>'3-a.  Rate Class Allocations'!T280</f>
        <v>0.21710936444678303</v>
      </c>
      <c r="AD502" s="410"/>
      <c r="AE502" s="410"/>
      <c r="AF502" s="415"/>
      <c r="AG502" s="415"/>
      <c r="AH502" s="415"/>
      <c r="AI502" s="415"/>
      <c r="AJ502" s="415"/>
      <c r="AK502" s="415"/>
      <c r="AL502" s="415"/>
      <c r="AM502" s="296">
        <f>SUM(Y502:AL502)</f>
        <v>0.96069361929637043</v>
      </c>
    </row>
    <row r="503" spans="1:39" ht="16" outlineLevel="1">
      <c r="A503" s="531"/>
      <c r="B503" s="766" t="s">
        <v>308</v>
      </c>
      <c r="C503" s="340" t="s">
        <v>766</v>
      </c>
      <c r="D503" s="295">
        <v>2906948.7216248298</v>
      </c>
      <c r="E503" s="295">
        <f>D503+($G503-$D503)/($G$410-$D$410)</f>
        <v>2898514.9084272552</v>
      </c>
      <c r="F503" s="295">
        <f>E503+($G503-$D503)/($G$410-$D$410)</f>
        <v>2890081.0952296806</v>
      </c>
      <c r="G503" s="295">
        <v>2881647.2820321061</v>
      </c>
      <c r="H503" s="295"/>
      <c r="I503" s="295"/>
      <c r="J503" s="295"/>
      <c r="K503" s="295"/>
      <c r="L503" s="295"/>
      <c r="M503" s="295"/>
      <c r="N503" s="295">
        <f>N502</f>
        <v>12</v>
      </c>
      <c r="O503" s="295">
        <f>O502/D502*D503</f>
        <v>574.52672758183519</v>
      </c>
      <c r="P503" s="295">
        <f>P502/E502*E503</f>
        <v>581.18978729254991</v>
      </c>
      <c r="Q503" s="295">
        <f>Q502/F502*F503</f>
        <v>579.49869849251922</v>
      </c>
      <c r="R503" s="295">
        <f>R502/G502*G503</f>
        <v>577.80760969248843</v>
      </c>
      <c r="S503" s="295"/>
      <c r="T503" s="295"/>
      <c r="U503" s="295"/>
      <c r="V503" s="295"/>
      <c r="W503" s="295"/>
      <c r="X503" s="295"/>
      <c r="Y503" s="426">
        <f>'3-a.  Rate Class Allocations'!P281</f>
        <v>7.9100560069218795E-4</v>
      </c>
      <c r="Z503" s="426">
        <f>'3-a.  Rate Class Allocations'!Q281</f>
        <v>5.6323684707149775E-2</v>
      </c>
      <c r="AA503" s="426">
        <f>'3-a.  Rate Class Allocations'!R281</f>
        <v>0.79429307677940708</v>
      </c>
      <c r="AB503" s="426">
        <f>'3-a.  Rate Class Allocations'!S281</f>
        <v>3.1497711719035718E-2</v>
      </c>
      <c r="AC503" s="426">
        <f>'3-a.  Rate Class Allocations'!T281</f>
        <v>1.1249182756798471E-2</v>
      </c>
      <c r="AD503" s="411">
        <f t="shared" ref="AD503:AL503" si="151">AD502</f>
        <v>0</v>
      </c>
      <c r="AE503" s="411">
        <f t="shared" si="151"/>
        <v>0</v>
      </c>
      <c r="AF503" s="411">
        <f t="shared" si="151"/>
        <v>0</v>
      </c>
      <c r="AG503" s="411">
        <f t="shared" si="151"/>
        <v>0</v>
      </c>
      <c r="AH503" s="411">
        <f t="shared" si="151"/>
        <v>0</v>
      </c>
      <c r="AI503" s="411">
        <f t="shared" si="151"/>
        <v>0</v>
      </c>
      <c r="AJ503" s="411">
        <f t="shared" si="151"/>
        <v>0</v>
      </c>
      <c r="AK503" s="411">
        <f t="shared" si="151"/>
        <v>0</v>
      </c>
      <c r="AL503" s="411">
        <f t="shared" si="151"/>
        <v>0</v>
      </c>
      <c r="AM503" s="306"/>
    </row>
    <row r="504" spans="1:39" ht="16" outlineLevel="1">
      <c r="A504" s="531"/>
      <c r="B504" s="766" t="s">
        <v>896</v>
      </c>
      <c r="C504" s="763" t="s">
        <v>766</v>
      </c>
      <c r="D504" s="295">
        <v>256708.75769800149</v>
      </c>
      <c r="E504" s="295">
        <f t="shared" ref="E504:M504" si="152">E502/D502*D504</f>
        <v>256708.75769800149</v>
      </c>
      <c r="F504" s="295">
        <f t="shared" si="152"/>
        <v>256708.75769800149</v>
      </c>
      <c r="G504" s="295">
        <f t="shared" si="152"/>
        <v>256708.75769800149</v>
      </c>
      <c r="H504" s="295">
        <f t="shared" si="152"/>
        <v>256708.75769800149</v>
      </c>
      <c r="I504" s="295">
        <f t="shared" si="152"/>
        <v>256708.75769800149</v>
      </c>
      <c r="J504" s="295">
        <f t="shared" si="152"/>
        <v>256708.75769800149</v>
      </c>
      <c r="K504" s="295">
        <f t="shared" si="152"/>
        <v>256708.75769800149</v>
      </c>
      <c r="L504" s="295">
        <f t="shared" si="152"/>
        <v>256708.75769800149</v>
      </c>
      <c r="M504" s="295">
        <f t="shared" si="152"/>
        <v>256708.75769800149</v>
      </c>
      <c r="N504" s="295">
        <v>12</v>
      </c>
      <c r="O504" s="295">
        <v>36.59011578044597</v>
      </c>
      <c r="P504" s="295">
        <f t="shared" ref="P504:X504" si="153">P502/O502*O504</f>
        <v>37.122169811320752</v>
      </c>
      <c r="Q504" s="295">
        <f t="shared" si="153"/>
        <v>37.122169811320752</v>
      </c>
      <c r="R504" s="295">
        <f t="shared" si="153"/>
        <v>37.122169811320752</v>
      </c>
      <c r="S504" s="295">
        <f t="shared" si="153"/>
        <v>37.122169811320752</v>
      </c>
      <c r="T504" s="295">
        <f t="shared" si="153"/>
        <v>34.948349056603774</v>
      </c>
      <c r="U504" s="295">
        <f t="shared" si="153"/>
        <v>34.948349056603774</v>
      </c>
      <c r="V504" s="295">
        <f t="shared" si="153"/>
        <v>34.948349056603774</v>
      </c>
      <c r="W504" s="295">
        <f t="shared" si="153"/>
        <v>34.811535162950257</v>
      </c>
      <c r="X504" s="295">
        <f t="shared" si="153"/>
        <v>34.811535162950257</v>
      </c>
      <c r="Y504" s="758">
        <f>'3-a.  Rate Class Allocations'!P28</f>
        <v>0</v>
      </c>
      <c r="Z504" s="758">
        <f>'3-a.  Rate Class Allocations'!Q28</f>
        <v>0.71452306971451773</v>
      </c>
      <c r="AA504" s="758">
        <f>'3-a.  Rate Class Allocations'!R28</f>
        <v>0.60397117528124833</v>
      </c>
      <c r="AB504" s="758">
        <f>'3-a.  Rate Class Allocations'!S28</f>
        <v>0</v>
      </c>
      <c r="AC504" s="758">
        <f>'3-a.  Rate Class Allocations'!T28</f>
        <v>0</v>
      </c>
      <c r="AD504" s="411"/>
      <c r="AE504" s="411"/>
      <c r="AF504" s="411"/>
      <c r="AG504" s="411"/>
      <c r="AH504" s="411"/>
      <c r="AI504" s="411"/>
      <c r="AJ504" s="411"/>
      <c r="AK504" s="411"/>
      <c r="AL504" s="411"/>
      <c r="AM504" s="306"/>
    </row>
    <row r="505" spans="1:39" ht="16" outlineLevel="1">
      <c r="A505" s="531"/>
      <c r="B505" s="766"/>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4" outlineLevel="1">
      <c r="A506" s="531"/>
      <c r="B506" s="765" t="s">
        <v>764</v>
      </c>
      <c r="C506" s="291" t="s">
        <v>25</v>
      </c>
      <c r="D506" s="295">
        <f>'8.  Streetlighting'!F33</f>
        <v>5118668.7458090354</v>
      </c>
      <c r="E506" s="295">
        <f t="shared" ref="E506:M506" si="154">D506</f>
        <v>5118668.7458090354</v>
      </c>
      <c r="F506" s="295">
        <f t="shared" si="154"/>
        <v>5118668.7458090354</v>
      </c>
      <c r="G506" s="295">
        <f t="shared" si="154"/>
        <v>5118668.7458090354</v>
      </c>
      <c r="H506" s="295">
        <f t="shared" si="154"/>
        <v>5118668.7458090354</v>
      </c>
      <c r="I506" s="295">
        <f t="shared" si="154"/>
        <v>5118668.7458090354</v>
      </c>
      <c r="J506" s="295">
        <f t="shared" si="154"/>
        <v>5118668.7458090354</v>
      </c>
      <c r="K506" s="295">
        <f t="shared" si="154"/>
        <v>5118668.7458090354</v>
      </c>
      <c r="L506" s="295">
        <f t="shared" si="154"/>
        <v>5118668.7458090354</v>
      </c>
      <c r="M506" s="295">
        <f t="shared" si="154"/>
        <v>5118668.7458090354</v>
      </c>
      <c r="N506" s="295">
        <v>12</v>
      </c>
      <c r="O506" s="295">
        <f>'8.  Streetlighting'!S33</f>
        <v>0</v>
      </c>
      <c r="P506" s="295">
        <f>'8.  Streetlighting'!T33</f>
        <v>202.37854391832832</v>
      </c>
      <c r="Q506" s="295">
        <f>'8.  Streetlighting'!U33</f>
        <v>677.56516058499506</v>
      </c>
      <c r="R506" s="295">
        <f>'8.  Streetlighting'!V33</f>
        <v>677.56516058499506</v>
      </c>
      <c r="S506" s="295"/>
      <c r="T506" s="295"/>
      <c r="U506" s="295"/>
      <c r="V506" s="295"/>
      <c r="W506" s="295"/>
      <c r="X506" s="295"/>
      <c r="Y506" s="426"/>
      <c r="Z506" s="410"/>
      <c r="AA506" s="410"/>
      <c r="AB506" s="410"/>
      <c r="AC506" s="410"/>
      <c r="AD506" s="410"/>
      <c r="AE506" s="410"/>
      <c r="AF506" s="415">
        <v>1</v>
      </c>
      <c r="AG506" s="415"/>
      <c r="AH506" s="415"/>
      <c r="AI506" s="415"/>
      <c r="AJ506" s="415"/>
      <c r="AK506" s="415"/>
      <c r="AL506" s="415"/>
      <c r="AM506" s="296">
        <f>SUM(Y506:AL506)</f>
        <v>1</v>
      </c>
    </row>
    <row r="507" spans="1:39" ht="16" outlineLevel="1">
      <c r="A507" s="531"/>
      <c r="B507" s="766" t="s">
        <v>308</v>
      </c>
      <c r="C507" s="291" t="s">
        <v>163</v>
      </c>
      <c r="D507" s="295">
        <f>'8.  Streetlighting'!F34</f>
        <v>2209513.7199999997</v>
      </c>
      <c r="E507" s="295">
        <f>D507</f>
        <v>2209513.7199999997</v>
      </c>
      <c r="F507" s="295">
        <f>E507</f>
        <v>2209513.7199999997</v>
      </c>
      <c r="G507" s="295">
        <f>F507</f>
        <v>2209513.7199999997</v>
      </c>
      <c r="H507" s="295"/>
      <c r="I507" s="295"/>
      <c r="J507" s="295"/>
      <c r="K507" s="295"/>
      <c r="L507" s="295"/>
      <c r="M507" s="295"/>
      <c r="N507" s="295">
        <f>N506</f>
        <v>12</v>
      </c>
      <c r="O507" s="295">
        <f>'8.  Streetlighting'!S34</f>
        <v>0</v>
      </c>
      <c r="P507" s="295">
        <f>'8.  Streetlighting'!T34</f>
        <v>270.00172768292174</v>
      </c>
      <c r="Q507" s="295">
        <f>'8.  Streetlighting'!U34</f>
        <v>271.97414000000003</v>
      </c>
      <c r="R507" s="295">
        <f>'8.  Streetlighting'!V34</f>
        <v>271.97414000000003</v>
      </c>
      <c r="S507" s="295"/>
      <c r="T507" s="295"/>
      <c r="U507" s="295"/>
      <c r="V507" s="295"/>
      <c r="W507" s="295"/>
      <c r="X507" s="295"/>
      <c r="Y507" s="411">
        <f>Y506</f>
        <v>0</v>
      </c>
      <c r="Z507" s="411">
        <f t="shared" ref="Z507:AL507" si="155">Z506</f>
        <v>0</v>
      </c>
      <c r="AA507" s="411">
        <f t="shared" si="155"/>
        <v>0</v>
      </c>
      <c r="AB507" s="411">
        <f t="shared" si="155"/>
        <v>0</v>
      </c>
      <c r="AC507" s="411">
        <f t="shared" si="155"/>
        <v>0</v>
      </c>
      <c r="AD507" s="411">
        <f t="shared" si="155"/>
        <v>0</v>
      </c>
      <c r="AE507" s="411">
        <f t="shared" si="155"/>
        <v>0</v>
      </c>
      <c r="AF507" s="411">
        <f t="shared" si="155"/>
        <v>1</v>
      </c>
      <c r="AG507" s="411">
        <f t="shared" si="155"/>
        <v>0</v>
      </c>
      <c r="AH507" s="411">
        <f t="shared" si="155"/>
        <v>0</v>
      </c>
      <c r="AI507" s="411">
        <f t="shared" si="155"/>
        <v>0</v>
      </c>
      <c r="AJ507" s="411">
        <f t="shared" si="155"/>
        <v>0</v>
      </c>
      <c r="AK507" s="411">
        <f t="shared" si="155"/>
        <v>0</v>
      </c>
      <c r="AL507" s="411">
        <f t="shared" si="155"/>
        <v>0</v>
      </c>
      <c r="AM507" s="306"/>
    </row>
    <row r="508" spans="1:39" ht="16" outlineLevel="1">
      <c r="A508" s="531"/>
      <c r="B508" s="43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34" outlineLevel="1">
      <c r="A509" s="531">
        <v>27</v>
      </c>
      <c r="B509" s="428" t="s">
        <v>119</v>
      </c>
      <c r="C509" s="291" t="s">
        <v>25</v>
      </c>
      <c r="D509" s="295">
        <v>863077</v>
      </c>
      <c r="E509" s="295">
        <v>863077</v>
      </c>
      <c r="F509" s="295">
        <v>863077</v>
      </c>
      <c r="G509" s="295">
        <v>863077</v>
      </c>
      <c r="H509" s="295">
        <v>712449</v>
      </c>
      <c r="I509" s="295">
        <v>548571</v>
      </c>
      <c r="J509" s="295">
        <v>401033</v>
      </c>
      <c r="K509" s="295">
        <v>321236</v>
      </c>
      <c r="L509" s="295">
        <v>234485</v>
      </c>
      <c r="M509" s="295">
        <v>141948</v>
      </c>
      <c r="N509" s="295">
        <v>12</v>
      </c>
      <c r="O509" s="295">
        <v>202</v>
      </c>
      <c r="P509" s="295">
        <v>202</v>
      </c>
      <c r="Q509" s="295">
        <v>202</v>
      </c>
      <c r="R509" s="295">
        <v>202</v>
      </c>
      <c r="S509" s="295">
        <v>179</v>
      </c>
      <c r="T509" s="295">
        <v>150</v>
      </c>
      <c r="U509" s="295">
        <v>119</v>
      </c>
      <c r="V509" s="295">
        <v>100</v>
      </c>
      <c r="W509" s="295">
        <v>76</v>
      </c>
      <c r="X509" s="295">
        <v>48</v>
      </c>
      <c r="Y509" s="426"/>
      <c r="Z509" s="410">
        <v>1</v>
      </c>
      <c r="AA509" s="410"/>
      <c r="AB509" s="410"/>
      <c r="AC509" s="410"/>
      <c r="AD509" s="410"/>
      <c r="AE509" s="410"/>
      <c r="AF509" s="415"/>
      <c r="AG509" s="415"/>
      <c r="AH509" s="415"/>
      <c r="AI509" s="415"/>
      <c r="AJ509" s="415"/>
      <c r="AK509" s="415"/>
      <c r="AL509" s="415"/>
      <c r="AM509" s="296">
        <f>SUM(Y509:AL509)</f>
        <v>1</v>
      </c>
    </row>
    <row r="510" spans="1:39" ht="16" outlineLevel="1">
      <c r="A510" s="531"/>
      <c r="B510" s="431" t="s">
        <v>308</v>
      </c>
      <c r="C510" s="340" t="s">
        <v>766</v>
      </c>
      <c r="D510" s="295">
        <v>16946.852721313477</v>
      </c>
      <c r="E510" s="295">
        <f>D510+($G510-$D510)/($G$410-$D$410)</f>
        <v>14919.093754937503</v>
      </c>
      <c r="F510" s="295">
        <f>E510+($G510-$D510)/($G$410-$D$410)</f>
        <v>12891.334788561529</v>
      </c>
      <c r="G510" s="295">
        <v>10863.575822185554</v>
      </c>
      <c r="H510" s="295"/>
      <c r="I510" s="295"/>
      <c r="J510" s="295"/>
      <c r="K510" s="295"/>
      <c r="L510" s="295"/>
      <c r="M510" s="295"/>
      <c r="N510" s="295">
        <f>N509</f>
        <v>12</v>
      </c>
      <c r="O510" s="295">
        <f>O509/D509*D510</f>
        <v>3.9663485989144909</v>
      </c>
      <c r="P510" s="295">
        <f>P509/E509*E510</f>
        <v>3.4917590649471317</v>
      </c>
      <c r="Q510" s="295">
        <f>Q509/F509*F510</f>
        <v>3.0171695309797721</v>
      </c>
      <c r="R510" s="295">
        <f>R509/G509*G510</f>
        <v>2.5425799970124126</v>
      </c>
      <c r="S510" s="295"/>
      <c r="T510" s="295"/>
      <c r="U510" s="295"/>
      <c r="V510" s="295"/>
      <c r="W510" s="295"/>
      <c r="X510" s="295"/>
      <c r="Y510" s="411">
        <f t="shared" ref="Y510:AL510" si="156">Y509</f>
        <v>0</v>
      </c>
      <c r="Z510" s="411">
        <f t="shared" si="156"/>
        <v>1</v>
      </c>
      <c r="AA510" s="411">
        <f t="shared" si="156"/>
        <v>0</v>
      </c>
      <c r="AB510" s="411">
        <f t="shared" si="156"/>
        <v>0</v>
      </c>
      <c r="AC510" s="411">
        <f t="shared" si="156"/>
        <v>0</v>
      </c>
      <c r="AD510" s="411">
        <f t="shared" si="156"/>
        <v>0</v>
      </c>
      <c r="AE510" s="411">
        <f t="shared" si="156"/>
        <v>0</v>
      </c>
      <c r="AF510" s="411">
        <f t="shared" si="156"/>
        <v>0</v>
      </c>
      <c r="AG510" s="411">
        <f t="shared" si="156"/>
        <v>0</v>
      </c>
      <c r="AH510" s="411">
        <f t="shared" si="156"/>
        <v>0</v>
      </c>
      <c r="AI510" s="411">
        <f t="shared" si="156"/>
        <v>0</v>
      </c>
      <c r="AJ510" s="411">
        <f t="shared" si="156"/>
        <v>0</v>
      </c>
      <c r="AK510" s="411">
        <f t="shared" si="156"/>
        <v>0</v>
      </c>
      <c r="AL510" s="411">
        <f t="shared" si="156"/>
        <v>0</v>
      </c>
      <c r="AM510" s="306"/>
    </row>
    <row r="511" spans="1:39" ht="16" outlineLevel="1">
      <c r="A511" s="531"/>
      <c r="B511" s="431"/>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34" outlineLevel="1">
      <c r="A512" s="531">
        <v>28</v>
      </c>
      <c r="B512" s="428" t="s">
        <v>120</v>
      </c>
      <c r="C512" s="291" t="s">
        <v>25</v>
      </c>
      <c r="D512" s="295">
        <v>2461</v>
      </c>
      <c r="E512" s="295">
        <v>2461</v>
      </c>
      <c r="F512" s="295">
        <v>2461</v>
      </c>
      <c r="G512" s="295">
        <v>2461</v>
      </c>
      <c r="H512" s="295">
        <v>2461</v>
      </c>
      <c r="I512" s="295">
        <v>2461</v>
      </c>
      <c r="J512" s="295">
        <v>2461</v>
      </c>
      <c r="K512" s="295">
        <v>2461</v>
      </c>
      <c r="L512" s="295">
        <v>2461</v>
      </c>
      <c r="M512" s="295">
        <v>2461</v>
      </c>
      <c r="N512" s="295">
        <v>12</v>
      </c>
      <c r="O512" s="295">
        <v>2</v>
      </c>
      <c r="P512" s="295">
        <v>2</v>
      </c>
      <c r="Q512" s="295">
        <v>2</v>
      </c>
      <c r="R512" s="295">
        <v>2</v>
      </c>
      <c r="S512" s="295">
        <v>2</v>
      </c>
      <c r="T512" s="295">
        <v>2</v>
      </c>
      <c r="U512" s="295">
        <v>2</v>
      </c>
      <c r="V512" s="295">
        <v>2</v>
      </c>
      <c r="W512" s="295">
        <v>2</v>
      </c>
      <c r="X512" s="295">
        <v>2</v>
      </c>
      <c r="Y512" s="426"/>
      <c r="Z512" s="410"/>
      <c r="AA512" s="410">
        <v>1</v>
      </c>
      <c r="AB512" s="410"/>
      <c r="AC512" s="410"/>
      <c r="AD512" s="410"/>
      <c r="AE512" s="410"/>
      <c r="AF512" s="415"/>
      <c r="AG512" s="415"/>
      <c r="AH512" s="415"/>
      <c r="AI512" s="415"/>
      <c r="AJ512" s="415"/>
      <c r="AK512" s="415"/>
      <c r="AL512" s="415"/>
      <c r="AM512" s="296">
        <f>SUM(Y512:AL512)</f>
        <v>1</v>
      </c>
    </row>
    <row r="513" spans="1:39" ht="16" outlineLevel="1">
      <c r="A513" s="531"/>
      <c r="B513" s="431" t="s">
        <v>308</v>
      </c>
      <c r="C513" s="291" t="s">
        <v>163</v>
      </c>
      <c r="D513" s="295"/>
      <c r="E513" s="295"/>
      <c r="F513" s="295"/>
      <c r="G513" s="295"/>
      <c r="H513" s="295"/>
      <c r="I513" s="295"/>
      <c r="J513" s="295"/>
      <c r="K513" s="295"/>
      <c r="L513" s="295"/>
      <c r="M513" s="295"/>
      <c r="N513" s="295">
        <f>N512</f>
        <v>12</v>
      </c>
      <c r="O513" s="295"/>
      <c r="P513" s="295"/>
      <c r="Q513" s="295"/>
      <c r="R513" s="295"/>
      <c r="S513" s="295"/>
      <c r="T513" s="295"/>
      <c r="U513" s="295"/>
      <c r="V513" s="295"/>
      <c r="W513" s="295"/>
      <c r="X513" s="295"/>
      <c r="Y513" s="411">
        <f t="shared" ref="Y513:AL513" si="157">Y512</f>
        <v>0</v>
      </c>
      <c r="Z513" s="411">
        <f t="shared" si="157"/>
        <v>0</v>
      </c>
      <c r="AA513" s="411">
        <f t="shared" si="157"/>
        <v>1</v>
      </c>
      <c r="AB513" s="411">
        <f t="shared" si="157"/>
        <v>0</v>
      </c>
      <c r="AC513" s="411">
        <f t="shared" si="157"/>
        <v>0</v>
      </c>
      <c r="AD513" s="411">
        <f t="shared" si="157"/>
        <v>0</v>
      </c>
      <c r="AE513" s="411">
        <f t="shared" si="157"/>
        <v>0</v>
      </c>
      <c r="AF513" s="411">
        <f t="shared" si="157"/>
        <v>0</v>
      </c>
      <c r="AG513" s="411">
        <f t="shared" si="157"/>
        <v>0</v>
      </c>
      <c r="AH513" s="411">
        <f t="shared" si="157"/>
        <v>0</v>
      </c>
      <c r="AI513" s="411">
        <f t="shared" si="157"/>
        <v>0</v>
      </c>
      <c r="AJ513" s="411">
        <f t="shared" si="157"/>
        <v>0</v>
      </c>
      <c r="AK513" s="411">
        <f t="shared" si="157"/>
        <v>0</v>
      </c>
      <c r="AL513" s="411">
        <f t="shared" si="157"/>
        <v>0</v>
      </c>
      <c r="AM513" s="306"/>
    </row>
    <row r="514" spans="1:39" ht="16" outlineLevel="1">
      <c r="A514" s="531"/>
      <c r="B514" s="431"/>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34" outlineLevel="1">
      <c r="A515" s="531">
        <v>29</v>
      </c>
      <c r="B515" s="428" t="s">
        <v>121</v>
      </c>
      <c r="C515" s="291" t="s">
        <v>25</v>
      </c>
      <c r="D515" s="295"/>
      <c r="E515" s="295"/>
      <c r="F515" s="295"/>
      <c r="G515" s="295"/>
      <c r="H515" s="295"/>
      <c r="I515" s="295"/>
      <c r="J515" s="295"/>
      <c r="K515" s="295"/>
      <c r="L515" s="295"/>
      <c r="M515" s="295"/>
      <c r="N515" s="295">
        <v>3</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6" outlineLevel="1">
      <c r="A516" s="531"/>
      <c r="B516" s="431" t="s">
        <v>308</v>
      </c>
      <c r="C516" s="291" t="s">
        <v>163</v>
      </c>
      <c r="D516" s="295"/>
      <c r="E516" s="295"/>
      <c r="F516" s="295"/>
      <c r="G516" s="295"/>
      <c r="H516" s="295"/>
      <c r="I516" s="295"/>
      <c r="J516" s="295"/>
      <c r="K516" s="295"/>
      <c r="L516" s="295"/>
      <c r="M516" s="295"/>
      <c r="N516" s="295">
        <f>N515</f>
        <v>3</v>
      </c>
      <c r="O516" s="295"/>
      <c r="P516" s="295"/>
      <c r="Q516" s="295"/>
      <c r="R516" s="295"/>
      <c r="S516" s="295"/>
      <c r="T516" s="295"/>
      <c r="U516" s="295"/>
      <c r="V516" s="295"/>
      <c r="W516" s="295"/>
      <c r="X516" s="295"/>
      <c r="Y516" s="411">
        <f t="shared" ref="Y516:AL516" si="158">Y515</f>
        <v>0</v>
      </c>
      <c r="Z516" s="411">
        <f t="shared" si="158"/>
        <v>0</v>
      </c>
      <c r="AA516" s="411">
        <f t="shared" si="158"/>
        <v>0</v>
      </c>
      <c r="AB516" s="411">
        <f t="shared" si="158"/>
        <v>0</v>
      </c>
      <c r="AC516" s="411">
        <f t="shared" si="158"/>
        <v>0</v>
      </c>
      <c r="AD516" s="411">
        <f t="shared" si="158"/>
        <v>0</v>
      </c>
      <c r="AE516" s="411">
        <f t="shared" si="158"/>
        <v>0</v>
      </c>
      <c r="AF516" s="411">
        <f t="shared" si="158"/>
        <v>0</v>
      </c>
      <c r="AG516" s="411">
        <f t="shared" si="158"/>
        <v>0</v>
      </c>
      <c r="AH516" s="411">
        <f t="shared" si="158"/>
        <v>0</v>
      </c>
      <c r="AI516" s="411">
        <f t="shared" si="158"/>
        <v>0</v>
      </c>
      <c r="AJ516" s="411">
        <f t="shared" si="158"/>
        <v>0</v>
      </c>
      <c r="AK516" s="411">
        <f t="shared" si="158"/>
        <v>0</v>
      </c>
      <c r="AL516" s="411">
        <f t="shared" si="158"/>
        <v>0</v>
      </c>
      <c r="AM516" s="306"/>
    </row>
    <row r="517" spans="1:39" ht="16"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34" outlineLevel="1">
      <c r="A518" s="531">
        <v>30</v>
      </c>
      <c r="B518" s="428" t="s">
        <v>122</v>
      </c>
      <c r="C518" s="291" t="s">
        <v>25</v>
      </c>
      <c r="D518" s="295"/>
      <c r="E518" s="295"/>
      <c r="F518" s="295"/>
      <c r="G518" s="295"/>
      <c r="H518" s="295"/>
      <c r="I518" s="295"/>
      <c r="J518" s="295"/>
      <c r="K518" s="295"/>
      <c r="L518" s="295"/>
      <c r="M518" s="295"/>
      <c r="N518" s="295">
        <v>12</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6" outlineLevel="1">
      <c r="A519" s="531"/>
      <c r="B519" s="431" t="s">
        <v>308</v>
      </c>
      <c r="C519" s="291" t="s">
        <v>163</v>
      </c>
      <c r="D519" s="295"/>
      <c r="E519" s="295"/>
      <c r="F519" s="295"/>
      <c r="G519" s="295"/>
      <c r="H519" s="295"/>
      <c r="I519" s="295"/>
      <c r="J519" s="295"/>
      <c r="K519" s="295"/>
      <c r="L519" s="295"/>
      <c r="M519" s="295"/>
      <c r="N519" s="295">
        <f>N518</f>
        <v>12</v>
      </c>
      <c r="O519" s="295"/>
      <c r="P519" s="295"/>
      <c r="Q519" s="295"/>
      <c r="R519" s="295"/>
      <c r="S519" s="295"/>
      <c r="T519" s="295"/>
      <c r="U519" s="295"/>
      <c r="V519" s="295"/>
      <c r="W519" s="295"/>
      <c r="X519" s="295"/>
      <c r="Y519" s="411">
        <f t="shared" ref="Y519:AL519" si="159">Y518</f>
        <v>0</v>
      </c>
      <c r="Z519" s="411">
        <f t="shared" si="159"/>
        <v>0</v>
      </c>
      <c r="AA519" s="411">
        <f t="shared" si="159"/>
        <v>0</v>
      </c>
      <c r="AB519" s="411">
        <f t="shared" si="159"/>
        <v>0</v>
      </c>
      <c r="AC519" s="411">
        <f t="shared" si="159"/>
        <v>0</v>
      </c>
      <c r="AD519" s="411">
        <f t="shared" si="159"/>
        <v>0</v>
      </c>
      <c r="AE519" s="411">
        <f t="shared" si="159"/>
        <v>0</v>
      </c>
      <c r="AF519" s="411">
        <f t="shared" si="159"/>
        <v>0</v>
      </c>
      <c r="AG519" s="411">
        <f t="shared" si="159"/>
        <v>0</v>
      </c>
      <c r="AH519" s="411">
        <f t="shared" si="159"/>
        <v>0</v>
      </c>
      <c r="AI519" s="411">
        <f t="shared" si="159"/>
        <v>0</v>
      </c>
      <c r="AJ519" s="411">
        <f t="shared" si="159"/>
        <v>0</v>
      </c>
      <c r="AK519" s="411">
        <f t="shared" si="159"/>
        <v>0</v>
      </c>
      <c r="AL519" s="411">
        <f t="shared" si="159"/>
        <v>0</v>
      </c>
      <c r="AM519" s="306"/>
    </row>
    <row r="520" spans="1:39" ht="16" outlineLevel="1">
      <c r="A520" s="531"/>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34" outlineLevel="1">
      <c r="A521" s="531">
        <v>31</v>
      </c>
      <c r="B521" s="428" t="s">
        <v>123</v>
      </c>
      <c r="C521" s="291" t="s">
        <v>25</v>
      </c>
      <c r="D521" s="295"/>
      <c r="E521" s="295"/>
      <c r="F521" s="295"/>
      <c r="G521" s="295"/>
      <c r="H521" s="295"/>
      <c r="I521" s="295"/>
      <c r="J521" s="295"/>
      <c r="K521" s="295"/>
      <c r="L521" s="295"/>
      <c r="M521" s="295"/>
      <c r="N521" s="295">
        <v>12</v>
      </c>
      <c r="O521" s="295"/>
      <c r="P521" s="295"/>
      <c r="Q521" s="295"/>
      <c r="R521" s="295"/>
      <c r="S521" s="295"/>
      <c r="T521" s="295"/>
      <c r="U521" s="295"/>
      <c r="V521" s="295"/>
      <c r="W521" s="295"/>
      <c r="X521" s="295"/>
      <c r="Y521" s="426"/>
      <c r="Z521" s="410"/>
      <c r="AA521" s="410"/>
      <c r="AB521" s="410"/>
      <c r="AC521" s="410"/>
      <c r="AD521" s="410"/>
      <c r="AE521" s="410"/>
      <c r="AF521" s="415"/>
      <c r="AG521" s="415"/>
      <c r="AH521" s="415"/>
      <c r="AI521" s="415"/>
      <c r="AJ521" s="415"/>
      <c r="AK521" s="415"/>
      <c r="AL521" s="415"/>
      <c r="AM521" s="296">
        <f>SUM(Y521:AL521)</f>
        <v>0</v>
      </c>
    </row>
    <row r="522" spans="1:39" ht="16" outlineLevel="1">
      <c r="A522" s="531"/>
      <c r="B522" s="431" t="s">
        <v>308</v>
      </c>
      <c r="C522" s="291" t="s">
        <v>163</v>
      </c>
      <c r="D522" s="295"/>
      <c r="E522" s="295"/>
      <c r="F522" s="295"/>
      <c r="G522" s="295"/>
      <c r="H522" s="295"/>
      <c r="I522" s="295"/>
      <c r="J522" s="295"/>
      <c r="K522" s="295"/>
      <c r="L522" s="295"/>
      <c r="M522" s="295"/>
      <c r="N522" s="295">
        <f>N521</f>
        <v>12</v>
      </c>
      <c r="O522" s="295"/>
      <c r="P522" s="295"/>
      <c r="Q522" s="295"/>
      <c r="R522" s="295"/>
      <c r="S522" s="295"/>
      <c r="T522" s="295"/>
      <c r="U522" s="295"/>
      <c r="V522" s="295"/>
      <c r="W522" s="295"/>
      <c r="X522" s="295"/>
      <c r="Y522" s="411">
        <f t="shared" ref="Y522:AL522" si="160">Y521</f>
        <v>0</v>
      </c>
      <c r="Z522" s="411">
        <f t="shared" si="160"/>
        <v>0</v>
      </c>
      <c r="AA522" s="411">
        <f t="shared" si="160"/>
        <v>0</v>
      </c>
      <c r="AB522" s="411">
        <f t="shared" si="160"/>
        <v>0</v>
      </c>
      <c r="AC522" s="411">
        <f t="shared" si="160"/>
        <v>0</v>
      </c>
      <c r="AD522" s="411">
        <f t="shared" si="160"/>
        <v>0</v>
      </c>
      <c r="AE522" s="411">
        <f t="shared" si="160"/>
        <v>0</v>
      </c>
      <c r="AF522" s="411">
        <f t="shared" si="160"/>
        <v>0</v>
      </c>
      <c r="AG522" s="411">
        <f t="shared" si="160"/>
        <v>0</v>
      </c>
      <c r="AH522" s="411">
        <f t="shared" si="160"/>
        <v>0</v>
      </c>
      <c r="AI522" s="411">
        <f t="shared" si="160"/>
        <v>0</v>
      </c>
      <c r="AJ522" s="411">
        <f t="shared" si="160"/>
        <v>0</v>
      </c>
      <c r="AK522" s="411">
        <f t="shared" si="160"/>
        <v>0</v>
      </c>
      <c r="AL522" s="411">
        <f t="shared" si="160"/>
        <v>0</v>
      </c>
      <c r="AM522" s="306"/>
    </row>
    <row r="523" spans="1:39" ht="16" outlineLevel="1">
      <c r="A523" s="531"/>
      <c r="B523" s="428"/>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7" outlineLevel="1">
      <c r="A524" s="531">
        <v>32</v>
      </c>
      <c r="B524" s="428" t="s">
        <v>124</v>
      </c>
      <c r="C524" s="291" t="s">
        <v>25</v>
      </c>
      <c r="D524" s="295">
        <v>1674645</v>
      </c>
      <c r="E524" s="295">
        <v>1525226</v>
      </c>
      <c r="F524" s="295">
        <v>1525226</v>
      </c>
      <c r="G524" s="295">
        <v>1326157</v>
      </c>
      <c r="H524" s="295">
        <v>1326157</v>
      </c>
      <c r="I524" s="295">
        <v>1004382</v>
      </c>
      <c r="J524" s="295">
        <v>1004382</v>
      </c>
      <c r="K524" s="295">
        <v>1004382</v>
      </c>
      <c r="L524" s="295">
        <v>1004382</v>
      </c>
      <c r="M524" s="295">
        <v>1004382</v>
      </c>
      <c r="N524" s="295">
        <v>12</v>
      </c>
      <c r="O524" s="295">
        <v>275</v>
      </c>
      <c r="P524" s="295">
        <v>258</v>
      </c>
      <c r="Q524" s="295">
        <v>258</v>
      </c>
      <c r="R524" s="295">
        <v>227</v>
      </c>
      <c r="S524" s="295">
        <v>227</v>
      </c>
      <c r="T524" s="295">
        <v>116</v>
      </c>
      <c r="U524" s="295">
        <v>116</v>
      </c>
      <c r="V524" s="295">
        <v>116</v>
      </c>
      <c r="W524" s="295">
        <v>116</v>
      </c>
      <c r="X524" s="295">
        <v>116</v>
      </c>
      <c r="Y524" s="426">
        <f>'3-a.  Rate Class Allocations'!P277</f>
        <v>0</v>
      </c>
      <c r="Z524" s="426">
        <f>'3-a.  Rate Class Allocations'!Q277</f>
        <v>0</v>
      </c>
      <c r="AA524" s="426">
        <f>'3-a.  Rate Class Allocations'!R277</f>
        <v>0</v>
      </c>
      <c r="AB524" s="426">
        <f>'3-a.  Rate Class Allocations'!S277</f>
        <v>0</v>
      </c>
      <c r="AC524" s="426">
        <f>'3-a.  Rate Class Allocations'!T277</f>
        <v>1</v>
      </c>
      <c r="AD524" s="426">
        <f>'3-a.  Rate Class Allocations'!U277</f>
        <v>0</v>
      </c>
      <c r="AE524" s="410"/>
      <c r="AF524" s="415"/>
      <c r="AG524" s="415"/>
      <c r="AH524" s="415"/>
      <c r="AI524" s="415"/>
      <c r="AJ524" s="415"/>
      <c r="AK524" s="415"/>
      <c r="AL524" s="415"/>
      <c r="AM524" s="296">
        <f>SUM(Y524:AL524)</f>
        <v>1</v>
      </c>
    </row>
    <row r="525" spans="1:39" ht="16" outlineLevel="1">
      <c r="A525" s="531"/>
      <c r="B525" s="431" t="s">
        <v>308</v>
      </c>
      <c r="C525" s="340" t="s">
        <v>863</v>
      </c>
      <c r="D525" s="295">
        <v>3795670.0649521649</v>
      </c>
      <c r="E525" s="295">
        <f>D525+($G525-$D525)/($G$410-$D$410)</f>
        <v>3795670.0649521649</v>
      </c>
      <c r="F525" s="295">
        <f>E525+($G525-$D525)/($G$410-$D$410)</f>
        <v>3795670.0649521649</v>
      </c>
      <c r="G525" s="295">
        <v>3795670.0649521649</v>
      </c>
      <c r="H525" s="295"/>
      <c r="I525" s="295"/>
      <c r="J525" s="295"/>
      <c r="K525" s="295"/>
      <c r="L525" s="295"/>
      <c r="M525" s="295"/>
      <c r="N525" s="295">
        <f>N524</f>
        <v>12</v>
      </c>
      <c r="O525" s="295">
        <f>O524*D525/D524</f>
        <v>623.30181492904194</v>
      </c>
      <c r="P525" s="295">
        <f>P524*E525/E524</f>
        <v>642.057555246015</v>
      </c>
      <c r="Q525" s="295">
        <f>Q524*F525/F524</f>
        <v>642.057555246015</v>
      </c>
      <c r="R525" s="295">
        <f>R524*G525/G524</f>
        <v>649.70972874564734</v>
      </c>
      <c r="S525" s="295"/>
      <c r="T525" s="295"/>
      <c r="U525" s="295"/>
      <c r="V525" s="295"/>
      <c r="W525" s="295"/>
      <c r="X525" s="295"/>
      <c r="Y525" s="758">
        <v>0</v>
      </c>
      <c r="Z525" s="758">
        <v>0</v>
      </c>
      <c r="AA525" s="758">
        <v>0</v>
      </c>
      <c r="AB525" s="758">
        <v>0</v>
      </c>
      <c r="AC525" s="758">
        <v>1</v>
      </c>
      <c r="AD525" s="411">
        <f t="shared" ref="AD525:AL525" si="161">AD524</f>
        <v>0</v>
      </c>
      <c r="AE525" s="411">
        <f t="shared" si="161"/>
        <v>0</v>
      </c>
      <c r="AF525" s="411">
        <f t="shared" si="161"/>
        <v>0</v>
      </c>
      <c r="AG525" s="411">
        <f t="shared" si="161"/>
        <v>0</v>
      </c>
      <c r="AH525" s="411">
        <f t="shared" si="161"/>
        <v>0</v>
      </c>
      <c r="AI525" s="411">
        <f t="shared" si="161"/>
        <v>0</v>
      </c>
      <c r="AJ525" s="411">
        <f t="shared" si="161"/>
        <v>0</v>
      </c>
      <c r="AK525" s="411">
        <f t="shared" si="161"/>
        <v>0</v>
      </c>
      <c r="AL525" s="411">
        <f t="shared" si="161"/>
        <v>0</v>
      </c>
      <c r="AM525" s="306"/>
    </row>
    <row r="526" spans="1:39" ht="16" outlineLevel="1">
      <c r="A526" s="531"/>
      <c r="B526" s="428"/>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16" outlineLevel="1">
      <c r="A527" s="531"/>
      <c r="B527" s="503" t="s">
        <v>765</v>
      </c>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4" outlineLevel="1">
      <c r="A528" s="531">
        <v>33</v>
      </c>
      <c r="B528" s="428" t="s">
        <v>932</v>
      </c>
      <c r="C528" s="291" t="s">
        <v>25</v>
      </c>
      <c r="D528" s="295">
        <v>157854</v>
      </c>
      <c r="E528" s="295">
        <v>157854</v>
      </c>
      <c r="F528" s="295">
        <v>157854</v>
      </c>
      <c r="G528" s="295">
        <v>157854</v>
      </c>
      <c r="H528" s="295">
        <v>157854</v>
      </c>
      <c r="I528" s="295">
        <v>0</v>
      </c>
      <c r="J528" s="295">
        <v>0</v>
      </c>
      <c r="K528" s="295">
        <v>0</v>
      </c>
      <c r="L528" s="295">
        <v>0</v>
      </c>
      <c r="M528" s="295">
        <v>0</v>
      </c>
      <c r="N528" s="295">
        <v>0</v>
      </c>
      <c r="O528" s="295">
        <v>0</v>
      </c>
      <c r="P528" s="295">
        <v>0</v>
      </c>
      <c r="Q528" s="295">
        <v>0</v>
      </c>
      <c r="R528" s="295">
        <v>0</v>
      </c>
      <c r="S528" s="295">
        <v>0</v>
      </c>
      <c r="T528" s="295">
        <v>0</v>
      </c>
      <c r="U528" s="295">
        <v>0</v>
      </c>
      <c r="V528" s="295">
        <v>0</v>
      </c>
      <c r="W528" s="295">
        <v>0</v>
      </c>
      <c r="X528" s="295">
        <v>0</v>
      </c>
      <c r="Y528" s="426"/>
      <c r="Z528" s="410"/>
      <c r="AA528" s="410"/>
      <c r="AB528" s="410"/>
      <c r="AC528" s="410">
        <v>1</v>
      </c>
      <c r="AD528" s="410"/>
      <c r="AE528" s="410"/>
      <c r="AF528" s="415"/>
      <c r="AG528" s="415"/>
      <c r="AH528" s="415"/>
      <c r="AI528" s="415"/>
      <c r="AJ528" s="415"/>
      <c r="AK528" s="415"/>
      <c r="AL528" s="415"/>
      <c r="AM528" s="296">
        <f>SUM(Y528:AL528)</f>
        <v>1</v>
      </c>
    </row>
    <row r="529" spans="1:39" ht="16" outlineLevel="1">
      <c r="A529" s="531"/>
      <c r="B529" s="431" t="s">
        <v>308</v>
      </c>
      <c r="C529" s="291" t="s">
        <v>163</v>
      </c>
      <c r="D529" s="295"/>
      <c r="E529" s="295"/>
      <c r="F529" s="295"/>
      <c r="G529" s="295"/>
      <c r="H529" s="295"/>
      <c r="I529" s="295"/>
      <c r="J529" s="295"/>
      <c r="K529" s="295"/>
      <c r="L529" s="295"/>
      <c r="M529" s="295"/>
      <c r="N529" s="295">
        <f>N528</f>
        <v>0</v>
      </c>
      <c r="O529" s="295"/>
      <c r="P529" s="295"/>
      <c r="Q529" s="295"/>
      <c r="R529" s="295"/>
      <c r="S529" s="295"/>
      <c r="T529" s="295"/>
      <c r="U529" s="295"/>
      <c r="V529" s="295"/>
      <c r="W529" s="295"/>
      <c r="X529" s="295"/>
      <c r="Y529" s="411">
        <f t="shared" ref="Y529:AL529" si="162">Y528</f>
        <v>0</v>
      </c>
      <c r="Z529" s="411">
        <f t="shared" si="162"/>
        <v>0</v>
      </c>
      <c r="AA529" s="411">
        <f t="shared" si="162"/>
        <v>0</v>
      </c>
      <c r="AB529" s="411">
        <f t="shared" si="162"/>
        <v>0</v>
      </c>
      <c r="AC529" s="411">
        <f t="shared" si="162"/>
        <v>1</v>
      </c>
      <c r="AD529" s="411">
        <f t="shared" si="162"/>
        <v>0</v>
      </c>
      <c r="AE529" s="411">
        <f t="shared" si="162"/>
        <v>0</v>
      </c>
      <c r="AF529" s="411">
        <f t="shared" si="162"/>
        <v>0</v>
      </c>
      <c r="AG529" s="411">
        <f t="shared" si="162"/>
        <v>0</v>
      </c>
      <c r="AH529" s="411">
        <f t="shared" si="162"/>
        <v>0</v>
      </c>
      <c r="AI529" s="411">
        <f t="shared" si="162"/>
        <v>0</v>
      </c>
      <c r="AJ529" s="411">
        <f t="shared" si="162"/>
        <v>0</v>
      </c>
      <c r="AK529" s="411">
        <f t="shared" si="162"/>
        <v>0</v>
      </c>
      <c r="AL529" s="411">
        <f t="shared" si="162"/>
        <v>0</v>
      </c>
      <c r="AM529" s="306"/>
    </row>
    <row r="530" spans="1:39" ht="16"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17" outlineLevel="1">
      <c r="A531" s="531">
        <v>34</v>
      </c>
      <c r="B531" s="428" t="s">
        <v>126</v>
      </c>
      <c r="C531" s="291" t="s">
        <v>25</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6" outlineLevel="1">
      <c r="A532" s="531"/>
      <c r="B532" s="431" t="s">
        <v>308</v>
      </c>
      <c r="C532" s="291" t="s">
        <v>163</v>
      </c>
      <c r="D532" s="295"/>
      <c r="E532" s="295"/>
      <c r="F532" s="295"/>
      <c r="G532" s="295"/>
      <c r="H532" s="295"/>
      <c r="I532" s="295"/>
      <c r="J532" s="295"/>
      <c r="K532" s="295"/>
      <c r="L532" s="295"/>
      <c r="M532" s="295"/>
      <c r="N532" s="295">
        <f>N531</f>
        <v>0</v>
      </c>
      <c r="O532" s="295"/>
      <c r="P532" s="295"/>
      <c r="Q532" s="295"/>
      <c r="R532" s="295"/>
      <c r="S532" s="295"/>
      <c r="T532" s="295"/>
      <c r="U532" s="295"/>
      <c r="V532" s="295"/>
      <c r="W532" s="295"/>
      <c r="X532" s="295"/>
      <c r="Y532" s="411">
        <f t="shared" ref="Y532:AL532" si="163">Y531</f>
        <v>0</v>
      </c>
      <c r="Z532" s="411">
        <f t="shared" si="163"/>
        <v>0</v>
      </c>
      <c r="AA532" s="411">
        <f t="shared" si="163"/>
        <v>0</v>
      </c>
      <c r="AB532" s="411">
        <f t="shared" si="163"/>
        <v>0</v>
      </c>
      <c r="AC532" s="411">
        <f t="shared" si="163"/>
        <v>0</v>
      </c>
      <c r="AD532" s="411">
        <f t="shared" si="163"/>
        <v>0</v>
      </c>
      <c r="AE532" s="411">
        <f t="shared" si="163"/>
        <v>0</v>
      </c>
      <c r="AF532" s="411">
        <f t="shared" si="163"/>
        <v>0</v>
      </c>
      <c r="AG532" s="411">
        <f t="shared" si="163"/>
        <v>0</v>
      </c>
      <c r="AH532" s="411">
        <f t="shared" si="163"/>
        <v>0</v>
      </c>
      <c r="AI532" s="411">
        <f t="shared" si="163"/>
        <v>0</v>
      </c>
      <c r="AJ532" s="411">
        <f t="shared" si="163"/>
        <v>0</v>
      </c>
      <c r="AK532" s="411">
        <f t="shared" si="163"/>
        <v>0</v>
      </c>
      <c r="AL532" s="411">
        <f t="shared" si="163"/>
        <v>0</v>
      </c>
      <c r="AM532" s="306"/>
    </row>
    <row r="533" spans="1:39" ht="16"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17" outlineLevel="1">
      <c r="A534" s="531">
        <v>35</v>
      </c>
      <c r="B534" s="428" t="s">
        <v>127</v>
      </c>
      <c r="C534" s="291" t="s">
        <v>25</v>
      </c>
      <c r="D534" s="295"/>
      <c r="E534" s="295"/>
      <c r="F534" s="295"/>
      <c r="G534" s="295"/>
      <c r="H534" s="295"/>
      <c r="I534" s="295"/>
      <c r="J534" s="295"/>
      <c r="K534" s="295"/>
      <c r="L534" s="295"/>
      <c r="M534" s="295"/>
      <c r="N534" s="295">
        <v>0</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6" outlineLevel="1">
      <c r="A535" s="531"/>
      <c r="B535" s="431" t="s">
        <v>308</v>
      </c>
      <c r="C535" s="291" t="s">
        <v>163</v>
      </c>
      <c r="D535" s="295"/>
      <c r="E535" s="295"/>
      <c r="F535" s="295"/>
      <c r="G535" s="295"/>
      <c r="H535" s="295"/>
      <c r="I535" s="295"/>
      <c r="J535" s="295"/>
      <c r="K535" s="295"/>
      <c r="L535" s="295"/>
      <c r="M535" s="295"/>
      <c r="N535" s="295">
        <f>N534</f>
        <v>0</v>
      </c>
      <c r="O535" s="295"/>
      <c r="P535" s="295"/>
      <c r="Q535" s="295"/>
      <c r="R535" s="295"/>
      <c r="S535" s="295"/>
      <c r="T535" s="295"/>
      <c r="U535" s="295"/>
      <c r="V535" s="295"/>
      <c r="W535" s="295"/>
      <c r="X535" s="295"/>
      <c r="Y535" s="411">
        <f t="shared" ref="Y535:AL535" si="164">Y534</f>
        <v>0</v>
      </c>
      <c r="Z535" s="411">
        <f t="shared" si="164"/>
        <v>0</v>
      </c>
      <c r="AA535" s="411">
        <f t="shared" si="164"/>
        <v>0</v>
      </c>
      <c r="AB535" s="411">
        <f t="shared" si="164"/>
        <v>0</v>
      </c>
      <c r="AC535" s="411">
        <f t="shared" si="164"/>
        <v>0</v>
      </c>
      <c r="AD535" s="411">
        <f t="shared" si="164"/>
        <v>0</v>
      </c>
      <c r="AE535" s="411">
        <f t="shared" si="164"/>
        <v>0</v>
      </c>
      <c r="AF535" s="411">
        <f t="shared" si="164"/>
        <v>0</v>
      </c>
      <c r="AG535" s="411">
        <f t="shared" si="164"/>
        <v>0</v>
      </c>
      <c r="AH535" s="411">
        <f t="shared" si="164"/>
        <v>0</v>
      </c>
      <c r="AI535" s="411">
        <f t="shared" si="164"/>
        <v>0</v>
      </c>
      <c r="AJ535" s="411">
        <f t="shared" si="164"/>
        <v>0</v>
      </c>
      <c r="AK535" s="411">
        <f t="shared" si="164"/>
        <v>0</v>
      </c>
      <c r="AL535" s="411">
        <f t="shared" si="164"/>
        <v>0</v>
      </c>
      <c r="AM535" s="306"/>
    </row>
    <row r="536" spans="1:39" ht="16" outlineLevel="1">
      <c r="A536" s="531"/>
      <c r="B536" s="431"/>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16" outlineLevel="1">
      <c r="A537" s="531"/>
      <c r="B537" s="503" t="s">
        <v>501</v>
      </c>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17" outlineLevel="1">
      <c r="A538" s="531">
        <v>36</v>
      </c>
      <c r="B538" s="428" t="s">
        <v>933</v>
      </c>
      <c r="C538" s="291" t="s">
        <v>25</v>
      </c>
      <c r="D538" s="295">
        <v>126375</v>
      </c>
      <c r="E538" s="295">
        <v>126375</v>
      </c>
      <c r="F538" s="295">
        <v>126375</v>
      </c>
      <c r="G538" s="295">
        <v>126375</v>
      </c>
      <c r="H538" s="295">
        <v>126234</v>
      </c>
      <c r="I538" s="295">
        <v>126234</v>
      </c>
      <c r="J538" s="295">
        <v>126234</v>
      </c>
      <c r="K538" s="295">
        <v>126234</v>
      </c>
      <c r="L538" s="295">
        <v>126234</v>
      </c>
      <c r="M538" s="295">
        <v>126234</v>
      </c>
      <c r="N538" s="295">
        <v>12</v>
      </c>
      <c r="O538" s="295">
        <v>17</v>
      </c>
      <c r="P538" s="295">
        <v>17</v>
      </c>
      <c r="Q538" s="295">
        <v>17</v>
      </c>
      <c r="R538" s="295">
        <v>17</v>
      </c>
      <c r="S538" s="295">
        <v>17</v>
      </c>
      <c r="T538" s="295">
        <v>17</v>
      </c>
      <c r="U538" s="295">
        <v>17</v>
      </c>
      <c r="V538" s="295">
        <v>17</v>
      </c>
      <c r="W538" s="295">
        <v>17</v>
      </c>
      <c r="X538" s="295">
        <v>17</v>
      </c>
      <c r="Y538" s="426">
        <v>1</v>
      </c>
      <c r="Z538" s="410"/>
      <c r="AA538" s="410"/>
      <c r="AB538" s="410"/>
      <c r="AC538" s="410"/>
      <c r="AD538" s="410"/>
      <c r="AE538" s="410"/>
      <c r="AF538" s="415"/>
      <c r="AG538" s="415"/>
      <c r="AH538" s="415"/>
      <c r="AI538" s="415"/>
      <c r="AJ538" s="415"/>
      <c r="AK538" s="415"/>
      <c r="AL538" s="415"/>
      <c r="AM538" s="296">
        <f>SUM(Y538:AL538)</f>
        <v>1</v>
      </c>
    </row>
    <row r="539" spans="1:39" ht="16" outlineLevel="1">
      <c r="A539" s="531"/>
      <c r="B539" s="431" t="s">
        <v>308</v>
      </c>
      <c r="C539" s="291" t="s">
        <v>163</v>
      </c>
      <c r="D539" s="295"/>
      <c r="E539" s="295"/>
      <c r="F539" s="295"/>
      <c r="G539" s="295"/>
      <c r="H539" s="295"/>
      <c r="I539" s="295"/>
      <c r="J539" s="295"/>
      <c r="K539" s="295"/>
      <c r="L539" s="295"/>
      <c r="M539" s="295"/>
      <c r="N539" s="295">
        <f>N538</f>
        <v>12</v>
      </c>
      <c r="O539" s="295"/>
      <c r="P539" s="295"/>
      <c r="Q539" s="295"/>
      <c r="R539" s="295"/>
      <c r="S539" s="295"/>
      <c r="T539" s="295"/>
      <c r="U539" s="295"/>
      <c r="V539" s="295"/>
      <c r="W539" s="295"/>
      <c r="X539" s="295"/>
      <c r="Y539" s="411">
        <f t="shared" ref="Y539:AL539" si="165">Y538</f>
        <v>1</v>
      </c>
      <c r="Z539" s="411">
        <f t="shared" si="165"/>
        <v>0</v>
      </c>
      <c r="AA539" s="411">
        <f t="shared" si="165"/>
        <v>0</v>
      </c>
      <c r="AB539" s="411">
        <f t="shared" si="165"/>
        <v>0</v>
      </c>
      <c r="AC539" s="411">
        <f t="shared" si="165"/>
        <v>0</v>
      </c>
      <c r="AD539" s="411">
        <f t="shared" si="165"/>
        <v>0</v>
      </c>
      <c r="AE539" s="411">
        <f t="shared" si="165"/>
        <v>0</v>
      </c>
      <c r="AF539" s="411">
        <f t="shared" si="165"/>
        <v>0</v>
      </c>
      <c r="AG539" s="411">
        <f t="shared" si="165"/>
        <v>0</v>
      </c>
      <c r="AH539" s="411">
        <f t="shared" si="165"/>
        <v>0</v>
      </c>
      <c r="AI539" s="411">
        <f t="shared" si="165"/>
        <v>0</v>
      </c>
      <c r="AJ539" s="411">
        <f t="shared" si="165"/>
        <v>0</v>
      </c>
      <c r="AK539" s="411">
        <f t="shared" si="165"/>
        <v>0</v>
      </c>
      <c r="AL539" s="411">
        <f t="shared" si="165"/>
        <v>0</v>
      </c>
      <c r="AM539" s="306"/>
    </row>
    <row r="540" spans="1:39" ht="16" outlineLevel="1">
      <c r="A540" s="531"/>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34" hidden="1" outlineLevel="1">
      <c r="A541" s="531">
        <v>37</v>
      </c>
      <c r="B541" s="428" t="s">
        <v>129</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t="16" hidden="1" outlineLevel="1">
      <c r="A542" s="531"/>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 t="shared" ref="Y542:AL542" si="166">Y541</f>
        <v>0</v>
      </c>
      <c r="Z542" s="411">
        <f t="shared" si="166"/>
        <v>0</v>
      </c>
      <c r="AA542" s="411">
        <f t="shared" si="166"/>
        <v>0</v>
      </c>
      <c r="AB542" s="411">
        <f t="shared" si="166"/>
        <v>0</v>
      </c>
      <c r="AC542" s="411">
        <f t="shared" si="166"/>
        <v>0</v>
      </c>
      <c r="AD542" s="411">
        <f t="shared" si="166"/>
        <v>0</v>
      </c>
      <c r="AE542" s="411">
        <f t="shared" si="166"/>
        <v>0</v>
      </c>
      <c r="AF542" s="411">
        <f t="shared" si="166"/>
        <v>0</v>
      </c>
      <c r="AG542" s="411">
        <f t="shared" si="166"/>
        <v>0</v>
      </c>
      <c r="AH542" s="411">
        <f t="shared" si="166"/>
        <v>0</v>
      </c>
      <c r="AI542" s="411">
        <f t="shared" si="166"/>
        <v>0</v>
      </c>
      <c r="AJ542" s="411">
        <f t="shared" si="166"/>
        <v>0</v>
      </c>
      <c r="AK542" s="411">
        <f t="shared" si="166"/>
        <v>0</v>
      </c>
      <c r="AL542" s="411">
        <f t="shared" si="166"/>
        <v>0</v>
      </c>
      <c r="AM542" s="306"/>
    </row>
    <row r="543" spans="1:39" ht="16" hidden="1" outlineLevel="1">
      <c r="A543" s="531"/>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17" hidden="1" outlineLevel="1">
      <c r="A544" s="531">
        <v>38</v>
      </c>
      <c r="B544" s="428" t="s">
        <v>130</v>
      </c>
      <c r="C544" s="291" t="s">
        <v>25</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t="16" hidden="1" outlineLevel="1">
      <c r="A545" s="531"/>
      <c r="B545" s="431" t="s">
        <v>308</v>
      </c>
      <c r="C545" s="291" t="s">
        <v>163</v>
      </c>
      <c r="D545" s="295"/>
      <c r="E545" s="295"/>
      <c r="F545" s="295"/>
      <c r="G545" s="295"/>
      <c r="H545" s="295"/>
      <c r="I545" s="295"/>
      <c r="J545" s="295"/>
      <c r="K545" s="295"/>
      <c r="L545" s="295"/>
      <c r="M545" s="295"/>
      <c r="N545" s="295">
        <f>N544</f>
        <v>12</v>
      </c>
      <c r="O545" s="295"/>
      <c r="P545" s="295"/>
      <c r="Q545" s="295"/>
      <c r="R545" s="295"/>
      <c r="S545" s="295"/>
      <c r="T545" s="295"/>
      <c r="U545" s="295"/>
      <c r="V545" s="295"/>
      <c r="W545" s="295"/>
      <c r="X545" s="295"/>
      <c r="Y545" s="411">
        <f t="shared" ref="Y545:AL545" si="167">Y544</f>
        <v>0</v>
      </c>
      <c r="Z545" s="411">
        <f t="shared" si="167"/>
        <v>0</v>
      </c>
      <c r="AA545" s="411">
        <f t="shared" si="167"/>
        <v>0</v>
      </c>
      <c r="AB545" s="411">
        <f t="shared" si="167"/>
        <v>0</v>
      </c>
      <c r="AC545" s="411">
        <f t="shared" si="167"/>
        <v>0</v>
      </c>
      <c r="AD545" s="411">
        <f t="shared" si="167"/>
        <v>0</v>
      </c>
      <c r="AE545" s="411">
        <f t="shared" si="167"/>
        <v>0</v>
      </c>
      <c r="AF545" s="411">
        <f t="shared" si="167"/>
        <v>0</v>
      </c>
      <c r="AG545" s="411">
        <f t="shared" si="167"/>
        <v>0</v>
      </c>
      <c r="AH545" s="411">
        <f t="shared" si="167"/>
        <v>0</v>
      </c>
      <c r="AI545" s="411">
        <f t="shared" si="167"/>
        <v>0</v>
      </c>
      <c r="AJ545" s="411">
        <f t="shared" si="167"/>
        <v>0</v>
      </c>
      <c r="AK545" s="411">
        <f t="shared" si="167"/>
        <v>0</v>
      </c>
      <c r="AL545" s="411">
        <f t="shared" si="167"/>
        <v>0</v>
      </c>
      <c r="AM545" s="306"/>
    </row>
    <row r="546" spans="1:39" ht="16" hidden="1" outlineLevel="1">
      <c r="A546" s="531"/>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4" hidden="1" outlineLevel="1">
      <c r="A547" s="531">
        <v>39</v>
      </c>
      <c r="B547" s="428" t="s">
        <v>131</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t="16" hidden="1" outlineLevel="1">
      <c r="A548" s="531"/>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 t="shared" ref="Y548:AL548" si="168">Y547</f>
        <v>0</v>
      </c>
      <c r="Z548" s="411">
        <f t="shared" si="168"/>
        <v>0</v>
      </c>
      <c r="AA548" s="411">
        <f t="shared" si="168"/>
        <v>0</v>
      </c>
      <c r="AB548" s="411">
        <f t="shared" si="168"/>
        <v>0</v>
      </c>
      <c r="AC548" s="411">
        <f t="shared" si="168"/>
        <v>0</v>
      </c>
      <c r="AD548" s="411">
        <f t="shared" si="168"/>
        <v>0</v>
      </c>
      <c r="AE548" s="411">
        <f t="shared" si="168"/>
        <v>0</v>
      </c>
      <c r="AF548" s="411">
        <f t="shared" si="168"/>
        <v>0</v>
      </c>
      <c r="AG548" s="411">
        <f t="shared" si="168"/>
        <v>0</v>
      </c>
      <c r="AH548" s="411">
        <f t="shared" si="168"/>
        <v>0</v>
      </c>
      <c r="AI548" s="411">
        <f t="shared" si="168"/>
        <v>0</v>
      </c>
      <c r="AJ548" s="411">
        <f t="shared" si="168"/>
        <v>0</v>
      </c>
      <c r="AK548" s="411">
        <f t="shared" si="168"/>
        <v>0</v>
      </c>
      <c r="AL548" s="411">
        <f t="shared" si="168"/>
        <v>0</v>
      </c>
      <c r="AM548" s="306"/>
    </row>
    <row r="549" spans="1:39" ht="16" hidden="1" outlineLevel="1">
      <c r="A549" s="531"/>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34" hidden="1" outlineLevel="1">
      <c r="A550" s="531">
        <v>40</v>
      </c>
      <c r="B550" s="428" t="s">
        <v>132</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t="16" hidden="1" outlineLevel="1">
      <c r="A551" s="531"/>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 t="shared" ref="Y551:AL551" si="169">Y550</f>
        <v>0</v>
      </c>
      <c r="Z551" s="411">
        <f t="shared" si="169"/>
        <v>0</v>
      </c>
      <c r="AA551" s="411">
        <f t="shared" si="169"/>
        <v>0</v>
      </c>
      <c r="AB551" s="411">
        <f t="shared" si="169"/>
        <v>0</v>
      </c>
      <c r="AC551" s="411">
        <f t="shared" si="169"/>
        <v>0</v>
      </c>
      <c r="AD551" s="411">
        <f t="shared" si="169"/>
        <v>0</v>
      </c>
      <c r="AE551" s="411">
        <f t="shared" si="169"/>
        <v>0</v>
      </c>
      <c r="AF551" s="411">
        <f t="shared" si="169"/>
        <v>0</v>
      </c>
      <c r="AG551" s="411">
        <f t="shared" si="169"/>
        <v>0</v>
      </c>
      <c r="AH551" s="411">
        <f t="shared" si="169"/>
        <v>0</v>
      </c>
      <c r="AI551" s="411">
        <f t="shared" si="169"/>
        <v>0</v>
      </c>
      <c r="AJ551" s="411">
        <f t="shared" si="169"/>
        <v>0</v>
      </c>
      <c r="AK551" s="411">
        <f t="shared" si="169"/>
        <v>0</v>
      </c>
      <c r="AL551" s="411">
        <f t="shared" si="169"/>
        <v>0</v>
      </c>
      <c r="AM551" s="306"/>
    </row>
    <row r="552" spans="1:39" ht="16" hidden="1" outlineLevel="1">
      <c r="A552" s="531"/>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4" hidden="1" outlineLevel="1">
      <c r="A553" s="531">
        <v>41</v>
      </c>
      <c r="B553" s="428" t="s">
        <v>133</v>
      </c>
      <c r="C553" s="291" t="s">
        <v>25</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t="16" hidden="1" outlineLevel="1">
      <c r="A554" s="531"/>
      <c r="B554" s="431" t="s">
        <v>308</v>
      </c>
      <c r="C554" s="291" t="s">
        <v>163</v>
      </c>
      <c r="D554" s="295"/>
      <c r="E554" s="295"/>
      <c r="F554" s="295"/>
      <c r="G554" s="295"/>
      <c r="H554" s="295"/>
      <c r="I554" s="295"/>
      <c r="J554" s="295"/>
      <c r="K554" s="295"/>
      <c r="L554" s="295"/>
      <c r="M554" s="295"/>
      <c r="N554" s="295">
        <f>N553</f>
        <v>12</v>
      </c>
      <c r="O554" s="295"/>
      <c r="P554" s="295"/>
      <c r="Q554" s="295"/>
      <c r="R554" s="295"/>
      <c r="S554" s="295"/>
      <c r="T554" s="295"/>
      <c r="U554" s="295"/>
      <c r="V554" s="295"/>
      <c r="W554" s="295"/>
      <c r="X554" s="295"/>
      <c r="Y554" s="411">
        <f t="shared" ref="Y554:AL554" si="170">Y553</f>
        <v>0</v>
      </c>
      <c r="Z554" s="411">
        <f t="shared" si="170"/>
        <v>0</v>
      </c>
      <c r="AA554" s="411">
        <f t="shared" si="170"/>
        <v>0</v>
      </c>
      <c r="AB554" s="411">
        <f t="shared" si="170"/>
        <v>0</v>
      </c>
      <c r="AC554" s="411">
        <f t="shared" si="170"/>
        <v>0</v>
      </c>
      <c r="AD554" s="411">
        <f t="shared" si="170"/>
        <v>0</v>
      </c>
      <c r="AE554" s="411">
        <f t="shared" si="170"/>
        <v>0</v>
      </c>
      <c r="AF554" s="411">
        <f t="shared" si="170"/>
        <v>0</v>
      </c>
      <c r="AG554" s="411">
        <f t="shared" si="170"/>
        <v>0</v>
      </c>
      <c r="AH554" s="411">
        <f t="shared" si="170"/>
        <v>0</v>
      </c>
      <c r="AI554" s="411">
        <f t="shared" si="170"/>
        <v>0</v>
      </c>
      <c r="AJ554" s="411">
        <f t="shared" si="170"/>
        <v>0</v>
      </c>
      <c r="AK554" s="411">
        <f t="shared" si="170"/>
        <v>0</v>
      </c>
      <c r="AL554" s="411">
        <f t="shared" si="170"/>
        <v>0</v>
      </c>
      <c r="AM554" s="306"/>
    </row>
    <row r="555" spans="1:39" ht="16" hidden="1" outlineLevel="1">
      <c r="A555" s="531"/>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4" hidden="1" outlineLevel="1">
      <c r="A556" s="531">
        <v>42</v>
      </c>
      <c r="B556" s="428" t="s">
        <v>134</v>
      </c>
      <c r="C556" s="291" t="s">
        <v>25</v>
      </c>
      <c r="D556" s="295"/>
      <c r="E556" s="295"/>
      <c r="F556" s="295"/>
      <c r="G556" s="295"/>
      <c r="H556" s="295"/>
      <c r="I556" s="295"/>
      <c r="J556" s="295"/>
      <c r="K556" s="295"/>
      <c r="L556" s="295"/>
      <c r="M556" s="295"/>
      <c r="N556" s="291"/>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t="16" hidden="1" outlineLevel="1">
      <c r="A557" s="531"/>
      <c r="B557" s="431" t="s">
        <v>308</v>
      </c>
      <c r="C557" s="291" t="s">
        <v>163</v>
      </c>
      <c r="D557" s="295"/>
      <c r="E557" s="295"/>
      <c r="F557" s="295"/>
      <c r="G557" s="295"/>
      <c r="H557" s="295"/>
      <c r="I557" s="295"/>
      <c r="J557" s="295"/>
      <c r="K557" s="295"/>
      <c r="L557" s="295"/>
      <c r="M557" s="295"/>
      <c r="N557" s="467"/>
      <c r="O557" s="295"/>
      <c r="P557" s="295"/>
      <c r="Q557" s="295"/>
      <c r="R557" s="295"/>
      <c r="S557" s="295"/>
      <c r="T557" s="295"/>
      <c r="U557" s="295"/>
      <c r="V557" s="295"/>
      <c r="W557" s="295"/>
      <c r="X557" s="295"/>
      <c r="Y557" s="411">
        <f t="shared" ref="Y557:AL557" si="171">Y556</f>
        <v>0</v>
      </c>
      <c r="Z557" s="411">
        <f t="shared" si="171"/>
        <v>0</v>
      </c>
      <c r="AA557" s="411">
        <f t="shared" si="171"/>
        <v>0</v>
      </c>
      <c r="AB557" s="411">
        <f t="shared" si="171"/>
        <v>0</v>
      </c>
      <c r="AC557" s="411">
        <f t="shared" si="171"/>
        <v>0</v>
      </c>
      <c r="AD557" s="411">
        <f t="shared" si="171"/>
        <v>0</v>
      </c>
      <c r="AE557" s="411">
        <f t="shared" si="171"/>
        <v>0</v>
      </c>
      <c r="AF557" s="411">
        <f t="shared" si="171"/>
        <v>0</v>
      </c>
      <c r="AG557" s="411">
        <f t="shared" si="171"/>
        <v>0</v>
      </c>
      <c r="AH557" s="411">
        <f t="shared" si="171"/>
        <v>0</v>
      </c>
      <c r="AI557" s="411">
        <f t="shared" si="171"/>
        <v>0</v>
      </c>
      <c r="AJ557" s="411">
        <f t="shared" si="171"/>
        <v>0</v>
      </c>
      <c r="AK557" s="411">
        <f t="shared" si="171"/>
        <v>0</v>
      </c>
      <c r="AL557" s="411">
        <f t="shared" si="171"/>
        <v>0</v>
      </c>
      <c r="AM557" s="306"/>
    </row>
    <row r="558" spans="1:39" ht="16" hidden="1" outlineLevel="1">
      <c r="A558" s="531"/>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17" hidden="1" outlineLevel="1">
      <c r="A559" s="531">
        <v>43</v>
      </c>
      <c r="B559" s="428" t="s">
        <v>135</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ht="16" hidden="1" outlineLevel="1">
      <c r="A560" s="531"/>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 t="shared" ref="Y560:AL560" si="172">Y559</f>
        <v>0</v>
      </c>
      <c r="Z560" s="411">
        <f t="shared" si="172"/>
        <v>0</v>
      </c>
      <c r="AA560" s="411">
        <f t="shared" si="172"/>
        <v>0</v>
      </c>
      <c r="AB560" s="411">
        <f t="shared" si="172"/>
        <v>0</v>
      </c>
      <c r="AC560" s="411">
        <f t="shared" si="172"/>
        <v>0</v>
      </c>
      <c r="AD560" s="411">
        <f t="shared" si="172"/>
        <v>0</v>
      </c>
      <c r="AE560" s="411">
        <f t="shared" si="172"/>
        <v>0</v>
      </c>
      <c r="AF560" s="411">
        <f t="shared" si="172"/>
        <v>0</v>
      </c>
      <c r="AG560" s="411">
        <f t="shared" si="172"/>
        <v>0</v>
      </c>
      <c r="AH560" s="411">
        <f t="shared" si="172"/>
        <v>0</v>
      </c>
      <c r="AI560" s="411">
        <f t="shared" si="172"/>
        <v>0</v>
      </c>
      <c r="AJ560" s="411">
        <f t="shared" si="172"/>
        <v>0</v>
      </c>
      <c r="AK560" s="411">
        <f t="shared" si="172"/>
        <v>0</v>
      </c>
      <c r="AL560" s="411">
        <f t="shared" si="172"/>
        <v>0</v>
      </c>
      <c r="AM560" s="306"/>
    </row>
    <row r="561" spans="1:39" ht="16" hidden="1" outlineLevel="1">
      <c r="A561" s="531"/>
      <c r="B561" s="428"/>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412"/>
      <c r="Z561" s="425"/>
      <c r="AA561" s="425"/>
      <c r="AB561" s="425"/>
      <c r="AC561" s="425"/>
      <c r="AD561" s="425"/>
      <c r="AE561" s="425"/>
      <c r="AF561" s="425"/>
      <c r="AG561" s="425"/>
      <c r="AH561" s="425"/>
      <c r="AI561" s="425"/>
      <c r="AJ561" s="425"/>
      <c r="AK561" s="425"/>
      <c r="AL561" s="425"/>
      <c r="AM561" s="306"/>
    </row>
    <row r="562" spans="1:39" ht="51" hidden="1" outlineLevel="1">
      <c r="A562" s="531">
        <v>44</v>
      </c>
      <c r="B562" s="428" t="s">
        <v>136</v>
      </c>
      <c r="C562" s="291" t="s">
        <v>25</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26"/>
      <c r="Z562" s="410"/>
      <c r="AA562" s="410"/>
      <c r="AB562" s="410"/>
      <c r="AC562" s="410"/>
      <c r="AD562" s="410"/>
      <c r="AE562" s="410"/>
      <c r="AF562" s="415"/>
      <c r="AG562" s="415"/>
      <c r="AH562" s="415"/>
      <c r="AI562" s="415"/>
      <c r="AJ562" s="415"/>
      <c r="AK562" s="415"/>
      <c r="AL562" s="415"/>
      <c r="AM562" s="296">
        <f>SUM(Y562:AL562)</f>
        <v>0</v>
      </c>
    </row>
    <row r="563" spans="1:39" ht="16" hidden="1" outlineLevel="1">
      <c r="A563" s="531"/>
      <c r="B563" s="431" t="s">
        <v>308</v>
      </c>
      <c r="C563" s="291" t="s">
        <v>163</v>
      </c>
      <c r="D563" s="295"/>
      <c r="E563" s="295"/>
      <c r="F563" s="295"/>
      <c r="G563" s="295"/>
      <c r="H563" s="295"/>
      <c r="I563" s="295"/>
      <c r="J563" s="295"/>
      <c r="K563" s="295"/>
      <c r="L563" s="295"/>
      <c r="M563" s="295"/>
      <c r="N563" s="295">
        <f>N562</f>
        <v>12</v>
      </c>
      <c r="O563" s="295"/>
      <c r="P563" s="295"/>
      <c r="Q563" s="295"/>
      <c r="R563" s="295"/>
      <c r="S563" s="295"/>
      <c r="T563" s="295"/>
      <c r="U563" s="295"/>
      <c r="V563" s="295"/>
      <c r="W563" s="295"/>
      <c r="X563" s="295"/>
      <c r="Y563" s="411">
        <f t="shared" ref="Y563:AL563" si="173">Y562</f>
        <v>0</v>
      </c>
      <c r="Z563" s="411">
        <f t="shared" si="173"/>
        <v>0</v>
      </c>
      <c r="AA563" s="411">
        <f t="shared" si="173"/>
        <v>0</v>
      </c>
      <c r="AB563" s="411">
        <f t="shared" si="173"/>
        <v>0</v>
      </c>
      <c r="AC563" s="411">
        <f t="shared" si="173"/>
        <v>0</v>
      </c>
      <c r="AD563" s="411">
        <f t="shared" si="173"/>
        <v>0</v>
      </c>
      <c r="AE563" s="411">
        <f t="shared" si="173"/>
        <v>0</v>
      </c>
      <c r="AF563" s="411">
        <f t="shared" si="173"/>
        <v>0</v>
      </c>
      <c r="AG563" s="411">
        <f t="shared" si="173"/>
        <v>0</v>
      </c>
      <c r="AH563" s="411">
        <f t="shared" si="173"/>
        <v>0</v>
      </c>
      <c r="AI563" s="411">
        <f t="shared" si="173"/>
        <v>0</v>
      </c>
      <c r="AJ563" s="411">
        <f t="shared" si="173"/>
        <v>0</v>
      </c>
      <c r="AK563" s="411">
        <f t="shared" si="173"/>
        <v>0</v>
      </c>
      <c r="AL563" s="411">
        <f t="shared" si="173"/>
        <v>0</v>
      </c>
      <c r="AM563" s="306"/>
    </row>
    <row r="564" spans="1:39" ht="16" hidden="1" outlineLevel="1">
      <c r="A564" s="531"/>
      <c r="B564" s="428"/>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412"/>
      <c r="Z564" s="425"/>
      <c r="AA564" s="425"/>
      <c r="AB564" s="425"/>
      <c r="AC564" s="425"/>
      <c r="AD564" s="425"/>
      <c r="AE564" s="425"/>
      <c r="AF564" s="425"/>
      <c r="AG564" s="425"/>
      <c r="AH564" s="425"/>
      <c r="AI564" s="425"/>
      <c r="AJ564" s="425"/>
      <c r="AK564" s="425"/>
      <c r="AL564" s="425"/>
      <c r="AM564" s="306"/>
    </row>
    <row r="565" spans="1:39" ht="34" hidden="1" outlineLevel="1">
      <c r="A565" s="531">
        <v>45</v>
      </c>
      <c r="B565" s="428" t="s">
        <v>137</v>
      </c>
      <c r="C565" s="291" t="s">
        <v>25</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26"/>
      <c r="Z565" s="410"/>
      <c r="AA565" s="410"/>
      <c r="AB565" s="410"/>
      <c r="AC565" s="410"/>
      <c r="AD565" s="410"/>
      <c r="AE565" s="410"/>
      <c r="AF565" s="415"/>
      <c r="AG565" s="415"/>
      <c r="AH565" s="415"/>
      <c r="AI565" s="415"/>
      <c r="AJ565" s="415"/>
      <c r="AK565" s="415"/>
      <c r="AL565" s="415"/>
      <c r="AM565" s="296">
        <f>SUM(Y565:AL565)</f>
        <v>0</v>
      </c>
    </row>
    <row r="566" spans="1:39" ht="16" hidden="1" outlineLevel="1">
      <c r="A566" s="531"/>
      <c r="B566" s="431" t="s">
        <v>308</v>
      </c>
      <c r="C566" s="291" t="s">
        <v>163</v>
      </c>
      <c r="D566" s="295"/>
      <c r="E566" s="295"/>
      <c r="F566" s="295"/>
      <c r="G566" s="295"/>
      <c r="H566" s="295"/>
      <c r="I566" s="295"/>
      <c r="J566" s="295"/>
      <c r="K566" s="295"/>
      <c r="L566" s="295"/>
      <c r="M566" s="295"/>
      <c r="N566" s="295">
        <f>N565</f>
        <v>12</v>
      </c>
      <c r="O566" s="295"/>
      <c r="P566" s="295"/>
      <c r="Q566" s="295"/>
      <c r="R566" s="295"/>
      <c r="S566" s="295"/>
      <c r="T566" s="295"/>
      <c r="U566" s="295"/>
      <c r="V566" s="295"/>
      <c r="W566" s="295"/>
      <c r="X566" s="295"/>
      <c r="Y566" s="411">
        <f t="shared" ref="Y566:AL566" si="174">Y565</f>
        <v>0</v>
      </c>
      <c r="Z566" s="411">
        <f t="shared" si="174"/>
        <v>0</v>
      </c>
      <c r="AA566" s="411">
        <f t="shared" si="174"/>
        <v>0</v>
      </c>
      <c r="AB566" s="411">
        <f t="shared" si="174"/>
        <v>0</v>
      </c>
      <c r="AC566" s="411">
        <f t="shared" si="174"/>
        <v>0</v>
      </c>
      <c r="AD566" s="411">
        <f t="shared" si="174"/>
        <v>0</v>
      </c>
      <c r="AE566" s="411">
        <f t="shared" si="174"/>
        <v>0</v>
      </c>
      <c r="AF566" s="411">
        <f t="shared" si="174"/>
        <v>0</v>
      </c>
      <c r="AG566" s="411">
        <f t="shared" si="174"/>
        <v>0</v>
      </c>
      <c r="AH566" s="411">
        <f t="shared" si="174"/>
        <v>0</v>
      </c>
      <c r="AI566" s="411">
        <f t="shared" si="174"/>
        <v>0</v>
      </c>
      <c r="AJ566" s="411">
        <f t="shared" si="174"/>
        <v>0</v>
      </c>
      <c r="AK566" s="411">
        <f t="shared" si="174"/>
        <v>0</v>
      </c>
      <c r="AL566" s="411">
        <f t="shared" si="174"/>
        <v>0</v>
      </c>
      <c r="AM566" s="306"/>
    </row>
    <row r="567" spans="1:39" ht="16" hidden="1" outlineLevel="1">
      <c r="A567" s="531"/>
      <c r="B567" s="428"/>
      <c r="C567" s="291"/>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412"/>
      <c r="Z567" s="425"/>
      <c r="AA567" s="425"/>
      <c r="AB567" s="425"/>
      <c r="AC567" s="425"/>
      <c r="AD567" s="425"/>
      <c r="AE567" s="425"/>
      <c r="AF567" s="425"/>
      <c r="AG567" s="425"/>
      <c r="AH567" s="425"/>
      <c r="AI567" s="425"/>
      <c r="AJ567" s="425"/>
      <c r="AK567" s="425"/>
      <c r="AL567" s="425"/>
      <c r="AM567" s="306"/>
    </row>
    <row r="568" spans="1:39" ht="34" hidden="1" outlineLevel="1">
      <c r="A568" s="531">
        <v>46</v>
      </c>
      <c r="B568" s="428" t="s">
        <v>138</v>
      </c>
      <c r="C568" s="291" t="s">
        <v>25</v>
      </c>
      <c r="D568" s="295"/>
      <c r="E568" s="295"/>
      <c r="F568" s="295"/>
      <c r="G568" s="295"/>
      <c r="H568" s="295"/>
      <c r="I568" s="295"/>
      <c r="J568" s="295"/>
      <c r="K568" s="295"/>
      <c r="L568" s="295"/>
      <c r="M568" s="295"/>
      <c r="N568" s="295">
        <v>12</v>
      </c>
      <c r="O568" s="295"/>
      <c r="P568" s="295"/>
      <c r="Q568" s="295"/>
      <c r="R568" s="295"/>
      <c r="S568" s="295"/>
      <c r="T568" s="295"/>
      <c r="U568" s="295"/>
      <c r="V568" s="295"/>
      <c r="W568" s="295"/>
      <c r="X568" s="295"/>
      <c r="Y568" s="426"/>
      <c r="Z568" s="410"/>
      <c r="AA568" s="410"/>
      <c r="AB568" s="410"/>
      <c r="AC568" s="410"/>
      <c r="AD568" s="410"/>
      <c r="AE568" s="410"/>
      <c r="AF568" s="415"/>
      <c r="AG568" s="415"/>
      <c r="AH568" s="415"/>
      <c r="AI568" s="415"/>
      <c r="AJ568" s="415"/>
      <c r="AK568" s="415"/>
      <c r="AL568" s="415"/>
      <c r="AM568" s="296">
        <f>SUM(Y568:AL568)</f>
        <v>0</v>
      </c>
    </row>
    <row r="569" spans="1:39" ht="16" hidden="1" outlineLevel="1">
      <c r="A569" s="531"/>
      <c r="B569" s="431" t="s">
        <v>308</v>
      </c>
      <c r="C569" s="291" t="s">
        <v>163</v>
      </c>
      <c r="D569" s="295"/>
      <c r="E569" s="295"/>
      <c r="F569" s="295"/>
      <c r="G569" s="295"/>
      <c r="H569" s="295"/>
      <c r="I569" s="295"/>
      <c r="J569" s="295"/>
      <c r="K569" s="295"/>
      <c r="L569" s="295"/>
      <c r="M569" s="295"/>
      <c r="N569" s="295">
        <f>N568</f>
        <v>12</v>
      </c>
      <c r="O569" s="295"/>
      <c r="P569" s="295"/>
      <c r="Q569" s="295"/>
      <c r="R569" s="295"/>
      <c r="S569" s="295"/>
      <c r="T569" s="295"/>
      <c r="U569" s="295"/>
      <c r="V569" s="295"/>
      <c r="W569" s="295"/>
      <c r="X569" s="295"/>
      <c r="Y569" s="411">
        <f t="shared" ref="Y569:AL569" si="175">Y568</f>
        <v>0</v>
      </c>
      <c r="Z569" s="411">
        <f t="shared" si="175"/>
        <v>0</v>
      </c>
      <c r="AA569" s="411">
        <f t="shared" si="175"/>
        <v>0</v>
      </c>
      <c r="AB569" s="411">
        <f t="shared" si="175"/>
        <v>0</v>
      </c>
      <c r="AC569" s="411">
        <f t="shared" si="175"/>
        <v>0</v>
      </c>
      <c r="AD569" s="411">
        <f t="shared" si="175"/>
        <v>0</v>
      </c>
      <c r="AE569" s="411">
        <f t="shared" si="175"/>
        <v>0</v>
      </c>
      <c r="AF569" s="411">
        <f t="shared" si="175"/>
        <v>0</v>
      </c>
      <c r="AG569" s="411">
        <f t="shared" si="175"/>
        <v>0</v>
      </c>
      <c r="AH569" s="411">
        <f t="shared" si="175"/>
        <v>0</v>
      </c>
      <c r="AI569" s="411">
        <f t="shared" si="175"/>
        <v>0</v>
      </c>
      <c r="AJ569" s="411">
        <f t="shared" si="175"/>
        <v>0</v>
      </c>
      <c r="AK569" s="411">
        <f t="shared" si="175"/>
        <v>0</v>
      </c>
      <c r="AL569" s="411">
        <f t="shared" si="175"/>
        <v>0</v>
      </c>
      <c r="AM569" s="306"/>
    </row>
    <row r="570" spans="1:39" ht="16" hidden="1" outlineLevel="1">
      <c r="A570" s="531"/>
      <c r="B570" s="428"/>
      <c r="C570" s="291"/>
      <c r="D570" s="291"/>
      <c r="E570" s="291"/>
      <c r="F570" s="291"/>
      <c r="G570" s="291"/>
      <c r="H570" s="291"/>
      <c r="I570" s="291"/>
      <c r="J570" s="291"/>
      <c r="K570" s="291"/>
      <c r="L570" s="291"/>
      <c r="M570" s="291"/>
      <c r="N570" s="291"/>
      <c r="O570" s="291"/>
      <c r="P570" s="291"/>
      <c r="Q570" s="291"/>
      <c r="R570" s="291"/>
      <c r="S570" s="291"/>
      <c r="T570" s="291"/>
      <c r="U570" s="291"/>
      <c r="V570" s="291"/>
      <c r="W570" s="291"/>
      <c r="X570" s="291"/>
      <c r="Y570" s="412"/>
      <c r="Z570" s="425"/>
      <c r="AA570" s="425"/>
      <c r="AB570" s="425"/>
      <c r="AC570" s="425"/>
      <c r="AD570" s="425"/>
      <c r="AE570" s="425"/>
      <c r="AF570" s="425"/>
      <c r="AG570" s="425"/>
      <c r="AH570" s="425"/>
      <c r="AI570" s="425"/>
      <c r="AJ570" s="425"/>
      <c r="AK570" s="425"/>
      <c r="AL570" s="425"/>
      <c r="AM570" s="306"/>
    </row>
    <row r="571" spans="1:39" ht="34" hidden="1" outlineLevel="1">
      <c r="A571" s="531">
        <v>47</v>
      </c>
      <c r="B571" s="428" t="s">
        <v>139</v>
      </c>
      <c r="C571" s="291" t="s">
        <v>25</v>
      </c>
      <c r="D571" s="295"/>
      <c r="E571" s="295"/>
      <c r="F571" s="295"/>
      <c r="G571" s="295"/>
      <c r="H571" s="295"/>
      <c r="I571" s="295"/>
      <c r="J571" s="295"/>
      <c r="K571" s="295"/>
      <c r="L571" s="295"/>
      <c r="M571" s="295"/>
      <c r="N571" s="295">
        <v>12</v>
      </c>
      <c r="O571" s="295"/>
      <c r="P571" s="295"/>
      <c r="Q571" s="295"/>
      <c r="R571" s="295"/>
      <c r="S571" s="295"/>
      <c r="T571" s="295"/>
      <c r="U571" s="295"/>
      <c r="V571" s="295"/>
      <c r="W571" s="295"/>
      <c r="X571" s="295"/>
      <c r="Y571" s="426"/>
      <c r="Z571" s="410"/>
      <c r="AA571" s="410"/>
      <c r="AB571" s="410"/>
      <c r="AC571" s="410"/>
      <c r="AD571" s="410"/>
      <c r="AE571" s="410"/>
      <c r="AF571" s="415"/>
      <c r="AG571" s="415"/>
      <c r="AH571" s="415"/>
      <c r="AI571" s="415"/>
      <c r="AJ571" s="415"/>
      <c r="AK571" s="415"/>
      <c r="AL571" s="415"/>
      <c r="AM571" s="296">
        <f>SUM(Y571:AL571)</f>
        <v>0</v>
      </c>
    </row>
    <row r="572" spans="1:39" ht="16" hidden="1" outlineLevel="1">
      <c r="A572" s="531"/>
      <c r="B572" s="431" t="s">
        <v>308</v>
      </c>
      <c r="C572" s="291" t="s">
        <v>163</v>
      </c>
      <c r="D572" s="295"/>
      <c r="E572" s="295"/>
      <c r="F572" s="295"/>
      <c r="G572" s="295"/>
      <c r="H572" s="295"/>
      <c r="I572" s="295"/>
      <c r="J572" s="295"/>
      <c r="K572" s="295"/>
      <c r="L572" s="295"/>
      <c r="M572" s="295"/>
      <c r="N572" s="295">
        <f>N571</f>
        <v>12</v>
      </c>
      <c r="O572" s="295"/>
      <c r="P572" s="295"/>
      <c r="Q572" s="295"/>
      <c r="R572" s="295"/>
      <c r="S572" s="295"/>
      <c r="T572" s="295"/>
      <c r="U572" s="295"/>
      <c r="V572" s="295"/>
      <c r="W572" s="295"/>
      <c r="X572" s="295"/>
      <c r="Y572" s="411">
        <f t="shared" ref="Y572:AL572" si="176">Y571</f>
        <v>0</v>
      </c>
      <c r="Z572" s="411">
        <f t="shared" si="176"/>
        <v>0</v>
      </c>
      <c r="AA572" s="411">
        <f t="shared" si="176"/>
        <v>0</v>
      </c>
      <c r="AB572" s="411">
        <f t="shared" si="176"/>
        <v>0</v>
      </c>
      <c r="AC572" s="411">
        <f t="shared" si="176"/>
        <v>0</v>
      </c>
      <c r="AD572" s="411">
        <f t="shared" si="176"/>
        <v>0</v>
      </c>
      <c r="AE572" s="411">
        <f t="shared" si="176"/>
        <v>0</v>
      </c>
      <c r="AF572" s="411">
        <f t="shared" si="176"/>
        <v>0</v>
      </c>
      <c r="AG572" s="411">
        <f t="shared" si="176"/>
        <v>0</v>
      </c>
      <c r="AH572" s="411">
        <f t="shared" si="176"/>
        <v>0</v>
      </c>
      <c r="AI572" s="411">
        <f t="shared" si="176"/>
        <v>0</v>
      </c>
      <c r="AJ572" s="411">
        <f t="shared" si="176"/>
        <v>0</v>
      </c>
      <c r="AK572" s="411">
        <f t="shared" si="176"/>
        <v>0</v>
      </c>
      <c r="AL572" s="411">
        <f t="shared" si="176"/>
        <v>0</v>
      </c>
      <c r="AM572" s="306"/>
    </row>
    <row r="573" spans="1:39" ht="16" hidden="1" outlineLevel="1">
      <c r="A573" s="531"/>
      <c r="B573" s="428"/>
      <c r="C573" s="291"/>
      <c r="D573" s="291"/>
      <c r="E573" s="291"/>
      <c r="F573" s="291"/>
      <c r="G573" s="291"/>
      <c r="H573" s="291"/>
      <c r="I573" s="291"/>
      <c r="J573" s="291"/>
      <c r="K573" s="291"/>
      <c r="L573" s="291"/>
      <c r="M573" s="291"/>
      <c r="N573" s="291"/>
      <c r="O573" s="291"/>
      <c r="P573" s="291"/>
      <c r="Q573" s="291"/>
      <c r="R573" s="291"/>
      <c r="S573" s="291"/>
      <c r="T573" s="291"/>
      <c r="U573" s="291"/>
      <c r="V573" s="291"/>
      <c r="W573" s="291"/>
      <c r="X573" s="291"/>
      <c r="Y573" s="412"/>
      <c r="Z573" s="425"/>
      <c r="AA573" s="425"/>
      <c r="AB573" s="425"/>
      <c r="AC573" s="425"/>
      <c r="AD573" s="425"/>
      <c r="AE573" s="425"/>
      <c r="AF573" s="425"/>
      <c r="AG573" s="425"/>
      <c r="AH573" s="425"/>
      <c r="AI573" s="425"/>
      <c r="AJ573" s="425"/>
      <c r="AK573" s="425"/>
      <c r="AL573" s="425"/>
      <c r="AM573" s="306"/>
    </row>
    <row r="574" spans="1:39" ht="34" hidden="1" outlineLevel="1">
      <c r="A574" s="531">
        <v>48</v>
      </c>
      <c r="B574" s="428" t="s">
        <v>140</v>
      </c>
      <c r="C574" s="291" t="s">
        <v>25</v>
      </c>
      <c r="D574" s="295"/>
      <c r="E574" s="295"/>
      <c r="F574" s="295"/>
      <c r="G574" s="295"/>
      <c r="H574" s="295"/>
      <c r="I574" s="295"/>
      <c r="J574" s="295"/>
      <c r="K574" s="295"/>
      <c r="L574" s="295"/>
      <c r="M574" s="295"/>
      <c r="N574" s="295">
        <v>12</v>
      </c>
      <c r="O574" s="295"/>
      <c r="P574" s="295"/>
      <c r="Q574" s="295"/>
      <c r="R574" s="295"/>
      <c r="S574" s="295"/>
      <c r="T574" s="295"/>
      <c r="U574" s="295"/>
      <c r="V574" s="295"/>
      <c r="W574" s="295"/>
      <c r="X574" s="295"/>
      <c r="Y574" s="426"/>
      <c r="Z574" s="410"/>
      <c r="AA574" s="410"/>
      <c r="AB574" s="410"/>
      <c r="AC574" s="410"/>
      <c r="AD574" s="410"/>
      <c r="AE574" s="410"/>
      <c r="AF574" s="415"/>
      <c r="AG574" s="415"/>
      <c r="AH574" s="415"/>
      <c r="AI574" s="415"/>
      <c r="AJ574" s="415"/>
      <c r="AK574" s="415"/>
      <c r="AL574" s="415"/>
      <c r="AM574" s="296">
        <f>SUM(Y574:AL574)</f>
        <v>0</v>
      </c>
    </row>
    <row r="575" spans="1:39" ht="16" hidden="1" outlineLevel="1">
      <c r="A575" s="531"/>
      <c r="B575" s="431" t="s">
        <v>308</v>
      </c>
      <c r="C575" s="291" t="s">
        <v>163</v>
      </c>
      <c r="D575" s="295"/>
      <c r="E575" s="295"/>
      <c r="F575" s="295"/>
      <c r="G575" s="295"/>
      <c r="H575" s="295"/>
      <c r="I575" s="295"/>
      <c r="J575" s="295"/>
      <c r="K575" s="295"/>
      <c r="L575" s="295"/>
      <c r="M575" s="295"/>
      <c r="N575" s="295">
        <f>N574</f>
        <v>12</v>
      </c>
      <c r="O575" s="295"/>
      <c r="P575" s="295"/>
      <c r="Q575" s="295"/>
      <c r="R575" s="295"/>
      <c r="S575" s="295"/>
      <c r="T575" s="295"/>
      <c r="U575" s="295"/>
      <c r="V575" s="295"/>
      <c r="W575" s="295"/>
      <c r="X575" s="295"/>
      <c r="Y575" s="411">
        <f t="shared" ref="Y575:AL575" si="177">Y574</f>
        <v>0</v>
      </c>
      <c r="Z575" s="411">
        <f t="shared" si="177"/>
        <v>0</v>
      </c>
      <c r="AA575" s="411">
        <f t="shared" si="177"/>
        <v>0</v>
      </c>
      <c r="AB575" s="411">
        <f t="shared" si="177"/>
        <v>0</v>
      </c>
      <c r="AC575" s="411">
        <f t="shared" si="177"/>
        <v>0</v>
      </c>
      <c r="AD575" s="411">
        <f t="shared" si="177"/>
        <v>0</v>
      </c>
      <c r="AE575" s="411">
        <f t="shared" si="177"/>
        <v>0</v>
      </c>
      <c r="AF575" s="411">
        <f t="shared" si="177"/>
        <v>0</v>
      </c>
      <c r="AG575" s="411">
        <f t="shared" si="177"/>
        <v>0</v>
      </c>
      <c r="AH575" s="411">
        <f t="shared" si="177"/>
        <v>0</v>
      </c>
      <c r="AI575" s="411">
        <f t="shared" si="177"/>
        <v>0</v>
      </c>
      <c r="AJ575" s="411">
        <f t="shared" si="177"/>
        <v>0</v>
      </c>
      <c r="AK575" s="411">
        <f t="shared" si="177"/>
        <v>0</v>
      </c>
      <c r="AL575" s="411">
        <f t="shared" si="177"/>
        <v>0</v>
      </c>
      <c r="AM575" s="306"/>
    </row>
    <row r="576" spans="1:39" ht="16" hidden="1" outlineLevel="1">
      <c r="A576" s="531"/>
      <c r="B576" s="428"/>
      <c r="C576" s="291"/>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412"/>
      <c r="Z576" s="425"/>
      <c r="AA576" s="425"/>
      <c r="AB576" s="425"/>
      <c r="AC576" s="425"/>
      <c r="AD576" s="425"/>
      <c r="AE576" s="425"/>
      <c r="AF576" s="425"/>
      <c r="AG576" s="425"/>
      <c r="AH576" s="425"/>
      <c r="AI576" s="425"/>
      <c r="AJ576" s="425"/>
      <c r="AK576" s="425"/>
      <c r="AL576" s="425"/>
      <c r="AM576" s="306"/>
    </row>
    <row r="577" spans="1:39" ht="34" hidden="1" outlineLevel="1">
      <c r="A577" s="531">
        <v>49</v>
      </c>
      <c r="B577" s="428" t="s">
        <v>141</v>
      </c>
      <c r="C577" s="291" t="s">
        <v>25</v>
      </c>
      <c r="D577" s="295"/>
      <c r="E577" s="295"/>
      <c r="F577" s="295"/>
      <c r="G577" s="295"/>
      <c r="H577" s="295"/>
      <c r="I577" s="295"/>
      <c r="J577" s="295"/>
      <c r="K577" s="295"/>
      <c r="L577" s="295"/>
      <c r="M577" s="295"/>
      <c r="N577" s="295">
        <v>12</v>
      </c>
      <c r="O577" s="295"/>
      <c r="P577" s="295"/>
      <c r="Q577" s="295"/>
      <c r="R577" s="295"/>
      <c r="S577" s="295"/>
      <c r="T577" s="295"/>
      <c r="U577" s="295"/>
      <c r="V577" s="295"/>
      <c r="W577" s="295"/>
      <c r="X577" s="295"/>
      <c r="Y577" s="426"/>
      <c r="Z577" s="410"/>
      <c r="AA577" s="410"/>
      <c r="AB577" s="410"/>
      <c r="AC577" s="410"/>
      <c r="AD577" s="410"/>
      <c r="AE577" s="410"/>
      <c r="AF577" s="415"/>
      <c r="AG577" s="415"/>
      <c r="AH577" s="415"/>
      <c r="AI577" s="415"/>
      <c r="AJ577" s="415"/>
      <c r="AK577" s="415"/>
      <c r="AL577" s="415"/>
      <c r="AM577" s="296">
        <f>SUM(Y577:AL577)</f>
        <v>0</v>
      </c>
    </row>
    <row r="578" spans="1:39" ht="16" hidden="1" outlineLevel="1">
      <c r="A578" s="531"/>
      <c r="B578" s="431" t="s">
        <v>308</v>
      </c>
      <c r="C578" s="291" t="s">
        <v>163</v>
      </c>
      <c r="D578" s="295"/>
      <c r="E578" s="295"/>
      <c r="F578" s="295"/>
      <c r="G578" s="295"/>
      <c r="H578" s="295"/>
      <c r="I578" s="295"/>
      <c r="J578" s="295"/>
      <c r="K578" s="295"/>
      <c r="L578" s="295"/>
      <c r="M578" s="295"/>
      <c r="N578" s="295">
        <f>N577</f>
        <v>12</v>
      </c>
      <c r="O578" s="295"/>
      <c r="P578" s="295"/>
      <c r="Q578" s="295"/>
      <c r="R578" s="295"/>
      <c r="S578" s="295"/>
      <c r="T578" s="295"/>
      <c r="U578" s="295"/>
      <c r="V578" s="295"/>
      <c r="W578" s="295"/>
      <c r="X578" s="295"/>
      <c r="Y578" s="411">
        <f t="shared" ref="Y578:AL578" si="178">Y577</f>
        <v>0</v>
      </c>
      <c r="Z578" s="411">
        <f t="shared" si="178"/>
        <v>0</v>
      </c>
      <c r="AA578" s="411">
        <f t="shared" si="178"/>
        <v>0</v>
      </c>
      <c r="AB578" s="411">
        <f t="shared" si="178"/>
        <v>0</v>
      </c>
      <c r="AC578" s="411">
        <f t="shared" si="178"/>
        <v>0</v>
      </c>
      <c r="AD578" s="411">
        <f t="shared" si="178"/>
        <v>0</v>
      </c>
      <c r="AE578" s="411">
        <f t="shared" si="178"/>
        <v>0</v>
      </c>
      <c r="AF578" s="411">
        <f t="shared" si="178"/>
        <v>0</v>
      </c>
      <c r="AG578" s="411">
        <f t="shared" si="178"/>
        <v>0</v>
      </c>
      <c r="AH578" s="411">
        <f t="shared" si="178"/>
        <v>0</v>
      </c>
      <c r="AI578" s="411">
        <f t="shared" si="178"/>
        <v>0</v>
      </c>
      <c r="AJ578" s="411">
        <f t="shared" si="178"/>
        <v>0</v>
      </c>
      <c r="AK578" s="411">
        <f t="shared" si="178"/>
        <v>0</v>
      </c>
      <c r="AL578" s="411">
        <f t="shared" si="178"/>
        <v>0</v>
      </c>
      <c r="AM578" s="306"/>
    </row>
    <row r="579" spans="1:39" ht="16" outlineLevel="1">
      <c r="A579" s="531"/>
      <c r="B579" s="431"/>
      <c r="C579" s="305"/>
      <c r="D579" s="291"/>
      <c r="E579" s="291"/>
      <c r="F579" s="291"/>
      <c r="G579" s="291"/>
      <c r="H579" s="291"/>
      <c r="I579" s="291"/>
      <c r="J579" s="291"/>
      <c r="K579" s="291"/>
      <c r="L579" s="291"/>
      <c r="M579" s="291"/>
      <c r="N579" s="291"/>
      <c r="O579" s="291"/>
      <c r="P579" s="291"/>
      <c r="Q579" s="291"/>
      <c r="R579" s="291"/>
      <c r="S579" s="291"/>
      <c r="T579" s="291"/>
      <c r="U579" s="291"/>
      <c r="V579" s="291"/>
      <c r="W579" s="291"/>
      <c r="X579" s="291"/>
      <c r="Y579" s="301"/>
      <c r="Z579" s="301"/>
      <c r="AA579" s="301"/>
      <c r="AB579" s="301"/>
      <c r="AC579" s="301"/>
      <c r="AD579" s="301"/>
      <c r="AE579" s="301"/>
      <c r="AF579" s="301"/>
      <c r="AG579" s="301"/>
      <c r="AH579" s="301"/>
      <c r="AI579" s="301"/>
      <c r="AJ579" s="301"/>
      <c r="AK579" s="301"/>
      <c r="AL579" s="301"/>
      <c r="AM579" s="306"/>
    </row>
    <row r="580" spans="1:39" ht="16">
      <c r="B580" s="327" t="s">
        <v>292</v>
      </c>
      <c r="C580" s="329"/>
      <c r="D580" s="329">
        <f>SUM(D413:D578)</f>
        <v>54059694.488360189</v>
      </c>
      <c r="E580" s="329"/>
      <c r="F580" s="329"/>
      <c r="G580" s="329"/>
      <c r="H580" s="329"/>
      <c r="I580" s="329"/>
      <c r="J580" s="329"/>
      <c r="K580" s="329"/>
      <c r="L580" s="329"/>
      <c r="M580" s="329"/>
      <c r="N580" s="329"/>
      <c r="O580" s="329">
        <f>SUM(O413:O578)</f>
        <v>6205.3850068902375</v>
      </c>
      <c r="P580" s="329"/>
      <c r="Q580" s="329"/>
      <c r="R580" s="329"/>
      <c r="S580" s="329"/>
      <c r="T580" s="329"/>
      <c r="U580" s="329"/>
      <c r="V580" s="329"/>
      <c r="W580" s="329"/>
      <c r="X580" s="329"/>
      <c r="Y580" s="329">
        <f>IF(Y411="kWh",SUMPRODUCT(D413:D578,Y413:Y578))</f>
        <v>24162065.784083616</v>
      </c>
      <c r="Z580" s="329">
        <f>IF(Z411="kWh",SUMPRODUCT(D413:D578,Z413:Z578))</f>
        <v>2901920.5572507982</v>
      </c>
      <c r="AA580" s="329">
        <f>IF(AA411="kw",SUMPRODUCT(N413:N578,O413:O578,AA413:AA578),SUMPRODUCT(D413:D578,AA413:AA578))</f>
        <v>21008.154596471548</v>
      </c>
      <c r="AB580" s="329">
        <f>IF(AB411="kw",SUMPRODUCT(N413:N578,O413:O578,AB413:AB578),SUMPRODUCT(D413:D578,AB413:AB578))</f>
        <v>3069.229600435322</v>
      </c>
      <c r="AC580" s="329">
        <f>IF(AC411="kw",SUMPRODUCT(N413:N578,O413:O578,AC413:AC578),SUMPRODUCT(D413:D578,AC413:AC578))</f>
        <v>17163.073226625274</v>
      </c>
      <c r="AD580" s="329">
        <f>IF(AD411="kw",SUMPRODUCT(N413:N578,O413:O578,AD413:AD578),SUMPRODUCT(D413:D578,AD413:AD578))</f>
        <v>0</v>
      </c>
      <c r="AE580" s="329">
        <f>IF(AE411="kw",SUMPRODUCT(N413:N578,O413:O578,AE413:AE578),SUMPRODUCT(D413:D578,AE413:AE578))</f>
        <v>0</v>
      </c>
      <c r="AF580" s="329">
        <f>IF(AF411="kw",SUMPRODUCT(N413:N578,O413:O578,AF413:AF578),SUMPRODUCT(D413:D578,AF413:AF578))</f>
        <v>0</v>
      </c>
      <c r="AG580" s="329">
        <f>IF(AG411="kw",SUMPRODUCT(N413:N578,O413:O578,AG413:AG578),SUMPRODUCT(D413:D578,AG413:AG578))</f>
        <v>0</v>
      </c>
      <c r="AH580" s="329">
        <f>IF(AH411="kw",SUMPRODUCT(N413:N578,O413:O578,AH413:AH578),SUMPRODUCT(D413:D578,AH413:AH578))</f>
        <v>0</v>
      </c>
      <c r="AI580" s="329">
        <f>IF(AI411="kw",SUMPRODUCT(N413:N578,O413:O578,AI413:AI578),SUMPRODUCT(D413:D578,AI413:AI578))</f>
        <v>0</v>
      </c>
      <c r="AJ580" s="329">
        <f>IF(AJ411="kw",SUMPRODUCT(N413:N578,O413:O578,AJ413:AJ578),SUMPRODUCT(D413:D578,AJ413:AJ578))</f>
        <v>0</v>
      </c>
      <c r="AK580" s="329">
        <f>IF(AK411="kw",SUMPRODUCT(N413:N578,O413:O578,AK413:AK578),SUMPRODUCT(D413:D578,AK413:AK578))</f>
        <v>0</v>
      </c>
      <c r="AL580" s="329">
        <f>IF(AL411="kw",SUMPRODUCT(N413:N578,O413:O578,AL413:AL578),SUMPRODUCT(D413:D578,AL413:AL578))</f>
        <v>0</v>
      </c>
      <c r="AM580" s="330"/>
    </row>
    <row r="581" spans="1:39" ht="16">
      <c r="B581" s="391" t="s">
        <v>293</v>
      </c>
      <c r="C581" s="392"/>
      <c r="D581" s="392"/>
      <c r="E581" s="392"/>
      <c r="F581" s="392"/>
      <c r="G581" s="392"/>
      <c r="H581" s="392"/>
      <c r="I581" s="392"/>
      <c r="J581" s="392"/>
      <c r="K581" s="392"/>
      <c r="L581" s="392"/>
      <c r="M581" s="392"/>
      <c r="N581" s="392"/>
      <c r="O581" s="392"/>
      <c r="P581" s="392"/>
      <c r="Q581" s="392"/>
      <c r="R581" s="392"/>
      <c r="S581" s="392"/>
      <c r="T581" s="392"/>
      <c r="U581" s="392"/>
      <c r="V581" s="392"/>
      <c r="W581" s="392"/>
      <c r="X581" s="392"/>
      <c r="Y581" s="392">
        <f>HLOOKUP(Y221,'2. LRAMVA Threshold'!$B$42:$Q$53,9,FALSE)</f>
        <v>8730096.5944305435</v>
      </c>
      <c r="Z581" s="392">
        <f>HLOOKUP(Z221,'2. LRAMVA Threshold'!$B$42:$Q$53,9,FALSE)</f>
        <v>7519432.0553718666</v>
      </c>
      <c r="AA581" s="392">
        <f>HLOOKUP(AA221,'2. LRAMVA Threshold'!$B$42:$Q$53,9,FALSE)</f>
        <v>19267</v>
      </c>
      <c r="AB581" s="392">
        <f>HLOOKUP(AB221,'2. LRAMVA Threshold'!$B$42:$Q$53,9,FALSE)</f>
        <v>54</v>
      </c>
      <c r="AC581" s="392">
        <f>HLOOKUP(AC221,'2. LRAMVA Threshold'!$B$42:$Q$53,9,FALSE)</f>
        <v>450</v>
      </c>
      <c r="AD581" s="392">
        <f>HLOOKUP(AD221,'2. LRAMVA Threshold'!$B$42:$Q$53,9,FALSE)</f>
        <v>0</v>
      </c>
      <c r="AE581" s="392">
        <f>HLOOKUP(AE221,'2. LRAMVA Threshold'!$B$42:$Q$53,9,FALSE)</f>
        <v>0</v>
      </c>
      <c r="AF581" s="392">
        <f>HLOOKUP(AF221,'2. LRAMVA Threshold'!$B$42:$Q$53,9,FALSE)</f>
        <v>0</v>
      </c>
      <c r="AG581" s="392">
        <f>HLOOKUP(AG221,'2. LRAMVA Threshold'!$B$42:$Q$53,9,FALSE)</f>
        <v>0</v>
      </c>
      <c r="AH581" s="392">
        <f>HLOOKUP(AH221,'2. LRAMVA Threshold'!$B$42:$Q$53,9,FALSE)</f>
        <v>0</v>
      </c>
      <c r="AI581" s="392">
        <f>HLOOKUP(AI221,'2. LRAMVA Threshold'!$B$42:$Q$53,9,FALSE)</f>
        <v>0</v>
      </c>
      <c r="AJ581" s="392">
        <f>HLOOKUP(AJ221,'2. LRAMVA Threshold'!$B$42:$Q$53,9,FALSE)</f>
        <v>0</v>
      </c>
      <c r="AK581" s="392">
        <f>HLOOKUP(AK221,'2. LRAMVA Threshold'!$B$42:$Q$53,9,FALSE)</f>
        <v>0</v>
      </c>
      <c r="AL581" s="392">
        <f>HLOOKUP(AL221,'2. LRAMVA Threshold'!$B$42:$Q$53,9,FALSE)</f>
        <v>0</v>
      </c>
      <c r="AM581" s="393"/>
    </row>
    <row r="582" spans="1:39" ht="16">
      <c r="B582" s="394"/>
      <c r="C582" s="432"/>
      <c r="D582" s="433"/>
      <c r="E582" s="433"/>
      <c r="F582" s="433"/>
      <c r="G582" s="433"/>
      <c r="H582" s="433"/>
      <c r="I582" s="433"/>
      <c r="J582" s="433"/>
      <c r="K582" s="433"/>
      <c r="L582" s="433"/>
      <c r="M582" s="433"/>
      <c r="N582" s="433"/>
      <c r="O582" s="434"/>
      <c r="P582" s="433"/>
      <c r="Q582" s="433"/>
      <c r="R582" s="433"/>
      <c r="S582" s="435"/>
      <c r="T582" s="435"/>
      <c r="U582" s="435"/>
      <c r="V582" s="435"/>
      <c r="W582" s="433"/>
      <c r="X582" s="433"/>
      <c r="Y582" s="436"/>
      <c r="Z582" s="436"/>
      <c r="AA582" s="436"/>
      <c r="AB582" s="436"/>
      <c r="AC582" s="436"/>
      <c r="AD582" s="436"/>
      <c r="AE582" s="436"/>
      <c r="AF582" s="399"/>
      <c r="AG582" s="399"/>
      <c r="AH582" s="399"/>
      <c r="AI582" s="399"/>
      <c r="AJ582" s="399"/>
      <c r="AK582" s="399"/>
      <c r="AL582" s="399"/>
      <c r="AM582" s="400"/>
    </row>
    <row r="583" spans="1:39" ht="16">
      <c r="B583" s="324" t="s">
        <v>294</v>
      </c>
      <c r="C583" s="338"/>
      <c r="D583" s="338"/>
      <c r="E583" s="376"/>
      <c r="F583" s="376"/>
      <c r="G583" s="376"/>
      <c r="H583" s="376"/>
      <c r="I583" s="376"/>
      <c r="J583" s="376"/>
      <c r="K583" s="376"/>
      <c r="L583" s="376"/>
      <c r="M583" s="376"/>
      <c r="N583" s="376"/>
      <c r="O583" s="291"/>
      <c r="P583" s="340"/>
      <c r="Q583" s="340"/>
      <c r="R583" s="340"/>
      <c r="S583" s="339"/>
      <c r="T583" s="339"/>
      <c r="U583" s="339"/>
      <c r="V583" s="339"/>
      <c r="W583" s="340"/>
      <c r="X583" s="340"/>
      <c r="Y583" s="341">
        <f>HLOOKUP(Y$35,'3.  Distribution Rates'!$C$122:$P$133,9,FALSE)</f>
        <v>0</v>
      </c>
      <c r="Z583" s="341">
        <f>HLOOKUP(Z$35,'3.  Distribution Rates'!$C$122:$P$133,9,FALSE)</f>
        <v>0</v>
      </c>
      <c r="AA583" s="341">
        <f>HLOOKUP(AA$35,'3.  Distribution Rates'!$C$122:$P$133,9,FALSE)</f>
        <v>0</v>
      </c>
      <c r="AB583" s="341">
        <f>HLOOKUP(AB$35,'3.  Distribution Rates'!$C$122:$P$133,9,FALSE)</f>
        <v>0</v>
      </c>
      <c r="AC583" s="341">
        <f>HLOOKUP(AC$35,'3.  Distribution Rates'!$C$122:$P$133,9,FALSE)</f>
        <v>0</v>
      </c>
      <c r="AD583" s="341">
        <f>HLOOKUP(AD$35,'3.  Distribution Rates'!$C$122:$P$133,9,FALSE)</f>
        <v>0</v>
      </c>
      <c r="AE583" s="341">
        <f>HLOOKUP(AE$35,'3.  Distribution Rates'!$C$122:$P$133,9,FALSE)</f>
        <v>0</v>
      </c>
      <c r="AF583" s="341">
        <f>HLOOKUP(AF$35,'3.  Distribution Rates'!$C$122:$P$133,9,FALSE)</f>
        <v>0</v>
      </c>
      <c r="AG583" s="341">
        <f>HLOOKUP(AG$35,'3.  Distribution Rates'!$C$122:$P$133,9,FALSE)</f>
        <v>0</v>
      </c>
      <c r="AH583" s="341">
        <f>HLOOKUP(AH$35,'3.  Distribution Rates'!$C$122:$P$133,9,FALSE)</f>
        <v>0</v>
      </c>
      <c r="AI583" s="341">
        <f>HLOOKUP(AI$35,'3.  Distribution Rates'!$C$122:$P$133,9,FALSE)</f>
        <v>0</v>
      </c>
      <c r="AJ583" s="341">
        <f>HLOOKUP(AJ$35,'3.  Distribution Rates'!$C$122:$P$133,9,FALSE)</f>
        <v>0</v>
      </c>
      <c r="AK583" s="341">
        <f>HLOOKUP(AK$35,'3.  Distribution Rates'!$C$122:$P$133,9,FALSE)</f>
        <v>0</v>
      </c>
      <c r="AL583" s="341">
        <f>HLOOKUP(AL$35,'3.  Distribution Rates'!$C$122:$P$133,9,FALSE)</f>
        <v>0</v>
      </c>
      <c r="AM583" s="441"/>
    </row>
    <row r="584" spans="1:39" ht="16">
      <c r="B584" s="324" t="s">
        <v>295</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'4.  2011-2014 LRAM'!Y140*Y583</f>
        <v>0</v>
      </c>
      <c r="Z584" s="378">
        <f>'4.  2011-2014 LRAM'!Z140*Z583</f>
        <v>0</v>
      </c>
      <c r="AA584" s="378">
        <f>'4.  2011-2014 LRAM'!AA140*AA583</f>
        <v>0</v>
      </c>
      <c r="AB584" s="378">
        <f>'4.  2011-2014 LRAM'!AB140*AB583</f>
        <v>0</v>
      </c>
      <c r="AC584" s="378">
        <f>'4.  2011-2014 LRAM'!AC140*AC583</f>
        <v>0</v>
      </c>
      <c r="AD584" s="378">
        <f>'4.  2011-2014 LRAM'!AD140*AD583</f>
        <v>0</v>
      </c>
      <c r="AE584" s="378">
        <f>'4.  2011-2014 LRAM'!AE140*AE583</f>
        <v>0</v>
      </c>
      <c r="AF584" s="378">
        <f>'4.  2011-2014 LRAM'!AF140*AF583</f>
        <v>0</v>
      </c>
      <c r="AG584" s="378">
        <f>'4.  2011-2014 LRAM'!AG140*AG583</f>
        <v>0</v>
      </c>
      <c r="AH584" s="378">
        <f>'4.  2011-2014 LRAM'!AH140*AH583</f>
        <v>0</v>
      </c>
      <c r="AI584" s="378">
        <f>'4.  2011-2014 LRAM'!AI140*AI583</f>
        <v>0</v>
      </c>
      <c r="AJ584" s="378">
        <f>'4.  2011-2014 LRAM'!AJ140*AJ583</f>
        <v>0</v>
      </c>
      <c r="AK584" s="378">
        <f>'4.  2011-2014 LRAM'!AK140*AK583</f>
        <v>0</v>
      </c>
      <c r="AL584" s="378">
        <f>'4.  2011-2014 LRAM'!AL140*AL583</f>
        <v>0</v>
      </c>
      <c r="AM584" s="628">
        <f t="shared" ref="AM584:AM590" si="179">SUM(Y584:AL584)</f>
        <v>0</v>
      </c>
    </row>
    <row r="585" spans="1:39" ht="16">
      <c r="B585" s="324" t="s">
        <v>296</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'4.  2011-2014 LRAM'!Y269*Y583</f>
        <v>0</v>
      </c>
      <c r="Z585" s="378">
        <f>'4.  2011-2014 LRAM'!Z269*Z583</f>
        <v>0</v>
      </c>
      <c r="AA585" s="378">
        <f>'4.  2011-2014 LRAM'!AA269*AA583</f>
        <v>0</v>
      </c>
      <c r="AB585" s="378">
        <f>'4.  2011-2014 LRAM'!AB269*AB583</f>
        <v>0</v>
      </c>
      <c r="AC585" s="378">
        <f>'4.  2011-2014 LRAM'!AC269*AC583</f>
        <v>0</v>
      </c>
      <c r="AD585" s="378">
        <f>'4.  2011-2014 LRAM'!AD269*AD583</f>
        <v>0</v>
      </c>
      <c r="AE585" s="378">
        <f>'4.  2011-2014 LRAM'!AE269*AE583</f>
        <v>0</v>
      </c>
      <c r="AF585" s="378">
        <f>'4.  2011-2014 LRAM'!AF269*AF583</f>
        <v>0</v>
      </c>
      <c r="AG585" s="378">
        <f>'4.  2011-2014 LRAM'!AG269*AG583</f>
        <v>0</v>
      </c>
      <c r="AH585" s="378">
        <f>'4.  2011-2014 LRAM'!AH269*AH583</f>
        <v>0</v>
      </c>
      <c r="AI585" s="378">
        <f>'4.  2011-2014 LRAM'!AI269*AI583</f>
        <v>0</v>
      </c>
      <c r="AJ585" s="378">
        <f>'4.  2011-2014 LRAM'!AJ269*AJ583</f>
        <v>0</v>
      </c>
      <c r="AK585" s="378">
        <f>'4.  2011-2014 LRAM'!AK269*AK583</f>
        <v>0</v>
      </c>
      <c r="AL585" s="378">
        <f>'4.  2011-2014 LRAM'!AL269*AL583</f>
        <v>0</v>
      </c>
      <c r="AM585" s="628">
        <f t="shared" si="179"/>
        <v>0</v>
      </c>
    </row>
    <row r="586" spans="1:39" ht="16">
      <c r="B586" s="324" t="s">
        <v>297</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'4.  2011-2014 LRAM'!Y398*Y583</f>
        <v>0</v>
      </c>
      <c r="Z586" s="378">
        <f>'4.  2011-2014 LRAM'!Z398*Z583</f>
        <v>0</v>
      </c>
      <c r="AA586" s="378">
        <f>'4.  2011-2014 LRAM'!AA398*AA583</f>
        <v>0</v>
      </c>
      <c r="AB586" s="378">
        <f>'4.  2011-2014 LRAM'!AB398*AB583</f>
        <v>0</v>
      </c>
      <c r="AC586" s="378">
        <f>'4.  2011-2014 LRAM'!AC398*AC583</f>
        <v>0</v>
      </c>
      <c r="AD586" s="378">
        <f>'4.  2011-2014 LRAM'!AD398*AD583</f>
        <v>0</v>
      </c>
      <c r="AE586" s="378">
        <f>'4.  2011-2014 LRAM'!AE398*AE583</f>
        <v>0</v>
      </c>
      <c r="AF586" s="378">
        <f>'4.  2011-2014 LRAM'!AF398*AF583</f>
        <v>0</v>
      </c>
      <c r="AG586" s="378">
        <f>'4.  2011-2014 LRAM'!AG398*AG583</f>
        <v>0</v>
      </c>
      <c r="AH586" s="378">
        <f>'4.  2011-2014 LRAM'!AH398*AH583</f>
        <v>0</v>
      </c>
      <c r="AI586" s="378">
        <f>'4.  2011-2014 LRAM'!AI398*AI583</f>
        <v>0</v>
      </c>
      <c r="AJ586" s="378">
        <f>'4.  2011-2014 LRAM'!AJ398*AJ583</f>
        <v>0</v>
      </c>
      <c r="AK586" s="378">
        <f>'4.  2011-2014 LRAM'!AK398*AK583</f>
        <v>0</v>
      </c>
      <c r="AL586" s="378">
        <f>'4.  2011-2014 LRAM'!AL398*AL583</f>
        <v>0</v>
      </c>
      <c r="AM586" s="628">
        <f t="shared" si="179"/>
        <v>0</v>
      </c>
    </row>
    <row r="587" spans="1:39" ht="16">
      <c r="B587" s="324" t="s">
        <v>298</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'4.  2011-2014 LRAM'!Y531*Y583</f>
        <v>0</v>
      </c>
      <c r="Z587" s="378">
        <f>'4.  2011-2014 LRAM'!Z531*Z583</f>
        <v>0</v>
      </c>
      <c r="AA587" s="378">
        <f>'4.  2011-2014 LRAM'!AA531*AA583</f>
        <v>0</v>
      </c>
      <c r="AB587" s="378">
        <f>'4.  2011-2014 LRAM'!AB531*AB583</f>
        <v>0</v>
      </c>
      <c r="AC587" s="378">
        <f>'4.  2011-2014 LRAM'!AC531*AC583</f>
        <v>0</v>
      </c>
      <c r="AD587" s="378">
        <f>'4.  2011-2014 LRAM'!AD531*AD583</f>
        <v>0</v>
      </c>
      <c r="AE587" s="378">
        <f>'4.  2011-2014 LRAM'!AE531*AE583</f>
        <v>0</v>
      </c>
      <c r="AF587" s="378">
        <f>'4.  2011-2014 LRAM'!AF531*AF583</f>
        <v>0</v>
      </c>
      <c r="AG587" s="378">
        <f>'4.  2011-2014 LRAM'!AG531*AG583</f>
        <v>0</v>
      </c>
      <c r="AH587" s="378">
        <f>'4.  2011-2014 LRAM'!AH531*AH583</f>
        <v>0</v>
      </c>
      <c r="AI587" s="378">
        <f>'4.  2011-2014 LRAM'!AI531*AI583</f>
        <v>0</v>
      </c>
      <c r="AJ587" s="378">
        <f>'4.  2011-2014 LRAM'!AJ531*AJ583</f>
        <v>0</v>
      </c>
      <c r="AK587" s="378">
        <f>'4.  2011-2014 LRAM'!AK531*AK583</f>
        <v>0</v>
      </c>
      <c r="AL587" s="378">
        <f>'4.  2011-2014 LRAM'!AL531*AL583</f>
        <v>0</v>
      </c>
      <c r="AM587" s="628">
        <f t="shared" si="179"/>
        <v>0</v>
      </c>
    </row>
    <row r="588" spans="1:39" ht="16">
      <c r="B588" s="324" t="s">
        <v>299</v>
      </c>
      <c r="C588" s="345"/>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8">
        <f t="shared" ref="Y588:AL588" si="180">Y212*Y583</f>
        <v>0</v>
      </c>
      <c r="Z588" s="378">
        <f t="shared" si="180"/>
        <v>0</v>
      </c>
      <c r="AA588" s="378">
        <f t="shared" si="180"/>
        <v>0</v>
      </c>
      <c r="AB588" s="378">
        <f t="shared" si="180"/>
        <v>0</v>
      </c>
      <c r="AC588" s="378">
        <f t="shared" si="180"/>
        <v>0</v>
      </c>
      <c r="AD588" s="378">
        <f t="shared" si="180"/>
        <v>0</v>
      </c>
      <c r="AE588" s="378">
        <f t="shared" si="180"/>
        <v>0</v>
      </c>
      <c r="AF588" s="378">
        <f t="shared" si="180"/>
        <v>0</v>
      </c>
      <c r="AG588" s="378">
        <f t="shared" si="180"/>
        <v>0</v>
      </c>
      <c r="AH588" s="378">
        <f t="shared" si="180"/>
        <v>0</v>
      </c>
      <c r="AI588" s="378">
        <f t="shared" si="180"/>
        <v>0</v>
      </c>
      <c r="AJ588" s="378">
        <f t="shared" si="180"/>
        <v>0</v>
      </c>
      <c r="AK588" s="378">
        <f t="shared" si="180"/>
        <v>0</v>
      </c>
      <c r="AL588" s="378">
        <f t="shared" si="180"/>
        <v>0</v>
      </c>
      <c r="AM588" s="628">
        <f t="shared" si="179"/>
        <v>0</v>
      </c>
    </row>
    <row r="589" spans="1:39" ht="16">
      <c r="B589" s="324" t="s">
        <v>300</v>
      </c>
      <c r="C589" s="345"/>
      <c r="D589" s="309"/>
      <c r="E589" s="279"/>
      <c r="F589" s="279"/>
      <c r="G589" s="279"/>
      <c r="H589" s="279"/>
      <c r="I589" s="279"/>
      <c r="J589" s="279"/>
      <c r="K589" s="279"/>
      <c r="L589" s="279"/>
      <c r="M589" s="279"/>
      <c r="N589" s="279"/>
      <c r="O589" s="291"/>
      <c r="P589" s="279"/>
      <c r="Q589" s="279"/>
      <c r="R589" s="279"/>
      <c r="S589" s="309"/>
      <c r="T589" s="309"/>
      <c r="U589" s="309"/>
      <c r="V589" s="309"/>
      <c r="W589" s="279"/>
      <c r="X589" s="279"/>
      <c r="Y589" s="378">
        <f t="shared" ref="Y589:AL589" si="181">Y401*Y583</f>
        <v>0</v>
      </c>
      <c r="Z589" s="378">
        <f t="shared" si="181"/>
        <v>0</v>
      </c>
      <c r="AA589" s="378">
        <f t="shared" si="181"/>
        <v>0</v>
      </c>
      <c r="AB589" s="378">
        <f t="shared" si="181"/>
        <v>0</v>
      </c>
      <c r="AC589" s="378">
        <f t="shared" si="181"/>
        <v>0</v>
      </c>
      <c r="AD589" s="378">
        <f t="shared" si="181"/>
        <v>0</v>
      </c>
      <c r="AE589" s="378">
        <f t="shared" si="181"/>
        <v>0</v>
      </c>
      <c r="AF589" s="378">
        <f t="shared" si="181"/>
        <v>0</v>
      </c>
      <c r="AG589" s="378">
        <f t="shared" si="181"/>
        <v>0</v>
      </c>
      <c r="AH589" s="378">
        <f t="shared" si="181"/>
        <v>0</v>
      </c>
      <c r="AI589" s="378">
        <f t="shared" si="181"/>
        <v>0</v>
      </c>
      <c r="AJ589" s="378">
        <f t="shared" si="181"/>
        <v>0</v>
      </c>
      <c r="AK589" s="378">
        <f t="shared" si="181"/>
        <v>0</v>
      </c>
      <c r="AL589" s="378">
        <f t="shared" si="181"/>
        <v>0</v>
      </c>
      <c r="AM589" s="628">
        <f t="shared" si="179"/>
        <v>0</v>
      </c>
    </row>
    <row r="590" spans="1:39" ht="16">
      <c r="B590" s="324" t="s">
        <v>301</v>
      </c>
      <c r="C590" s="345"/>
      <c r="D590" s="309"/>
      <c r="E590" s="279"/>
      <c r="F590" s="279"/>
      <c r="G590" s="279"/>
      <c r="H590" s="279"/>
      <c r="I590" s="279"/>
      <c r="J590" s="279"/>
      <c r="K590" s="279"/>
      <c r="L590" s="279"/>
      <c r="M590" s="279"/>
      <c r="N590" s="279"/>
      <c r="O590" s="291"/>
      <c r="P590" s="279"/>
      <c r="Q590" s="279"/>
      <c r="R590" s="279"/>
      <c r="S590" s="309"/>
      <c r="T590" s="309"/>
      <c r="U590" s="309"/>
      <c r="V590" s="309"/>
      <c r="W590" s="279"/>
      <c r="X590" s="279"/>
      <c r="Y590" s="378">
        <f>Y580*Y583</f>
        <v>0</v>
      </c>
      <c r="Z590" s="378">
        <f t="shared" ref="Z590:AL590" si="182">Z580*Z583</f>
        <v>0</v>
      </c>
      <c r="AA590" s="378">
        <f t="shared" si="182"/>
        <v>0</v>
      </c>
      <c r="AB590" s="378">
        <f t="shared" si="182"/>
        <v>0</v>
      </c>
      <c r="AC590" s="378">
        <f t="shared" si="182"/>
        <v>0</v>
      </c>
      <c r="AD590" s="378">
        <f t="shared" si="182"/>
        <v>0</v>
      </c>
      <c r="AE590" s="378">
        <f t="shared" si="182"/>
        <v>0</v>
      </c>
      <c r="AF590" s="378">
        <f t="shared" si="182"/>
        <v>0</v>
      </c>
      <c r="AG590" s="378">
        <f t="shared" si="182"/>
        <v>0</v>
      </c>
      <c r="AH590" s="378">
        <f t="shared" si="182"/>
        <v>0</v>
      </c>
      <c r="AI590" s="378">
        <f t="shared" si="182"/>
        <v>0</v>
      </c>
      <c r="AJ590" s="378">
        <f t="shared" si="182"/>
        <v>0</v>
      </c>
      <c r="AK590" s="378">
        <f t="shared" si="182"/>
        <v>0</v>
      </c>
      <c r="AL590" s="378">
        <f t="shared" si="182"/>
        <v>0</v>
      </c>
      <c r="AM590" s="628">
        <f t="shared" si="179"/>
        <v>0</v>
      </c>
    </row>
    <row r="591" spans="1:39" ht="16">
      <c r="B591" s="349" t="s">
        <v>302</v>
      </c>
      <c r="C591" s="345"/>
      <c r="D591" s="336"/>
      <c r="E591" s="334"/>
      <c r="F591" s="334"/>
      <c r="G591" s="334"/>
      <c r="H591" s="334"/>
      <c r="I591" s="334"/>
      <c r="J591" s="334"/>
      <c r="K591" s="334"/>
      <c r="L591" s="334"/>
      <c r="M591" s="334"/>
      <c r="N591" s="334"/>
      <c r="O591" s="300"/>
      <c r="P591" s="334"/>
      <c r="Q591" s="334"/>
      <c r="R591" s="334"/>
      <c r="S591" s="336"/>
      <c r="T591" s="336"/>
      <c r="U591" s="336"/>
      <c r="V591" s="336"/>
      <c r="W591" s="334"/>
      <c r="X591" s="334"/>
      <c r="Y591" s="346">
        <f t="shared" ref="Y591:AM591" si="183">SUM(Y584:Y590)</f>
        <v>0</v>
      </c>
      <c r="Z591" s="346">
        <f t="shared" si="183"/>
        <v>0</v>
      </c>
      <c r="AA591" s="346">
        <f t="shared" si="183"/>
        <v>0</v>
      </c>
      <c r="AB591" s="346">
        <f t="shared" si="183"/>
        <v>0</v>
      </c>
      <c r="AC591" s="346">
        <f t="shared" si="183"/>
        <v>0</v>
      </c>
      <c r="AD591" s="346">
        <f t="shared" si="183"/>
        <v>0</v>
      </c>
      <c r="AE591" s="346">
        <f t="shared" si="183"/>
        <v>0</v>
      </c>
      <c r="AF591" s="346">
        <f t="shared" si="183"/>
        <v>0</v>
      </c>
      <c r="AG591" s="346">
        <f t="shared" si="183"/>
        <v>0</v>
      </c>
      <c r="AH591" s="346">
        <f t="shared" si="183"/>
        <v>0</v>
      </c>
      <c r="AI591" s="346">
        <f t="shared" si="183"/>
        <v>0</v>
      </c>
      <c r="AJ591" s="346">
        <f t="shared" si="183"/>
        <v>0</v>
      </c>
      <c r="AK591" s="346">
        <f t="shared" si="183"/>
        <v>0</v>
      </c>
      <c r="AL591" s="346">
        <f t="shared" si="183"/>
        <v>0</v>
      </c>
      <c r="AM591" s="407">
        <f t="shared" si="183"/>
        <v>0</v>
      </c>
    </row>
    <row r="592" spans="1:39" ht="16">
      <c r="B592" s="349" t="s">
        <v>303</v>
      </c>
      <c r="C592" s="345"/>
      <c r="D592" s="350"/>
      <c r="E592" s="334"/>
      <c r="F592" s="334"/>
      <c r="G592" s="334"/>
      <c r="H592" s="334"/>
      <c r="I592" s="334"/>
      <c r="J592" s="334"/>
      <c r="K592" s="334"/>
      <c r="L592" s="334"/>
      <c r="M592" s="334"/>
      <c r="N592" s="334"/>
      <c r="O592" s="300"/>
      <c r="P592" s="334"/>
      <c r="Q592" s="334"/>
      <c r="R592" s="334"/>
      <c r="S592" s="336"/>
      <c r="T592" s="336"/>
      <c r="U592" s="336"/>
      <c r="V592" s="336"/>
      <c r="W592" s="334"/>
      <c r="X592" s="334"/>
      <c r="Y592" s="347">
        <f>Y581*Y583</f>
        <v>0</v>
      </c>
      <c r="Z592" s="347">
        <f t="shared" ref="Z592:AE592" si="184">Z581*Z583</f>
        <v>0</v>
      </c>
      <c r="AA592" s="347">
        <f t="shared" si="184"/>
        <v>0</v>
      </c>
      <c r="AB592" s="347">
        <f t="shared" si="184"/>
        <v>0</v>
      </c>
      <c r="AC592" s="347">
        <f t="shared" si="184"/>
        <v>0</v>
      </c>
      <c r="AD592" s="347">
        <f>AD581*AD583</f>
        <v>0</v>
      </c>
      <c r="AE592" s="347">
        <f t="shared" si="184"/>
        <v>0</v>
      </c>
      <c r="AF592" s="347">
        <f>AF581*AF583</f>
        <v>0</v>
      </c>
      <c r="AG592" s="347">
        <f t="shared" ref="AG592:AL592" si="185">AG581*AG583</f>
        <v>0</v>
      </c>
      <c r="AH592" s="347">
        <f t="shared" si="185"/>
        <v>0</v>
      </c>
      <c r="AI592" s="347">
        <f t="shared" si="185"/>
        <v>0</v>
      </c>
      <c r="AJ592" s="347">
        <f>AJ581*AJ583</f>
        <v>0</v>
      </c>
      <c r="AK592" s="347">
        <f>AK581*AK583</f>
        <v>0</v>
      </c>
      <c r="AL592" s="347">
        <f t="shared" si="185"/>
        <v>0</v>
      </c>
      <c r="AM592" s="407">
        <f>SUM(Y592:AL592)</f>
        <v>0</v>
      </c>
    </row>
    <row r="593" spans="1:39" ht="16">
      <c r="B593" s="349" t="s">
        <v>304</v>
      </c>
      <c r="C593" s="345"/>
      <c r="D593" s="350"/>
      <c r="E593" s="334"/>
      <c r="F593" s="334"/>
      <c r="G593" s="334"/>
      <c r="H593" s="334"/>
      <c r="I593" s="334"/>
      <c r="J593" s="334"/>
      <c r="K593" s="334"/>
      <c r="L593" s="334"/>
      <c r="M593" s="334"/>
      <c r="N593" s="334"/>
      <c r="O593" s="300"/>
      <c r="P593" s="334"/>
      <c r="Q593" s="334"/>
      <c r="R593" s="334"/>
      <c r="S593" s="350"/>
      <c r="T593" s="350"/>
      <c r="U593" s="350"/>
      <c r="V593" s="350"/>
      <c r="W593" s="334"/>
      <c r="X593" s="334"/>
      <c r="Y593" s="351"/>
      <c r="Z593" s="351"/>
      <c r="AA593" s="351"/>
      <c r="AB593" s="351"/>
      <c r="AC593" s="351"/>
      <c r="AD593" s="351"/>
      <c r="AE593" s="351"/>
      <c r="AF593" s="351"/>
      <c r="AG593" s="351"/>
      <c r="AH593" s="351"/>
      <c r="AI593" s="351"/>
      <c r="AJ593" s="351"/>
      <c r="AK593" s="351"/>
      <c r="AL593" s="351"/>
      <c r="AM593" s="407">
        <f>AM591-AM592</f>
        <v>0</v>
      </c>
    </row>
    <row r="594" spans="1:39" ht="16">
      <c r="B594" s="324"/>
      <c r="C594" s="350"/>
      <c r="D594" s="350"/>
      <c r="E594" s="334"/>
      <c r="F594" s="334"/>
      <c r="G594" s="334"/>
      <c r="H594" s="334"/>
      <c r="I594" s="334"/>
      <c r="J594" s="334"/>
      <c r="K594" s="334"/>
      <c r="L594" s="334"/>
      <c r="M594" s="334"/>
      <c r="N594" s="334"/>
      <c r="O594" s="300"/>
      <c r="P594" s="334"/>
      <c r="Q594" s="334"/>
      <c r="R594" s="334"/>
      <c r="S594" s="350"/>
      <c r="T594" s="345"/>
      <c r="U594" s="350"/>
      <c r="V594" s="350"/>
      <c r="W594" s="334"/>
      <c r="X594" s="334"/>
      <c r="Y594" s="352"/>
      <c r="Z594" s="352"/>
      <c r="AA594" s="352"/>
      <c r="AB594" s="352"/>
      <c r="AC594" s="352"/>
      <c r="AD594" s="352"/>
      <c r="AE594" s="352"/>
      <c r="AF594" s="352"/>
      <c r="AG594" s="352"/>
      <c r="AH594" s="352"/>
      <c r="AI594" s="352"/>
      <c r="AJ594" s="352"/>
      <c r="AK594" s="352"/>
      <c r="AL594" s="352"/>
      <c r="AM594" s="348"/>
    </row>
    <row r="595" spans="1:39" ht="16">
      <c r="B595" s="439" t="s">
        <v>305</v>
      </c>
      <c r="C595" s="304"/>
      <c r="D595" s="279"/>
      <c r="E595" s="279"/>
      <c r="F595" s="279"/>
      <c r="G595" s="279"/>
      <c r="H595" s="279"/>
      <c r="I595" s="279"/>
      <c r="J595" s="279"/>
      <c r="K595" s="279"/>
      <c r="L595" s="279"/>
      <c r="M595" s="279"/>
      <c r="N595" s="279"/>
      <c r="O595" s="357"/>
      <c r="P595" s="279"/>
      <c r="Q595" s="279"/>
      <c r="R595" s="279"/>
      <c r="S595" s="304"/>
      <c r="T595" s="309"/>
      <c r="U595" s="309"/>
      <c r="V595" s="279"/>
      <c r="W595" s="279"/>
      <c r="X595" s="309"/>
      <c r="Y595" s="291">
        <f>SUMPRODUCT(E413:E578,Y413:Y578)</f>
        <v>19051510.572020359</v>
      </c>
      <c r="Z595" s="291">
        <f>SUMPRODUCT(E413:E578,Z413:Z578)</f>
        <v>2899417.7748490032</v>
      </c>
      <c r="AA595" s="291">
        <f t="shared" ref="AA595:AL595" si="186">IF(AA411="kw",SUMPRODUCT($N$413:$N$578,$P$413:$P$578,AA413:AA578),SUMPRODUCT($E$413:$E$578,AA413:AA578))</f>
        <v>21293.104033654829</v>
      </c>
      <c r="AB595" s="291">
        <f t="shared" si="186"/>
        <v>3113.2198444764113</v>
      </c>
      <c r="AC595" s="291">
        <f t="shared" si="186"/>
        <v>17276.227491213467</v>
      </c>
      <c r="AD595" s="291">
        <f t="shared" si="186"/>
        <v>0</v>
      </c>
      <c r="AE595" s="291">
        <f t="shared" si="186"/>
        <v>0</v>
      </c>
      <c r="AF595" s="291">
        <f t="shared" si="186"/>
        <v>5668.5632592150014</v>
      </c>
      <c r="AG595" s="291">
        <f t="shared" si="186"/>
        <v>0</v>
      </c>
      <c r="AH595" s="291">
        <f t="shared" si="186"/>
        <v>0</v>
      </c>
      <c r="AI595" s="291">
        <f t="shared" si="186"/>
        <v>0</v>
      </c>
      <c r="AJ595" s="291">
        <f t="shared" si="186"/>
        <v>0</v>
      </c>
      <c r="AK595" s="291">
        <f t="shared" si="186"/>
        <v>0</v>
      </c>
      <c r="AL595" s="291">
        <f t="shared" si="186"/>
        <v>0</v>
      </c>
      <c r="AM595" s="337"/>
    </row>
    <row r="596" spans="1:39" ht="16">
      <c r="B596" s="439" t="s">
        <v>306</v>
      </c>
      <c r="C596" s="304"/>
      <c r="D596" s="279"/>
      <c r="E596" s="279"/>
      <c r="F596" s="279"/>
      <c r="G596" s="279"/>
      <c r="H596" s="279"/>
      <c r="I596" s="279"/>
      <c r="J596" s="279"/>
      <c r="K596" s="279"/>
      <c r="L596" s="279"/>
      <c r="M596" s="279"/>
      <c r="N596" s="279"/>
      <c r="O596" s="357"/>
      <c r="P596" s="279"/>
      <c r="Q596" s="279"/>
      <c r="R596" s="279"/>
      <c r="S596" s="304"/>
      <c r="T596" s="309"/>
      <c r="U596" s="309"/>
      <c r="V596" s="279"/>
      <c r="W596" s="279"/>
      <c r="X596" s="309"/>
      <c r="Y596" s="291">
        <f>SUMPRODUCT(F413:F578,Y413:Y578)</f>
        <v>19051469.359957103</v>
      </c>
      <c r="Z596" s="291">
        <f>SUMPRODUCT(F413:F578,Z413:Z578)</f>
        <v>2896914.9924472081</v>
      </c>
      <c r="AA596" s="291">
        <f t="shared" ref="AA596:AL596" si="187">IF(AA411="kw",SUMPRODUCT($N$413:$N$578,$Q$413:$Q$578,AA413:AA578),SUMPRODUCT($F$413:$F$578,AA413:AA578))</f>
        <v>21276.985392141825</v>
      </c>
      <c r="AB596" s="291">
        <f t="shared" si="187"/>
        <v>3112.5806593462357</v>
      </c>
      <c r="AC596" s="291">
        <f t="shared" si="187"/>
        <v>17275.99921080983</v>
      </c>
      <c r="AD596" s="291">
        <f t="shared" si="187"/>
        <v>0</v>
      </c>
      <c r="AE596" s="291">
        <f t="shared" si="187"/>
        <v>0</v>
      </c>
      <c r="AF596" s="291">
        <f t="shared" si="187"/>
        <v>11394.471607019941</v>
      </c>
      <c r="AG596" s="291">
        <f t="shared" si="187"/>
        <v>0</v>
      </c>
      <c r="AH596" s="291">
        <f t="shared" si="187"/>
        <v>0</v>
      </c>
      <c r="AI596" s="291">
        <f t="shared" si="187"/>
        <v>0</v>
      </c>
      <c r="AJ596" s="291">
        <f t="shared" si="187"/>
        <v>0</v>
      </c>
      <c r="AK596" s="291">
        <f t="shared" si="187"/>
        <v>0</v>
      </c>
      <c r="AL596" s="291">
        <f t="shared" si="187"/>
        <v>0</v>
      </c>
      <c r="AM596" s="337"/>
    </row>
    <row r="597" spans="1:39" ht="16">
      <c r="B597" s="440" t="s">
        <v>307</v>
      </c>
      <c r="C597" s="364"/>
      <c r="D597" s="384"/>
      <c r="E597" s="384"/>
      <c r="F597" s="384"/>
      <c r="G597" s="384"/>
      <c r="H597" s="384"/>
      <c r="I597" s="384"/>
      <c r="J597" s="384"/>
      <c r="K597" s="384"/>
      <c r="L597" s="384"/>
      <c r="M597" s="384"/>
      <c r="N597" s="384"/>
      <c r="O597" s="383"/>
      <c r="P597" s="384"/>
      <c r="Q597" s="384"/>
      <c r="R597" s="384"/>
      <c r="S597" s="364"/>
      <c r="T597" s="385"/>
      <c r="U597" s="385"/>
      <c r="V597" s="384"/>
      <c r="W597" s="384"/>
      <c r="X597" s="385"/>
      <c r="Y597" s="326">
        <f>SUMPRODUCT(G413:G578,Y413:Y578)</f>
        <v>19051428.14789385</v>
      </c>
      <c r="Z597" s="326">
        <f>SUMPRODUCT(G413:G578,Z413:Z578)</f>
        <v>2894412.2100454131</v>
      </c>
      <c r="AA597" s="326">
        <f t="shared" ref="AA597:AL597" si="188">IF(AA411="kw",SUMPRODUCT($N$413:$N$578,$R$413:$R$578,AA413:AA578),SUMPRODUCT($G$413:$G$578,AA413:AA578))</f>
        <v>21260.866750628822</v>
      </c>
      <c r="AB597" s="326">
        <f t="shared" si="188"/>
        <v>3111.9414742160598</v>
      </c>
      <c r="AC597" s="326">
        <f t="shared" si="188"/>
        <v>16995.597012401784</v>
      </c>
      <c r="AD597" s="326">
        <f t="shared" si="188"/>
        <v>0</v>
      </c>
      <c r="AE597" s="326">
        <f t="shared" si="188"/>
        <v>0</v>
      </c>
      <c r="AF597" s="326">
        <f t="shared" si="188"/>
        <v>11394.471607019941</v>
      </c>
      <c r="AG597" s="326">
        <f t="shared" si="188"/>
        <v>0</v>
      </c>
      <c r="AH597" s="326">
        <f t="shared" si="188"/>
        <v>0</v>
      </c>
      <c r="AI597" s="326">
        <f t="shared" si="188"/>
        <v>0</v>
      </c>
      <c r="AJ597" s="326">
        <f t="shared" si="188"/>
        <v>0</v>
      </c>
      <c r="AK597" s="326">
        <f t="shared" si="188"/>
        <v>0</v>
      </c>
      <c r="AL597" s="326">
        <f t="shared" si="188"/>
        <v>0</v>
      </c>
      <c r="AM597" s="386"/>
    </row>
    <row r="598" spans="1:39" ht="147" customHeight="1">
      <c r="B598" s="970" t="s">
        <v>835</v>
      </c>
      <c r="C598" s="970"/>
      <c r="D598" s="970"/>
      <c r="E598" s="970"/>
      <c r="F598" s="970"/>
      <c r="G598" s="970"/>
      <c r="H598" s="388"/>
      <c r="I598" s="388"/>
      <c r="J598" s="388"/>
      <c r="K598" s="388"/>
      <c r="L598" s="388"/>
      <c r="M598" s="388"/>
      <c r="N598" s="388"/>
      <c r="O598" s="388"/>
      <c r="P598" s="388"/>
      <c r="Q598" s="388"/>
      <c r="R598" s="388"/>
      <c r="S598" s="371"/>
      <c r="T598" s="372"/>
      <c r="U598" s="388"/>
      <c r="V598" s="388"/>
      <c r="W598" s="388"/>
      <c r="X598" s="388"/>
      <c r="Y598" s="409"/>
      <c r="Z598" s="409"/>
      <c r="AA598" s="409"/>
      <c r="AB598" s="409"/>
      <c r="AC598" s="409"/>
      <c r="AD598" s="409"/>
      <c r="AE598" s="409"/>
      <c r="AF598" s="409"/>
      <c r="AG598" s="409"/>
      <c r="AH598" s="409"/>
      <c r="AI598" s="409"/>
      <c r="AJ598" s="409"/>
      <c r="AK598" s="409"/>
      <c r="AL598" s="409"/>
      <c r="AM598" s="389"/>
    </row>
    <row r="601" spans="1:39" ht="16">
      <c r="B601" s="280" t="s">
        <v>309</v>
      </c>
      <c r="C601" s="281"/>
      <c r="D601" s="589" t="s">
        <v>525</v>
      </c>
      <c r="E601" s="253"/>
      <c r="F601" s="589"/>
      <c r="G601" s="253"/>
      <c r="H601" s="253"/>
      <c r="I601" s="253"/>
      <c r="J601" s="253"/>
      <c r="K601" s="253"/>
      <c r="L601" s="253"/>
      <c r="M601" s="253"/>
      <c r="N601" s="253"/>
      <c r="O601" s="281"/>
      <c r="P601" s="253"/>
      <c r="Q601" s="253"/>
      <c r="R601" s="253"/>
      <c r="S601" s="253"/>
      <c r="T601" s="253"/>
      <c r="U601" s="253"/>
      <c r="V601" s="253"/>
      <c r="W601" s="253"/>
      <c r="X601" s="253"/>
      <c r="Y601" s="270"/>
      <c r="Z601" s="267"/>
      <c r="AA601" s="267"/>
      <c r="AB601" s="267"/>
      <c r="AC601" s="267"/>
      <c r="AD601" s="267"/>
      <c r="AE601" s="267"/>
      <c r="AF601" s="267"/>
      <c r="AG601" s="267"/>
      <c r="AH601" s="267"/>
      <c r="AI601" s="267"/>
      <c r="AJ601" s="267"/>
      <c r="AK601" s="267"/>
      <c r="AL601" s="267"/>
    </row>
    <row r="602" spans="1:39" ht="33.75" customHeight="1">
      <c r="B602" s="958" t="s">
        <v>211</v>
      </c>
      <c r="C602" s="960" t="s">
        <v>33</v>
      </c>
      <c r="D602" s="284" t="s">
        <v>421</v>
      </c>
      <c r="E602" s="962" t="s">
        <v>209</v>
      </c>
      <c r="F602" s="963"/>
      <c r="G602" s="963"/>
      <c r="H602" s="963"/>
      <c r="I602" s="963"/>
      <c r="J602" s="963"/>
      <c r="K602" s="963"/>
      <c r="L602" s="963"/>
      <c r="M602" s="964"/>
      <c r="N602" s="965" t="s">
        <v>213</v>
      </c>
      <c r="O602" s="284" t="s">
        <v>422</v>
      </c>
      <c r="P602" s="962" t="s">
        <v>212</v>
      </c>
      <c r="Q602" s="963"/>
      <c r="R602" s="963"/>
      <c r="S602" s="963"/>
      <c r="T602" s="963"/>
      <c r="U602" s="963"/>
      <c r="V602" s="963"/>
      <c r="W602" s="963"/>
      <c r="X602" s="964"/>
      <c r="Y602" s="955" t="s">
        <v>243</v>
      </c>
      <c r="Z602" s="956"/>
      <c r="AA602" s="956"/>
      <c r="AB602" s="956"/>
      <c r="AC602" s="956"/>
      <c r="AD602" s="956"/>
      <c r="AE602" s="956"/>
      <c r="AF602" s="956"/>
      <c r="AG602" s="956"/>
      <c r="AH602" s="956"/>
      <c r="AI602" s="956"/>
      <c r="AJ602" s="956"/>
      <c r="AK602" s="956"/>
      <c r="AL602" s="956"/>
      <c r="AM602" s="957"/>
    </row>
    <row r="603" spans="1:39" ht="68.25" customHeight="1">
      <c r="B603" s="959"/>
      <c r="C603" s="961"/>
      <c r="D603" s="285">
        <v>2018</v>
      </c>
      <c r="E603" s="285">
        <v>2019</v>
      </c>
      <c r="F603" s="285">
        <v>2020</v>
      </c>
      <c r="G603" s="285">
        <v>2021</v>
      </c>
      <c r="H603" s="285">
        <v>2022</v>
      </c>
      <c r="I603" s="285">
        <v>2023</v>
      </c>
      <c r="J603" s="285">
        <v>2024</v>
      </c>
      <c r="K603" s="285">
        <v>2025</v>
      </c>
      <c r="L603" s="285">
        <v>2026</v>
      </c>
      <c r="M603" s="285">
        <v>2027</v>
      </c>
      <c r="N603" s="966"/>
      <c r="O603" s="285">
        <v>2018</v>
      </c>
      <c r="P603" s="285">
        <v>2019</v>
      </c>
      <c r="Q603" s="285">
        <v>2020</v>
      </c>
      <c r="R603" s="285">
        <v>2021</v>
      </c>
      <c r="S603" s="285">
        <v>2022</v>
      </c>
      <c r="T603" s="285">
        <v>2023</v>
      </c>
      <c r="U603" s="285">
        <v>2024</v>
      </c>
      <c r="V603" s="285">
        <v>2025</v>
      </c>
      <c r="W603" s="285">
        <v>2026</v>
      </c>
      <c r="X603" s="285">
        <v>2027</v>
      </c>
      <c r="Y603" s="285" t="str">
        <f>'1.  LRAMVA Summary'!D52</f>
        <v>Residential</v>
      </c>
      <c r="Z603" s="285" t="str">
        <f>'1.  LRAMVA Summary'!E52</f>
        <v>GS&lt;50 kW</v>
      </c>
      <c r="AA603" s="285" t="str">
        <f>'1.  LRAMVA Summary'!F52</f>
        <v>GS 50 to 2,999 kW</v>
      </c>
      <c r="AB603" s="285" t="str">
        <f>'1.  LRAMVA Summary'!G52</f>
        <v>GS 3,000 to 4,999 kW</v>
      </c>
      <c r="AC603" s="285" t="str">
        <f>'1.  LRAMVA Summary'!H52</f>
        <v>Large Use</v>
      </c>
      <c r="AD603" s="285" t="str">
        <f>'1.  LRAMVA Summary'!I52</f>
        <v>Unmetered Scattered Load</v>
      </c>
      <c r="AE603" s="285" t="str">
        <f>'1.  LRAMVA Summary'!J52</f>
        <v>Sentinel Lighting</v>
      </c>
      <c r="AF603" s="285" t="str">
        <f>'1.  LRAMVA Summary'!K52</f>
        <v>Street Lighting</v>
      </c>
      <c r="AG603" s="285" t="str">
        <f>'1.  LRAMVA Summary'!L52</f>
        <v/>
      </c>
      <c r="AH603" s="285" t="str">
        <f>'1.  LRAMVA Summary'!M52</f>
        <v/>
      </c>
      <c r="AI603" s="285" t="str">
        <f>'1.  LRAMVA Summary'!N52</f>
        <v/>
      </c>
      <c r="AJ603" s="285" t="str">
        <f>'1.  LRAMVA Summary'!O52</f>
        <v/>
      </c>
      <c r="AK603" s="285" t="str">
        <f>'1.  LRAMVA Summary'!P52</f>
        <v/>
      </c>
      <c r="AL603" s="285" t="str">
        <f>'1.  LRAMVA Summary'!Q52</f>
        <v/>
      </c>
      <c r="AM603" s="287" t="str">
        <f>'1.  LRAMVA Summary'!R52</f>
        <v>Total</v>
      </c>
    </row>
    <row r="604" spans="1:39" ht="15.75" hidden="1" customHeight="1">
      <c r="A604" s="531"/>
      <c r="B604" s="517" t="s">
        <v>503</v>
      </c>
      <c r="C604" s="289"/>
      <c r="D604" s="289"/>
      <c r="E604" s="289"/>
      <c r="F604" s="289"/>
      <c r="G604" s="289"/>
      <c r="H604" s="289"/>
      <c r="I604" s="289"/>
      <c r="J604" s="289"/>
      <c r="K604" s="289"/>
      <c r="L604" s="289"/>
      <c r="M604" s="289"/>
      <c r="N604" s="290"/>
      <c r="O604" s="289"/>
      <c r="P604" s="289"/>
      <c r="Q604" s="289"/>
      <c r="R604" s="289"/>
      <c r="S604" s="289"/>
      <c r="T604" s="289"/>
      <c r="U604" s="289"/>
      <c r="V604" s="289"/>
      <c r="W604" s="289"/>
      <c r="X604" s="289"/>
      <c r="Y604" s="291" t="str">
        <f>'1.  LRAMVA Summary'!D53</f>
        <v>kWh</v>
      </c>
      <c r="Z604" s="291" t="str">
        <f>'1.  LRAMVA Summary'!E53</f>
        <v>kWh</v>
      </c>
      <c r="AA604" s="291" t="str">
        <f>'1.  LRAMVA Summary'!F53</f>
        <v>kW</v>
      </c>
      <c r="AB604" s="291" t="str">
        <f>'1.  LRAMVA Summary'!G53</f>
        <v>kW</v>
      </c>
      <c r="AC604" s="291" t="str">
        <f>'1.  LRAMVA Summary'!H53</f>
        <v>kW</v>
      </c>
      <c r="AD604" s="291" t="str">
        <f>'1.  LRAMVA Summary'!I53</f>
        <v>kWh</v>
      </c>
      <c r="AE604" s="291" t="str">
        <f>'1.  LRAMVA Summary'!J53</f>
        <v>kW</v>
      </c>
      <c r="AF604" s="291" t="str">
        <f>'1.  LRAMVA Summary'!K53</f>
        <v>kW</v>
      </c>
      <c r="AG604" s="291">
        <f>'1.  LRAMVA Summary'!L53</f>
        <v>0</v>
      </c>
      <c r="AH604" s="291">
        <f>'1.  LRAMVA Summary'!M53</f>
        <v>0</v>
      </c>
      <c r="AI604" s="291">
        <f>'1.  LRAMVA Summary'!N53</f>
        <v>0</v>
      </c>
      <c r="AJ604" s="291">
        <f>'1.  LRAMVA Summary'!O53</f>
        <v>0</v>
      </c>
      <c r="AK604" s="291">
        <f>'1.  LRAMVA Summary'!P53</f>
        <v>0</v>
      </c>
      <c r="AL604" s="291">
        <f>'1.  LRAMVA Summary'!Q53</f>
        <v>0</v>
      </c>
      <c r="AM604" s="292"/>
    </row>
    <row r="605" spans="1:39" ht="16" hidden="1" outlineLevel="1">
      <c r="A605" s="531"/>
      <c r="B605" s="503" t="s">
        <v>496</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291"/>
      <c r="Z605" s="291"/>
      <c r="AA605" s="291"/>
      <c r="AB605" s="291"/>
      <c r="AC605" s="291"/>
      <c r="AD605" s="291"/>
      <c r="AE605" s="291"/>
      <c r="AF605" s="291"/>
      <c r="AG605" s="291"/>
      <c r="AH605" s="291"/>
      <c r="AI605" s="291"/>
      <c r="AJ605" s="291"/>
      <c r="AK605" s="291"/>
      <c r="AL605" s="291"/>
      <c r="AM605" s="292"/>
    </row>
    <row r="606" spans="1:39" ht="17" hidden="1" outlineLevel="1">
      <c r="A606" s="531">
        <v>1</v>
      </c>
      <c r="B606" s="428" t="s">
        <v>95</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t="16" hidden="1" outlineLevel="1">
      <c r="A607" s="531"/>
      <c r="B607" s="294" t="s">
        <v>310</v>
      </c>
      <c r="C607" s="291" t="s">
        <v>163</v>
      </c>
      <c r="D607" s="295"/>
      <c r="E607" s="295"/>
      <c r="F607" s="295"/>
      <c r="G607" s="295"/>
      <c r="H607" s="295"/>
      <c r="I607" s="295"/>
      <c r="J607" s="295"/>
      <c r="K607" s="295"/>
      <c r="L607" s="295"/>
      <c r="M607" s="295"/>
      <c r="N607" s="467"/>
      <c r="O607" s="295"/>
      <c r="P607" s="295"/>
      <c r="Q607" s="295"/>
      <c r="R607" s="295"/>
      <c r="S607" s="295"/>
      <c r="T607" s="295"/>
      <c r="U607" s="295"/>
      <c r="V607" s="295"/>
      <c r="W607" s="295"/>
      <c r="X607" s="295"/>
      <c r="Y607" s="411">
        <f t="shared" ref="Y607:AL607" si="189">Y606</f>
        <v>0</v>
      </c>
      <c r="Z607" s="411">
        <f t="shared" si="189"/>
        <v>0</v>
      </c>
      <c r="AA607" s="411">
        <f t="shared" si="189"/>
        <v>0</v>
      </c>
      <c r="AB607" s="411">
        <f t="shared" si="189"/>
        <v>0</v>
      </c>
      <c r="AC607" s="411">
        <f t="shared" si="189"/>
        <v>0</v>
      </c>
      <c r="AD607" s="411">
        <f t="shared" si="189"/>
        <v>0</v>
      </c>
      <c r="AE607" s="411">
        <f t="shared" si="189"/>
        <v>0</v>
      </c>
      <c r="AF607" s="411">
        <f t="shared" si="189"/>
        <v>0</v>
      </c>
      <c r="AG607" s="411">
        <f t="shared" si="189"/>
        <v>0</v>
      </c>
      <c r="AH607" s="411">
        <f t="shared" si="189"/>
        <v>0</v>
      </c>
      <c r="AI607" s="411">
        <f t="shared" si="189"/>
        <v>0</v>
      </c>
      <c r="AJ607" s="411">
        <f t="shared" si="189"/>
        <v>0</v>
      </c>
      <c r="AK607" s="411">
        <f t="shared" si="189"/>
        <v>0</v>
      </c>
      <c r="AL607" s="411">
        <f t="shared" si="189"/>
        <v>0</v>
      </c>
      <c r="AM607" s="297"/>
    </row>
    <row r="608" spans="1:39" ht="16" hidden="1" outlineLevel="1">
      <c r="A608" s="531"/>
      <c r="B608" s="298"/>
      <c r="C608" s="299"/>
      <c r="D608" s="299"/>
      <c r="E608" s="299"/>
      <c r="F608" s="299"/>
      <c r="G608" s="299"/>
      <c r="H608" s="299"/>
      <c r="I608" s="299"/>
      <c r="J608" s="299"/>
      <c r="K608" s="299"/>
      <c r="L608" s="299"/>
      <c r="M608" s="299"/>
      <c r="N608" s="300"/>
      <c r="O608" s="299"/>
      <c r="P608" s="299"/>
      <c r="Q608" s="299"/>
      <c r="R608" s="299"/>
      <c r="S608" s="299"/>
      <c r="T608" s="299"/>
      <c r="U608" s="299"/>
      <c r="V608" s="299"/>
      <c r="W608" s="299"/>
      <c r="X608" s="299"/>
      <c r="Y608" s="412"/>
      <c r="Z608" s="413"/>
      <c r="AA608" s="413"/>
      <c r="AB608" s="413"/>
      <c r="AC608" s="413"/>
      <c r="AD608" s="413"/>
      <c r="AE608" s="413"/>
      <c r="AF608" s="413"/>
      <c r="AG608" s="413"/>
      <c r="AH608" s="413"/>
      <c r="AI608" s="413"/>
      <c r="AJ608" s="413"/>
      <c r="AK608" s="413"/>
      <c r="AL608" s="413"/>
      <c r="AM608" s="302"/>
    </row>
    <row r="609" spans="1:39" ht="17" hidden="1" outlineLevel="1">
      <c r="A609" s="531">
        <v>2</v>
      </c>
      <c r="B609" s="428" t="s">
        <v>96</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t="16" hidden="1" outlineLevel="1">
      <c r="A610" s="531"/>
      <c r="B610" s="294" t="s">
        <v>310</v>
      </c>
      <c r="C610" s="291" t="s">
        <v>163</v>
      </c>
      <c r="D610" s="295"/>
      <c r="E610" s="295"/>
      <c r="F610" s="295"/>
      <c r="G610" s="295"/>
      <c r="H610" s="295"/>
      <c r="I610" s="295"/>
      <c r="J610" s="295"/>
      <c r="K610" s="295"/>
      <c r="L610" s="295"/>
      <c r="M610" s="295"/>
      <c r="N610" s="467"/>
      <c r="O610" s="295"/>
      <c r="P610" s="295"/>
      <c r="Q610" s="295"/>
      <c r="R610" s="295"/>
      <c r="S610" s="295"/>
      <c r="T610" s="295"/>
      <c r="U610" s="295"/>
      <c r="V610" s="295"/>
      <c r="W610" s="295"/>
      <c r="X610" s="295"/>
      <c r="Y610" s="411">
        <f t="shared" ref="Y610:AL610" si="190">Y609</f>
        <v>0</v>
      </c>
      <c r="Z610" s="411">
        <f t="shared" si="190"/>
        <v>0</v>
      </c>
      <c r="AA610" s="411">
        <f t="shared" si="190"/>
        <v>0</v>
      </c>
      <c r="AB610" s="411">
        <f t="shared" si="190"/>
        <v>0</v>
      </c>
      <c r="AC610" s="411">
        <f t="shared" si="190"/>
        <v>0</v>
      </c>
      <c r="AD610" s="411">
        <f t="shared" si="190"/>
        <v>0</v>
      </c>
      <c r="AE610" s="411">
        <f t="shared" si="190"/>
        <v>0</v>
      </c>
      <c r="AF610" s="411">
        <f t="shared" si="190"/>
        <v>0</v>
      </c>
      <c r="AG610" s="411">
        <f t="shared" si="190"/>
        <v>0</v>
      </c>
      <c r="AH610" s="411">
        <f t="shared" si="190"/>
        <v>0</v>
      </c>
      <c r="AI610" s="411">
        <f t="shared" si="190"/>
        <v>0</v>
      </c>
      <c r="AJ610" s="411">
        <f t="shared" si="190"/>
        <v>0</v>
      </c>
      <c r="AK610" s="411">
        <f t="shared" si="190"/>
        <v>0</v>
      </c>
      <c r="AL610" s="411">
        <f t="shared" si="190"/>
        <v>0</v>
      </c>
      <c r="AM610" s="297"/>
    </row>
    <row r="611" spans="1:39" ht="16" hidden="1" outlineLevel="1">
      <c r="A611" s="531"/>
      <c r="B611" s="298"/>
      <c r="C611" s="299"/>
      <c r="D611" s="304"/>
      <c r="E611" s="304"/>
      <c r="F611" s="304"/>
      <c r="G611" s="304"/>
      <c r="H611" s="304"/>
      <c r="I611" s="304"/>
      <c r="J611" s="304"/>
      <c r="K611" s="304"/>
      <c r="L611" s="304"/>
      <c r="M611" s="304"/>
      <c r="N611" s="300"/>
      <c r="O611" s="304"/>
      <c r="P611" s="304"/>
      <c r="Q611" s="304"/>
      <c r="R611" s="304"/>
      <c r="S611" s="304"/>
      <c r="T611" s="304"/>
      <c r="U611" s="304"/>
      <c r="V611" s="304"/>
      <c r="W611" s="304"/>
      <c r="X611" s="304"/>
      <c r="Y611" s="412"/>
      <c r="Z611" s="413"/>
      <c r="AA611" s="413"/>
      <c r="AB611" s="413"/>
      <c r="AC611" s="413"/>
      <c r="AD611" s="413"/>
      <c r="AE611" s="413"/>
      <c r="AF611" s="413"/>
      <c r="AG611" s="413"/>
      <c r="AH611" s="413"/>
      <c r="AI611" s="413"/>
      <c r="AJ611" s="413"/>
      <c r="AK611" s="413"/>
      <c r="AL611" s="413"/>
      <c r="AM611" s="302"/>
    </row>
    <row r="612" spans="1:39" ht="17" hidden="1" outlineLevel="1">
      <c r="A612" s="531">
        <v>3</v>
      </c>
      <c r="B612" s="428" t="s">
        <v>97</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t="16" hidden="1" outlineLevel="1">
      <c r="A613" s="531"/>
      <c r="B613" s="294" t="s">
        <v>310</v>
      </c>
      <c r="C613" s="291" t="s">
        <v>163</v>
      </c>
      <c r="D613" s="295"/>
      <c r="E613" s="295"/>
      <c r="F613" s="295"/>
      <c r="G613" s="295"/>
      <c r="H613" s="295"/>
      <c r="I613" s="295"/>
      <c r="J613" s="295"/>
      <c r="K613" s="295"/>
      <c r="L613" s="295"/>
      <c r="M613" s="295"/>
      <c r="N613" s="467"/>
      <c r="O613" s="295"/>
      <c r="P613" s="295"/>
      <c r="Q613" s="295"/>
      <c r="R613" s="295"/>
      <c r="S613" s="295"/>
      <c r="T613" s="295"/>
      <c r="U613" s="295"/>
      <c r="V613" s="295"/>
      <c r="W613" s="295"/>
      <c r="X613" s="295"/>
      <c r="Y613" s="411">
        <f t="shared" ref="Y613:AL613" si="191">Y612</f>
        <v>0</v>
      </c>
      <c r="Z613" s="411">
        <f t="shared" si="191"/>
        <v>0</v>
      </c>
      <c r="AA613" s="411">
        <f t="shared" si="191"/>
        <v>0</v>
      </c>
      <c r="AB613" s="411">
        <f t="shared" si="191"/>
        <v>0</v>
      </c>
      <c r="AC613" s="411">
        <f t="shared" si="191"/>
        <v>0</v>
      </c>
      <c r="AD613" s="411">
        <f t="shared" si="191"/>
        <v>0</v>
      </c>
      <c r="AE613" s="411">
        <f t="shared" si="191"/>
        <v>0</v>
      </c>
      <c r="AF613" s="411">
        <f t="shared" si="191"/>
        <v>0</v>
      </c>
      <c r="AG613" s="411">
        <f t="shared" si="191"/>
        <v>0</v>
      </c>
      <c r="AH613" s="411">
        <f t="shared" si="191"/>
        <v>0</v>
      </c>
      <c r="AI613" s="411">
        <f t="shared" si="191"/>
        <v>0</v>
      </c>
      <c r="AJ613" s="411">
        <f t="shared" si="191"/>
        <v>0</v>
      </c>
      <c r="AK613" s="411">
        <f t="shared" si="191"/>
        <v>0</v>
      </c>
      <c r="AL613" s="411">
        <f t="shared" si="191"/>
        <v>0</v>
      </c>
      <c r="AM613" s="297"/>
    </row>
    <row r="614" spans="1:39" ht="16" hidden="1" outlineLevel="1">
      <c r="A614" s="531"/>
      <c r="B614" s="294"/>
      <c r="C614" s="305"/>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412"/>
      <c r="Z614" s="412"/>
      <c r="AA614" s="412"/>
      <c r="AB614" s="412"/>
      <c r="AC614" s="412"/>
      <c r="AD614" s="412"/>
      <c r="AE614" s="412"/>
      <c r="AF614" s="412"/>
      <c r="AG614" s="412"/>
      <c r="AH614" s="412"/>
      <c r="AI614" s="412"/>
      <c r="AJ614" s="412"/>
      <c r="AK614" s="412"/>
      <c r="AL614" s="412"/>
      <c r="AM614" s="306"/>
    </row>
    <row r="615" spans="1:39" ht="17" hidden="1" outlineLevel="1">
      <c r="A615" s="531">
        <v>4</v>
      </c>
      <c r="B615" s="519" t="s">
        <v>679</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t="16" hidden="1" outlineLevel="1">
      <c r="A616" s="531"/>
      <c r="B616" s="294" t="s">
        <v>310</v>
      </c>
      <c r="C616" s="291" t="s">
        <v>163</v>
      </c>
      <c r="D616" s="295"/>
      <c r="E616" s="295"/>
      <c r="F616" s="295"/>
      <c r="G616" s="295"/>
      <c r="H616" s="295"/>
      <c r="I616" s="295"/>
      <c r="J616" s="295"/>
      <c r="K616" s="295"/>
      <c r="L616" s="295"/>
      <c r="M616" s="295"/>
      <c r="N616" s="467"/>
      <c r="O616" s="295"/>
      <c r="P616" s="295"/>
      <c r="Q616" s="295"/>
      <c r="R616" s="295"/>
      <c r="S616" s="295"/>
      <c r="T616" s="295"/>
      <c r="U616" s="295"/>
      <c r="V616" s="295"/>
      <c r="W616" s="295"/>
      <c r="X616" s="295"/>
      <c r="Y616" s="411">
        <f t="shared" ref="Y616:AL616" si="192">Y615</f>
        <v>0</v>
      </c>
      <c r="Z616" s="411">
        <f t="shared" si="192"/>
        <v>0</v>
      </c>
      <c r="AA616" s="411">
        <f t="shared" si="192"/>
        <v>0</v>
      </c>
      <c r="AB616" s="411">
        <f t="shared" si="192"/>
        <v>0</v>
      </c>
      <c r="AC616" s="411">
        <f t="shared" si="192"/>
        <v>0</v>
      </c>
      <c r="AD616" s="411">
        <f t="shared" si="192"/>
        <v>0</v>
      </c>
      <c r="AE616" s="411">
        <f t="shared" si="192"/>
        <v>0</v>
      </c>
      <c r="AF616" s="411">
        <f t="shared" si="192"/>
        <v>0</v>
      </c>
      <c r="AG616" s="411">
        <f t="shared" si="192"/>
        <v>0</v>
      </c>
      <c r="AH616" s="411">
        <f t="shared" si="192"/>
        <v>0</v>
      </c>
      <c r="AI616" s="411">
        <f t="shared" si="192"/>
        <v>0</v>
      </c>
      <c r="AJ616" s="411">
        <f t="shared" si="192"/>
        <v>0</v>
      </c>
      <c r="AK616" s="411">
        <f t="shared" si="192"/>
        <v>0</v>
      </c>
      <c r="AL616" s="411">
        <f t="shared" si="192"/>
        <v>0</v>
      </c>
      <c r="AM616" s="297"/>
    </row>
    <row r="617" spans="1:39" ht="16" hidden="1" outlineLevel="1">
      <c r="A617" s="531"/>
      <c r="B617" s="294"/>
      <c r="C617" s="305"/>
      <c r="D617" s="304"/>
      <c r="E617" s="304"/>
      <c r="F617" s="304"/>
      <c r="G617" s="304"/>
      <c r="H617" s="304"/>
      <c r="I617" s="304"/>
      <c r="J617" s="304"/>
      <c r="K617" s="304"/>
      <c r="L617" s="304"/>
      <c r="M617" s="304"/>
      <c r="N617" s="291"/>
      <c r="O617" s="304"/>
      <c r="P617" s="304"/>
      <c r="Q617" s="304"/>
      <c r="R617" s="304"/>
      <c r="S617" s="304"/>
      <c r="T617" s="304"/>
      <c r="U617" s="304"/>
      <c r="V617" s="304"/>
      <c r="W617" s="304"/>
      <c r="X617" s="304"/>
      <c r="Y617" s="412"/>
      <c r="Z617" s="412"/>
      <c r="AA617" s="412"/>
      <c r="AB617" s="412"/>
      <c r="AC617" s="412"/>
      <c r="AD617" s="412"/>
      <c r="AE617" s="412"/>
      <c r="AF617" s="412"/>
      <c r="AG617" s="412"/>
      <c r="AH617" s="412"/>
      <c r="AI617" s="412"/>
      <c r="AJ617" s="412"/>
      <c r="AK617" s="412"/>
      <c r="AL617" s="412"/>
      <c r="AM617" s="306"/>
    </row>
    <row r="618" spans="1:39" ht="15.75" hidden="1" customHeight="1" outlineLevel="1">
      <c r="A618" s="531">
        <v>5</v>
      </c>
      <c r="B618" s="428" t="s">
        <v>98</v>
      </c>
      <c r="C618" s="291" t="s">
        <v>25</v>
      </c>
      <c r="D618" s="295"/>
      <c r="E618" s="295"/>
      <c r="F618" s="295"/>
      <c r="G618" s="295"/>
      <c r="H618" s="295"/>
      <c r="I618" s="295"/>
      <c r="J618" s="295"/>
      <c r="K618" s="295"/>
      <c r="L618" s="295"/>
      <c r="M618" s="295"/>
      <c r="N618" s="291"/>
      <c r="O618" s="295"/>
      <c r="P618" s="295"/>
      <c r="Q618" s="295"/>
      <c r="R618" s="295"/>
      <c r="S618" s="295"/>
      <c r="T618" s="295"/>
      <c r="U618" s="295"/>
      <c r="V618" s="295"/>
      <c r="W618" s="295"/>
      <c r="X618" s="295"/>
      <c r="Y618" s="410"/>
      <c r="Z618" s="410"/>
      <c r="AA618" s="410"/>
      <c r="AB618" s="410"/>
      <c r="AC618" s="410"/>
      <c r="AD618" s="410"/>
      <c r="AE618" s="410"/>
      <c r="AF618" s="410"/>
      <c r="AG618" s="410"/>
      <c r="AH618" s="410"/>
      <c r="AI618" s="410"/>
      <c r="AJ618" s="410"/>
      <c r="AK618" s="410"/>
      <c r="AL618" s="410"/>
      <c r="AM618" s="296">
        <f>SUM(Y618:AL618)</f>
        <v>0</v>
      </c>
    </row>
    <row r="619" spans="1:39" ht="16" hidden="1" outlineLevel="1">
      <c r="A619" s="531"/>
      <c r="B619" s="294" t="s">
        <v>310</v>
      </c>
      <c r="C619" s="291" t="s">
        <v>163</v>
      </c>
      <c r="D619" s="295"/>
      <c r="E619" s="295"/>
      <c r="F619" s="295"/>
      <c r="G619" s="295"/>
      <c r="H619" s="295"/>
      <c r="I619" s="295"/>
      <c r="J619" s="295"/>
      <c r="K619" s="295"/>
      <c r="L619" s="295"/>
      <c r="M619" s="295"/>
      <c r="N619" s="467"/>
      <c r="O619" s="295"/>
      <c r="P619" s="295"/>
      <c r="Q619" s="295"/>
      <c r="R619" s="295"/>
      <c r="S619" s="295"/>
      <c r="T619" s="295"/>
      <c r="U619" s="295"/>
      <c r="V619" s="295"/>
      <c r="W619" s="295"/>
      <c r="X619" s="295"/>
      <c r="Y619" s="411">
        <f t="shared" ref="Y619:AL619" si="193">Y618</f>
        <v>0</v>
      </c>
      <c r="Z619" s="411">
        <f t="shared" si="193"/>
        <v>0</v>
      </c>
      <c r="AA619" s="411">
        <f t="shared" si="193"/>
        <v>0</v>
      </c>
      <c r="AB619" s="411">
        <f t="shared" si="193"/>
        <v>0</v>
      </c>
      <c r="AC619" s="411">
        <f t="shared" si="193"/>
        <v>0</v>
      </c>
      <c r="AD619" s="411">
        <f t="shared" si="193"/>
        <v>0</v>
      </c>
      <c r="AE619" s="411">
        <f t="shared" si="193"/>
        <v>0</v>
      </c>
      <c r="AF619" s="411">
        <f t="shared" si="193"/>
        <v>0</v>
      </c>
      <c r="AG619" s="411">
        <f t="shared" si="193"/>
        <v>0</v>
      </c>
      <c r="AH619" s="411">
        <f t="shared" si="193"/>
        <v>0</v>
      </c>
      <c r="AI619" s="411">
        <f t="shared" si="193"/>
        <v>0</v>
      </c>
      <c r="AJ619" s="411">
        <f t="shared" si="193"/>
        <v>0</v>
      </c>
      <c r="AK619" s="411">
        <f t="shared" si="193"/>
        <v>0</v>
      </c>
      <c r="AL619" s="411">
        <f t="shared" si="193"/>
        <v>0</v>
      </c>
      <c r="AM619" s="297"/>
    </row>
    <row r="620" spans="1:39" ht="16" hidden="1" outlineLevel="1">
      <c r="A620" s="531"/>
      <c r="B620" s="294"/>
      <c r="C620" s="291"/>
      <c r="D620" s="291"/>
      <c r="E620" s="291"/>
      <c r="F620" s="291"/>
      <c r="G620" s="291"/>
      <c r="H620" s="291"/>
      <c r="I620" s="291"/>
      <c r="J620" s="291"/>
      <c r="K620" s="291"/>
      <c r="L620" s="291"/>
      <c r="M620" s="291"/>
      <c r="N620" s="291"/>
      <c r="O620" s="291"/>
      <c r="P620" s="291"/>
      <c r="Q620" s="291"/>
      <c r="R620" s="291"/>
      <c r="S620" s="291"/>
      <c r="T620" s="291"/>
      <c r="U620" s="291"/>
      <c r="V620" s="291"/>
      <c r="W620" s="291"/>
      <c r="X620" s="291"/>
      <c r="Y620" s="422"/>
      <c r="Z620" s="423"/>
      <c r="AA620" s="423"/>
      <c r="AB620" s="423"/>
      <c r="AC620" s="423"/>
      <c r="AD620" s="423"/>
      <c r="AE620" s="423"/>
      <c r="AF620" s="423"/>
      <c r="AG620" s="423"/>
      <c r="AH620" s="423"/>
      <c r="AI620" s="423"/>
      <c r="AJ620" s="423"/>
      <c r="AK620" s="423"/>
      <c r="AL620" s="423"/>
      <c r="AM620" s="297"/>
    </row>
    <row r="621" spans="1:39" ht="17" hidden="1" outlineLevel="1">
      <c r="A621" s="531"/>
      <c r="B621" s="319" t="s">
        <v>497</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17" hidden="1" outlineLevel="1">
      <c r="A622" s="531">
        <v>6</v>
      </c>
      <c r="B622" s="428" t="s">
        <v>99</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t="16" hidden="1" outlineLevel="1">
      <c r="A623" s="531"/>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 t="shared" ref="Y623:AL623" si="194">Y622</f>
        <v>0</v>
      </c>
      <c r="Z623" s="411">
        <f t="shared" si="194"/>
        <v>0</v>
      </c>
      <c r="AA623" s="411">
        <f t="shared" si="194"/>
        <v>0</v>
      </c>
      <c r="AB623" s="411">
        <f t="shared" si="194"/>
        <v>0</v>
      </c>
      <c r="AC623" s="411">
        <f t="shared" si="194"/>
        <v>0</v>
      </c>
      <c r="AD623" s="411">
        <f t="shared" si="194"/>
        <v>0</v>
      </c>
      <c r="AE623" s="411">
        <f t="shared" si="194"/>
        <v>0</v>
      </c>
      <c r="AF623" s="411">
        <f t="shared" si="194"/>
        <v>0</v>
      </c>
      <c r="AG623" s="411">
        <f t="shared" si="194"/>
        <v>0</v>
      </c>
      <c r="AH623" s="411">
        <f t="shared" si="194"/>
        <v>0</v>
      </c>
      <c r="AI623" s="411">
        <f t="shared" si="194"/>
        <v>0</v>
      </c>
      <c r="AJ623" s="411">
        <f t="shared" si="194"/>
        <v>0</v>
      </c>
      <c r="AK623" s="411">
        <f t="shared" si="194"/>
        <v>0</v>
      </c>
      <c r="AL623" s="411">
        <f t="shared" si="194"/>
        <v>0</v>
      </c>
      <c r="AM623" s="311"/>
    </row>
    <row r="624" spans="1:39" ht="16" hidden="1" outlineLevel="1">
      <c r="A624" s="531"/>
      <c r="B624" s="310"/>
      <c r="C624" s="312"/>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6"/>
      <c r="Z624" s="416"/>
      <c r="AA624" s="416"/>
      <c r="AB624" s="416"/>
      <c r="AC624" s="416"/>
      <c r="AD624" s="416"/>
      <c r="AE624" s="416"/>
      <c r="AF624" s="416"/>
      <c r="AG624" s="416"/>
      <c r="AH624" s="416"/>
      <c r="AI624" s="416"/>
      <c r="AJ624" s="416"/>
      <c r="AK624" s="416"/>
      <c r="AL624" s="416"/>
      <c r="AM624" s="313"/>
    </row>
    <row r="625" spans="1:39" ht="34" hidden="1" outlineLevel="1">
      <c r="A625" s="531">
        <v>7</v>
      </c>
      <c r="B625" s="428" t="s">
        <v>100</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39" ht="16" hidden="1" outlineLevel="1">
      <c r="A626" s="531"/>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 t="shared" ref="Y626:AL626" si="195">Y625</f>
        <v>0</v>
      </c>
      <c r="Z626" s="411">
        <f t="shared" si="195"/>
        <v>0</v>
      </c>
      <c r="AA626" s="411">
        <f t="shared" si="195"/>
        <v>0</v>
      </c>
      <c r="AB626" s="411">
        <f t="shared" si="195"/>
        <v>0</v>
      </c>
      <c r="AC626" s="411">
        <f t="shared" si="195"/>
        <v>0</v>
      </c>
      <c r="AD626" s="411">
        <f t="shared" si="195"/>
        <v>0</v>
      </c>
      <c r="AE626" s="411">
        <f t="shared" si="195"/>
        <v>0</v>
      </c>
      <c r="AF626" s="411">
        <f t="shared" si="195"/>
        <v>0</v>
      </c>
      <c r="AG626" s="411">
        <f t="shared" si="195"/>
        <v>0</v>
      </c>
      <c r="AH626" s="411">
        <f t="shared" si="195"/>
        <v>0</v>
      </c>
      <c r="AI626" s="411">
        <f t="shared" si="195"/>
        <v>0</v>
      </c>
      <c r="AJ626" s="411">
        <f t="shared" si="195"/>
        <v>0</v>
      </c>
      <c r="AK626" s="411">
        <f t="shared" si="195"/>
        <v>0</v>
      </c>
      <c r="AL626" s="411">
        <f t="shared" si="195"/>
        <v>0</v>
      </c>
      <c r="AM626" s="311"/>
    </row>
    <row r="627" spans="1:39" ht="16" hidden="1" outlineLevel="1">
      <c r="A627" s="531"/>
      <c r="B627" s="314"/>
      <c r="C627" s="312"/>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6"/>
      <c r="Z627" s="417"/>
      <c r="AA627" s="416"/>
      <c r="AB627" s="416"/>
      <c r="AC627" s="416"/>
      <c r="AD627" s="416"/>
      <c r="AE627" s="416"/>
      <c r="AF627" s="416"/>
      <c r="AG627" s="416"/>
      <c r="AH627" s="416"/>
      <c r="AI627" s="416"/>
      <c r="AJ627" s="416"/>
      <c r="AK627" s="416"/>
      <c r="AL627" s="416"/>
      <c r="AM627" s="313"/>
    </row>
    <row r="628" spans="1:39" ht="34" hidden="1" outlineLevel="1">
      <c r="A628" s="531">
        <v>8</v>
      </c>
      <c r="B628" s="428" t="s">
        <v>101</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5"/>
      <c r="Z628" s="410"/>
      <c r="AA628" s="410"/>
      <c r="AB628" s="410"/>
      <c r="AC628" s="410"/>
      <c r="AD628" s="410"/>
      <c r="AE628" s="410"/>
      <c r="AF628" s="415"/>
      <c r="AG628" s="415"/>
      <c r="AH628" s="415"/>
      <c r="AI628" s="415"/>
      <c r="AJ628" s="415"/>
      <c r="AK628" s="415"/>
      <c r="AL628" s="415"/>
      <c r="AM628" s="296">
        <f>SUM(Y628:AL628)</f>
        <v>0</v>
      </c>
    </row>
    <row r="629" spans="1:39" ht="16" hidden="1" outlineLevel="1">
      <c r="A629" s="531"/>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 t="shared" ref="Y629:AL629" si="196">Y628</f>
        <v>0</v>
      </c>
      <c r="Z629" s="411">
        <f t="shared" si="196"/>
        <v>0</v>
      </c>
      <c r="AA629" s="411">
        <f t="shared" si="196"/>
        <v>0</v>
      </c>
      <c r="AB629" s="411">
        <f t="shared" si="196"/>
        <v>0</v>
      </c>
      <c r="AC629" s="411">
        <f t="shared" si="196"/>
        <v>0</v>
      </c>
      <c r="AD629" s="411">
        <f t="shared" si="196"/>
        <v>0</v>
      </c>
      <c r="AE629" s="411">
        <f t="shared" si="196"/>
        <v>0</v>
      </c>
      <c r="AF629" s="411">
        <f t="shared" si="196"/>
        <v>0</v>
      </c>
      <c r="AG629" s="411">
        <f t="shared" si="196"/>
        <v>0</v>
      </c>
      <c r="AH629" s="411">
        <f t="shared" si="196"/>
        <v>0</v>
      </c>
      <c r="AI629" s="411">
        <f t="shared" si="196"/>
        <v>0</v>
      </c>
      <c r="AJ629" s="411">
        <f t="shared" si="196"/>
        <v>0</v>
      </c>
      <c r="AK629" s="411">
        <f t="shared" si="196"/>
        <v>0</v>
      </c>
      <c r="AL629" s="411">
        <f t="shared" si="196"/>
        <v>0</v>
      </c>
      <c r="AM629" s="311"/>
    </row>
    <row r="630" spans="1:39" ht="16" hidden="1" outlineLevel="1">
      <c r="A630" s="531"/>
      <c r="B630" s="314"/>
      <c r="C630" s="312"/>
      <c r="D630" s="316"/>
      <c r="E630" s="316"/>
      <c r="F630" s="316"/>
      <c r="G630" s="316"/>
      <c r="H630" s="316"/>
      <c r="I630" s="316"/>
      <c r="J630" s="316"/>
      <c r="K630" s="316"/>
      <c r="L630" s="316"/>
      <c r="M630" s="316"/>
      <c r="N630" s="291"/>
      <c r="O630" s="316"/>
      <c r="P630" s="316"/>
      <c r="Q630" s="316"/>
      <c r="R630" s="316"/>
      <c r="S630" s="316"/>
      <c r="T630" s="316"/>
      <c r="U630" s="316"/>
      <c r="V630" s="316"/>
      <c r="W630" s="316"/>
      <c r="X630" s="316"/>
      <c r="Y630" s="416"/>
      <c r="Z630" s="417"/>
      <c r="AA630" s="416"/>
      <c r="AB630" s="416"/>
      <c r="AC630" s="416"/>
      <c r="AD630" s="416"/>
      <c r="AE630" s="416"/>
      <c r="AF630" s="416"/>
      <c r="AG630" s="416"/>
      <c r="AH630" s="416"/>
      <c r="AI630" s="416"/>
      <c r="AJ630" s="416"/>
      <c r="AK630" s="416"/>
      <c r="AL630" s="416"/>
      <c r="AM630" s="313"/>
    </row>
    <row r="631" spans="1:39" ht="34" hidden="1" outlineLevel="1">
      <c r="A631" s="531">
        <v>9</v>
      </c>
      <c r="B631" s="428" t="s">
        <v>102</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15"/>
      <c r="Z631" s="410"/>
      <c r="AA631" s="410"/>
      <c r="AB631" s="410"/>
      <c r="AC631" s="410"/>
      <c r="AD631" s="410"/>
      <c r="AE631" s="410"/>
      <c r="AF631" s="415"/>
      <c r="AG631" s="415"/>
      <c r="AH631" s="415"/>
      <c r="AI631" s="415"/>
      <c r="AJ631" s="415"/>
      <c r="AK631" s="415"/>
      <c r="AL631" s="415"/>
      <c r="AM631" s="296">
        <f>SUM(Y631:AL631)</f>
        <v>0</v>
      </c>
    </row>
    <row r="632" spans="1:39" ht="16" hidden="1" outlineLevel="1">
      <c r="A632" s="531"/>
      <c r="B632" s="294" t="s">
        <v>310</v>
      </c>
      <c r="C632" s="291" t="s">
        <v>163</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 t="shared" ref="Y632:AL632" si="197">Y631</f>
        <v>0</v>
      </c>
      <c r="Z632" s="411">
        <f t="shared" si="197"/>
        <v>0</v>
      </c>
      <c r="AA632" s="411">
        <f t="shared" si="197"/>
        <v>0</v>
      </c>
      <c r="AB632" s="411">
        <f t="shared" si="197"/>
        <v>0</v>
      </c>
      <c r="AC632" s="411">
        <f t="shared" si="197"/>
        <v>0</v>
      </c>
      <c r="AD632" s="411">
        <f t="shared" si="197"/>
        <v>0</v>
      </c>
      <c r="AE632" s="411">
        <f t="shared" si="197"/>
        <v>0</v>
      </c>
      <c r="AF632" s="411">
        <f t="shared" si="197"/>
        <v>0</v>
      </c>
      <c r="AG632" s="411">
        <f t="shared" si="197"/>
        <v>0</v>
      </c>
      <c r="AH632" s="411">
        <f t="shared" si="197"/>
        <v>0</v>
      </c>
      <c r="AI632" s="411">
        <f t="shared" si="197"/>
        <v>0</v>
      </c>
      <c r="AJ632" s="411">
        <f t="shared" si="197"/>
        <v>0</v>
      </c>
      <c r="AK632" s="411">
        <f t="shared" si="197"/>
        <v>0</v>
      </c>
      <c r="AL632" s="411">
        <f t="shared" si="197"/>
        <v>0</v>
      </c>
      <c r="AM632" s="311"/>
    </row>
    <row r="633" spans="1:39" ht="16" hidden="1" outlineLevel="1">
      <c r="A633" s="531"/>
      <c r="B633" s="314"/>
      <c r="C633" s="312"/>
      <c r="D633" s="316"/>
      <c r="E633" s="316"/>
      <c r="F633" s="316"/>
      <c r="G633" s="316"/>
      <c r="H633" s="316"/>
      <c r="I633" s="316"/>
      <c r="J633" s="316"/>
      <c r="K633" s="316"/>
      <c r="L633" s="316"/>
      <c r="M633" s="316"/>
      <c r="N633" s="291"/>
      <c r="O633" s="316"/>
      <c r="P633" s="316"/>
      <c r="Q633" s="316"/>
      <c r="R633" s="316"/>
      <c r="S633" s="316"/>
      <c r="T633" s="316"/>
      <c r="U633" s="316"/>
      <c r="V633" s="316"/>
      <c r="W633" s="316"/>
      <c r="X633" s="316"/>
      <c r="Y633" s="416"/>
      <c r="Z633" s="416"/>
      <c r="AA633" s="416"/>
      <c r="AB633" s="416"/>
      <c r="AC633" s="416"/>
      <c r="AD633" s="416"/>
      <c r="AE633" s="416"/>
      <c r="AF633" s="416"/>
      <c r="AG633" s="416"/>
      <c r="AH633" s="416"/>
      <c r="AI633" s="416"/>
      <c r="AJ633" s="416"/>
      <c r="AK633" s="416"/>
      <c r="AL633" s="416"/>
      <c r="AM633" s="313"/>
    </row>
    <row r="634" spans="1:39" ht="34" hidden="1" outlineLevel="1">
      <c r="A634" s="531">
        <v>10</v>
      </c>
      <c r="B634" s="428" t="s">
        <v>103</v>
      </c>
      <c r="C634" s="291" t="s">
        <v>25</v>
      </c>
      <c r="D634" s="295"/>
      <c r="E634" s="295"/>
      <c r="F634" s="295"/>
      <c r="G634" s="295"/>
      <c r="H634" s="295"/>
      <c r="I634" s="295"/>
      <c r="J634" s="295"/>
      <c r="K634" s="295"/>
      <c r="L634" s="295"/>
      <c r="M634" s="295"/>
      <c r="N634" s="295">
        <v>3</v>
      </c>
      <c r="O634" s="295"/>
      <c r="P634" s="295"/>
      <c r="Q634" s="295"/>
      <c r="R634" s="295"/>
      <c r="S634" s="295"/>
      <c r="T634" s="295"/>
      <c r="U634" s="295"/>
      <c r="V634" s="295"/>
      <c r="W634" s="295"/>
      <c r="X634" s="295"/>
      <c r="Y634" s="415"/>
      <c r="Z634" s="410"/>
      <c r="AA634" s="410"/>
      <c r="AB634" s="410"/>
      <c r="AC634" s="410"/>
      <c r="AD634" s="410"/>
      <c r="AE634" s="410"/>
      <c r="AF634" s="415"/>
      <c r="AG634" s="415"/>
      <c r="AH634" s="415"/>
      <c r="AI634" s="415"/>
      <c r="AJ634" s="415"/>
      <c r="AK634" s="415"/>
      <c r="AL634" s="415"/>
      <c r="AM634" s="296">
        <f>SUM(Y634:AL634)</f>
        <v>0</v>
      </c>
    </row>
    <row r="635" spans="1:39" ht="16" hidden="1" outlineLevel="1">
      <c r="A635" s="531"/>
      <c r="B635" s="294" t="s">
        <v>310</v>
      </c>
      <c r="C635" s="291" t="s">
        <v>163</v>
      </c>
      <c r="D635" s="295"/>
      <c r="E635" s="295"/>
      <c r="F635" s="295"/>
      <c r="G635" s="295"/>
      <c r="H635" s="295"/>
      <c r="I635" s="295"/>
      <c r="J635" s="295"/>
      <c r="K635" s="295"/>
      <c r="L635" s="295"/>
      <c r="M635" s="295"/>
      <c r="N635" s="295">
        <f>N634</f>
        <v>3</v>
      </c>
      <c r="O635" s="295"/>
      <c r="P635" s="295"/>
      <c r="Q635" s="295"/>
      <c r="R635" s="295"/>
      <c r="S635" s="295"/>
      <c r="T635" s="295"/>
      <c r="U635" s="295"/>
      <c r="V635" s="295"/>
      <c r="W635" s="295"/>
      <c r="X635" s="295"/>
      <c r="Y635" s="411">
        <f t="shared" ref="Y635:AL635" si="198">Y634</f>
        <v>0</v>
      </c>
      <c r="Z635" s="411">
        <f t="shared" si="198"/>
        <v>0</v>
      </c>
      <c r="AA635" s="411">
        <f t="shared" si="198"/>
        <v>0</v>
      </c>
      <c r="AB635" s="411">
        <f t="shared" si="198"/>
        <v>0</v>
      </c>
      <c r="AC635" s="411">
        <f t="shared" si="198"/>
        <v>0</v>
      </c>
      <c r="AD635" s="411">
        <f t="shared" si="198"/>
        <v>0</v>
      </c>
      <c r="AE635" s="411">
        <f t="shared" si="198"/>
        <v>0</v>
      </c>
      <c r="AF635" s="411">
        <f t="shared" si="198"/>
        <v>0</v>
      </c>
      <c r="AG635" s="411">
        <f t="shared" si="198"/>
        <v>0</v>
      </c>
      <c r="AH635" s="411">
        <f t="shared" si="198"/>
        <v>0</v>
      </c>
      <c r="AI635" s="411">
        <f t="shared" si="198"/>
        <v>0</v>
      </c>
      <c r="AJ635" s="411">
        <f t="shared" si="198"/>
        <v>0</v>
      </c>
      <c r="AK635" s="411">
        <f t="shared" si="198"/>
        <v>0</v>
      </c>
      <c r="AL635" s="411">
        <f t="shared" si="198"/>
        <v>0</v>
      </c>
      <c r="AM635" s="311"/>
    </row>
    <row r="636" spans="1:39" ht="16" hidden="1" outlineLevel="1">
      <c r="A636" s="531"/>
      <c r="B636" s="314"/>
      <c r="C636" s="312"/>
      <c r="D636" s="316"/>
      <c r="E636" s="316"/>
      <c r="F636" s="316"/>
      <c r="G636" s="316"/>
      <c r="H636" s="316"/>
      <c r="I636" s="316"/>
      <c r="J636" s="316"/>
      <c r="K636" s="316"/>
      <c r="L636" s="316"/>
      <c r="M636" s="316"/>
      <c r="N636" s="291"/>
      <c r="O636" s="316"/>
      <c r="P636" s="316"/>
      <c r="Q636" s="316"/>
      <c r="R636" s="316"/>
      <c r="S636" s="316"/>
      <c r="T636" s="316"/>
      <c r="U636" s="316"/>
      <c r="V636" s="316"/>
      <c r="W636" s="316"/>
      <c r="X636" s="316"/>
      <c r="Y636" s="416"/>
      <c r="Z636" s="417"/>
      <c r="AA636" s="416"/>
      <c r="AB636" s="416"/>
      <c r="AC636" s="416"/>
      <c r="AD636" s="416"/>
      <c r="AE636" s="416"/>
      <c r="AF636" s="416"/>
      <c r="AG636" s="416"/>
      <c r="AH636" s="416"/>
      <c r="AI636" s="416"/>
      <c r="AJ636" s="416"/>
      <c r="AK636" s="416"/>
      <c r="AL636" s="416"/>
      <c r="AM636" s="313"/>
    </row>
    <row r="637" spans="1:39" ht="16" hidden="1" outlineLevel="1">
      <c r="A637" s="531"/>
      <c r="B637" s="288" t="s">
        <v>10</v>
      </c>
      <c r="C637" s="289"/>
      <c r="D637" s="289"/>
      <c r="E637" s="289"/>
      <c r="F637" s="289"/>
      <c r="G637" s="289"/>
      <c r="H637" s="289"/>
      <c r="I637" s="289"/>
      <c r="J637" s="289"/>
      <c r="K637" s="289"/>
      <c r="L637" s="289"/>
      <c r="M637" s="289"/>
      <c r="N637" s="290"/>
      <c r="O637" s="289"/>
      <c r="P637" s="289"/>
      <c r="Q637" s="289"/>
      <c r="R637" s="289"/>
      <c r="S637" s="289"/>
      <c r="T637" s="289"/>
      <c r="U637" s="289"/>
      <c r="V637" s="289"/>
      <c r="W637" s="289"/>
      <c r="X637" s="289"/>
      <c r="Y637" s="414"/>
      <c r="Z637" s="414"/>
      <c r="AA637" s="414"/>
      <c r="AB637" s="414"/>
      <c r="AC637" s="414"/>
      <c r="AD637" s="414"/>
      <c r="AE637" s="414"/>
      <c r="AF637" s="414"/>
      <c r="AG637" s="414"/>
      <c r="AH637" s="414"/>
      <c r="AI637" s="414"/>
      <c r="AJ637" s="414"/>
      <c r="AK637" s="414"/>
      <c r="AL637" s="414"/>
      <c r="AM637" s="292"/>
    </row>
    <row r="638" spans="1:39" ht="34" hidden="1" outlineLevel="1">
      <c r="A638" s="531">
        <v>11</v>
      </c>
      <c r="B638" s="428" t="s">
        <v>104</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26"/>
      <c r="Z638" s="410"/>
      <c r="AA638" s="410"/>
      <c r="AB638" s="410"/>
      <c r="AC638" s="410"/>
      <c r="AD638" s="410"/>
      <c r="AE638" s="410"/>
      <c r="AF638" s="415"/>
      <c r="AG638" s="415"/>
      <c r="AH638" s="415"/>
      <c r="AI638" s="415"/>
      <c r="AJ638" s="415"/>
      <c r="AK638" s="415"/>
      <c r="AL638" s="415"/>
      <c r="AM638" s="296">
        <f>SUM(Y638:AL638)</f>
        <v>0</v>
      </c>
    </row>
    <row r="639" spans="1:39" ht="16" hidden="1" outlineLevel="1">
      <c r="A639" s="531"/>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 t="shared" ref="Y639:AL639" si="199">Y638</f>
        <v>0</v>
      </c>
      <c r="Z639" s="411">
        <f t="shared" si="199"/>
        <v>0</v>
      </c>
      <c r="AA639" s="411">
        <f t="shared" si="199"/>
        <v>0</v>
      </c>
      <c r="AB639" s="411">
        <f t="shared" si="199"/>
        <v>0</v>
      </c>
      <c r="AC639" s="411">
        <f t="shared" si="199"/>
        <v>0</v>
      </c>
      <c r="AD639" s="411">
        <f t="shared" si="199"/>
        <v>0</v>
      </c>
      <c r="AE639" s="411">
        <f t="shared" si="199"/>
        <v>0</v>
      </c>
      <c r="AF639" s="411">
        <f t="shared" si="199"/>
        <v>0</v>
      </c>
      <c r="AG639" s="411">
        <f t="shared" si="199"/>
        <v>0</v>
      </c>
      <c r="AH639" s="411">
        <f t="shared" si="199"/>
        <v>0</v>
      </c>
      <c r="AI639" s="411">
        <f t="shared" si="199"/>
        <v>0</v>
      </c>
      <c r="AJ639" s="411">
        <f t="shared" si="199"/>
        <v>0</v>
      </c>
      <c r="AK639" s="411">
        <f t="shared" si="199"/>
        <v>0</v>
      </c>
      <c r="AL639" s="411">
        <f t="shared" si="199"/>
        <v>0</v>
      </c>
      <c r="AM639" s="297"/>
    </row>
    <row r="640" spans="1:39" ht="16" hidden="1" outlineLevel="1">
      <c r="A640" s="531"/>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12"/>
      <c r="Z640" s="421"/>
      <c r="AA640" s="421"/>
      <c r="AB640" s="421"/>
      <c r="AC640" s="421"/>
      <c r="AD640" s="421"/>
      <c r="AE640" s="421"/>
      <c r="AF640" s="421"/>
      <c r="AG640" s="421"/>
      <c r="AH640" s="421"/>
      <c r="AI640" s="421"/>
      <c r="AJ640" s="421"/>
      <c r="AK640" s="421"/>
      <c r="AL640" s="421"/>
      <c r="AM640" s="306"/>
    </row>
    <row r="641" spans="1:40" ht="34" hidden="1" outlineLevel="1">
      <c r="A641" s="531">
        <v>12</v>
      </c>
      <c r="B641" s="428" t="s">
        <v>105</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5"/>
      <c r="AG641" s="415"/>
      <c r="AH641" s="415"/>
      <c r="AI641" s="415"/>
      <c r="AJ641" s="415"/>
      <c r="AK641" s="415"/>
      <c r="AL641" s="415"/>
      <c r="AM641" s="296">
        <f>SUM(Y641:AL641)</f>
        <v>0</v>
      </c>
    </row>
    <row r="642" spans="1:40" ht="16" hidden="1" outlineLevel="1">
      <c r="A642" s="531"/>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 t="shared" ref="Y642:AL642" si="200">Y641</f>
        <v>0</v>
      </c>
      <c r="Z642" s="411">
        <f t="shared" si="200"/>
        <v>0</v>
      </c>
      <c r="AA642" s="411">
        <f t="shared" si="200"/>
        <v>0</v>
      </c>
      <c r="AB642" s="411">
        <f t="shared" si="200"/>
        <v>0</v>
      </c>
      <c r="AC642" s="411">
        <f t="shared" si="200"/>
        <v>0</v>
      </c>
      <c r="AD642" s="411">
        <f t="shared" si="200"/>
        <v>0</v>
      </c>
      <c r="AE642" s="411">
        <f t="shared" si="200"/>
        <v>0</v>
      </c>
      <c r="AF642" s="411">
        <f t="shared" si="200"/>
        <v>0</v>
      </c>
      <c r="AG642" s="411">
        <f t="shared" si="200"/>
        <v>0</v>
      </c>
      <c r="AH642" s="411">
        <f t="shared" si="200"/>
        <v>0</v>
      </c>
      <c r="AI642" s="411">
        <f t="shared" si="200"/>
        <v>0</v>
      </c>
      <c r="AJ642" s="411">
        <f t="shared" si="200"/>
        <v>0</v>
      </c>
      <c r="AK642" s="411">
        <f t="shared" si="200"/>
        <v>0</v>
      </c>
      <c r="AL642" s="411">
        <f t="shared" si="200"/>
        <v>0</v>
      </c>
      <c r="AM642" s="297"/>
    </row>
    <row r="643" spans="1:40" ht="16" hidden="1" outlineLevel="1">
      <c r="A643" s="531"/>
      <c r="B643" s="315"/>
      <c r="C643" s="305"/>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22"/>
      <c r="Z643" s="422"/>
      <c r="AA643" s="412"/>
      <c r="AB643" s="412"/>
      <c r="AC643" s="412"/>
      <c r="AD643" s="412"/>
      <c r="AE643" s="412"/>
      <c r="AF643" s="412"/>
      <c r="AG643" s="412"/>
      <c r="AH643" s="412"/>
      <c r="AI643" s="412"/>
      <c r="AJ643" s="412"/>
      <c r="AK643" s="412"/>
      <c r="AL643" s="412"/>
      <c r="AM643" s="306"/>
    </row>
    <row r="644" spans="1:40" ht="34" hidden="1" outlineLevel="1">
      <c r="A644" s="531">
        <v>13</v>
      </c>
      <c r="B644" s="428" t="s">
        <v>106</v>
      </c>
      <c r="C644" s="291" t="s">
        <v>25</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410"/>
      <c r="Z644" s="410"/>
      <c r="AA644" s="410"/>
      <c r="AB644" s="410"/>
      <c r="AC644" s="410"/>
      <c r="AD644" s="410"/>
      <c r="AE644" s="410"/>
      <c r="AF644" s="415"/>
      <c r="AG644" s="415"/>
      <c r="AH644" s="415"/>
      <c r="AI644" s="415"/>
      <c r="AJ644" s="415"/>
      <c r="AK644" s="415"/>
      <c r="AL644" s="415"/>
      <c r="AM644" s="296">
        <f>SUM(Y644:AL644)</f>
        <v>0</v>
      </c>
    </row>
    <row r="645" spans="1:40" ht="16" hidden="1" outlineLevel="1">
      <c r="A645" s="531"/>
      <c r="B645" s="294" t="s">
        <v>310</v>
      </c>
      <c r="C645" s="291" t="s">
        <v>163</v>
      </c>
      <c r="D645" s="295"/>
      <c r="E645" s="295"/>
      <c r="F645" s="295"/>
      <c r="G645" s="295"/>
      <c r="H645" s="295"/>
      <c r="I645" s="295"/>
      <c r="J645" s="295"/>
      <c r="K645" s="295"/>
      <c r="L645" s="295"/>
      <c r="M645" s="295"/>
      <c r="N645" s="295">
        <f>N644</f>
        <v>12</v>
      </c>
      <c r="O645" s="295"/>
      <c r="P645" s="295"/>
      <c r="Q645" s="295"/>
      <c r="R645" s="295"/>
      <c r="S645" s="295"/>
      <c r="T645" s="295"/>
      <c r="U645" s="295"/>
      <c r="V645" s="295"/>
      <c r="W645" s="295"/>
      <c r="X645" s="295"/>
      <c r="Y645" s="411">
        <f t="shared" ref="Y645:AL645" si="201">Y644</f>
        <v>0</v>
      </c>
      <c r="Z645" s="411">
        <f t="shared" si="201"/>
        <v>0</v>
      </c>
      <c r="AA645" s="411">
        <f t="shared" si="201"/>
        <v>0</v>
      </c>
      <c r="AB645" s="411">
        <f t="shared" si="201"/>
        <v>0</v>
      </c>
      <c r="AC645" s="411">
        <f t="shared" si="201"/>
        <v>0</v>
      </c>
      <c r="AD645" s="411">
        <f t="shared" si="201"/>
        <v>0</v>
      </c>
      <c r="AE645" s="411">
        <f t="shared" si="201"/>
        <v>0</v>
      </c>
      <c r="AF645" s="411">
        <f t="shared" si="201"/>
        <v>0</v>
      </c>
      <c r="AG645" s="411">
        <f t="shared" si="201"/>
        <v>0</v>
      </c>
      <c r="AH645" s="411">
        <f t="shared" si="201"/>
        <v>0</v>
      </c>
      <c r="AI645" s="411">
        <f t="shared" si="201"/>
        <v>0</v>
      </c>
      <c r="AJ645" s="411">
        <f t="shared" si="201"/>
        <v>0</v>
      </c>
      <c r="AK645" s="411">
        <f t="shared" si="201"/>
        <v>0</v>
      </c>
      <c r="AL645" s="411">
        <f t="shared" si="201"/>
        <v>0</v>
      </c>
      <c r="AM645" s="306"/>
    </row>
    <row r="646" spans="1:40" ht="16" hidden="1" outlineLevel="1">
      <c r="A646" s="531"/>
      <c r="B646" s="315"/>
      <c r="C646" s="305"/>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412"/>
      <c r="Z646" s="412"/>
      <c r="AA646" s="412"/>
      <c r="AB646" s="412"/>
      <c r="AC646" s="412"/>
      <c r="AD646" s="412"/>
      <c r="AE646" s="412"/>
      <c r="AF646" s="412"/>
      <c r="AG646" s="412"/>
      <c r="AH646" s="412"/>
      <c r="AI646" s="412"/>
      <c r="AJ646" s="412"/>
      <c r="AK646" s="412"/>
      <c r="AL646" s="412"/>
      <c r="AM646" s="306"/>
    </row>
    <row r="647" spans="1:40" ht="16" hidden="1" outlineLevel="1">
      <c r="A647" s="531"/>
      <c r="B647" s="288" t="s">
        <v>107</v>
      </c>
      <c r="C647" s="289"/>
      <c r="D647" s="290"/>
      <c r="E647" s="290"/>
      <c r="F647" s="290"/>
      <c r="G647" s="290"/>
      <c r="H647" s="290"/>
      <c r="I647" s="290"/>
      <c r="J647" s="290"/>
      <c r="K647" s="290"/>
      <c r="L647" s="290"/>
      <c r="M647" s="290"/>
      <c r="N647" s="290"/>
      <c r="O647" s="290"/>
      <c r="P647" s="289"/>
      <c r="Q647" s="289"/>
      <c r="R647" s="289"/>
      <c r="S647" s="289"/>
      <c r="T647" s="289"/>
      <c r="U647" s="289"/>
      <c r="V647" s="289"/>
      <c r="W647" s="289"/>
      <c r="X647" s="289"/>
      <c r="Y647" s="414"/>
      <c r="Z647" s="414"/>
      <c r="AA647" s="414"/>
      <c r="AB647" s="414"/>
      <c r="AC647" s="414"/>
      <c r="AD647" s="414"/>
      <c r="AE647" s="414"/>
      <c r="AF647" s="414"/>
      <c r="AG647" s="414"/>
      <c r="AH647" s="414"/>
      <c r="AI647" s="414"/>
      <c r="AJ647" s="414"/>
      <c r="AK647" s="414"/>
      <c r="AL647" s="414"/>
      <c r="AM647" s="292"/>
    </row>
    <row r="648" spans="1:40" ht="17" hidden="1" outlineLevel="1">
      <c r="A648" s="531">
        <v>14</v>
      </c>
      <c r="B648" s="315" t="s">
        <v>108</v>
      </c>
      <c r="C648" s="291" t="s">
        <v>25</v>
      </c>
      <c r="D648" s="295"/>
      <c r="E648" s="295"/>
      <c r="F648" s="295"/>
      <c r="G648" s="295"/>
      <c r="H648" s="295"/>
      <c r="I648" s="295"/>
      <c r="J648" s="295"/>
      <c r="K648" s="295"/>
      <c r="L648" s="295"/>
      <c r="M648" s="295"/>
      <c r="N648" s="295">
        <v>12</v>
      </c>
      <c r="O648" s="295"/>
      <c r="P648" s="295"/>
      <c r="Q648" s="295"/>
      <c r="R648" s="295"/>
      <c r="S648" s="295"/>
      <c r="T648" s="295"/>
      <c r="U648" s="295"/>
      <c r="V648" s="295"/>
      <c r="W648" s="295"/>
      <c r="X648" s="295"/>
      <c r="Y648" s="410"/>
      <c r="Z648" s="410"/>
      <c r="AA648" s="410"/>
      <c r="AB648" s="410"/>
      <c r="AC648" s="410"/>
      <c r="AD648" s="410"/>
      <c r="AE648" s="410"/>
      <c r="AF648" s="410"/>
      <c r="AG648" s="410"/>
      <c r="AH648" s="410"/>
      <c r="AI648" s="410"/>
      <c r="AJ648" s="410"/>
      <c r="AK648" s="410"/>
      <c r="AL648" s="410"/>
      <c r="AM648" s="296">
        <f>SUM(Y648:AL648)</f>
        <v>0</v>
      </c>
    </row>
    <row r="649" spans="1:40" ht="16" hidden="1" outlineLevel="1">
      <c r="A649" s="531"/>
      <c r="B649" s="294" t="s">
        <v>310</v>
      </c>
      <c r="C649" s="291" t="s">
        <v>163</v>
      </c>
      <c r="D649" s="295"/>
      <c r="E649" s="295"/>
      <c r="F649" s="295"/>
      <c r="G649" s="295"/>
      <c r="H649" s="295"/>
      <c r="I649" s="295"/>
      <c r="J649" s="295"/>
      <c r="K649" s="295"/>
      <c r="L649" s="295"/>
      <c r="M649" s="295"/>
      <c r="N649" s="295">
        <f>N648</f>
        <v>12</v>
      </c>
      <c r="O649" s="295"/>
      <c r="P649" s="295"/>
      <c r="Q649" s="295"/>
      <c r="R649" s="295"/>
      <c r="S649" s="295"/>
      <c r="T649" s="295"/>
      <c r="U649" s="295"/>
      <c r="V649" s="295"/>
      <c r="W649" s="295"/>
      <c r="X649" s="295"/>
      <c r="Y649" s="411">
        <f t="shared" ref="Y649:AL649" si="202">Y648</f>
        <v>0</v>
      </c>
      <c r="Z649" s="411">
        <f t="shared" si="202"/>
        <v>0</v>
      </c>
      <c r="AA649" s="411">
        <f t="shared" si="202"/>
        <v>0</v>
      </c>
      <c r="AB649" s="411">
        <f t="shared" si="202"/>
        <v>0</v>
      </c>
      <c r="AC649" s="411">
        <f t="shared" si="202"/>
        <v>0</v>
      </c>
      <c r="AD649" s="411">
        <f t="shared" si="202"/>
        <v>0</v>
      </c>
      <c r="AE649" s="411">
        <f t="shared" si="202"/>
        <v>0</v>
      </c>
      <c r="AF649" s="411">
        <f t="shared" si="202"/>
        <v>0</v>
      </c>
      <c r="AG649" s="411">
        <f t="shared" si="202"/>
        <v>0</v>
      </c>
      <c r="AH649" s="411">
        <f t="shared" si="202"/>
        <v>0</v>
      </c>
      <c r="AI649" s="411">
        <f t="shared" si="202"/>
        <v>0</v>
      </c>
      <c r="AJ649" s="411">
        <f t="shared" si="202"/>
        <v>0</v>
      </c>
      <c r="AK649" s="411">
        <f t="shared" si="202"/>
        <v>0</v>
      </c>
      <c r="AL649" s="411">
        <f t="shared" si="202"/>
        <v>0</v>
      </c>
      <c r="AM649" s="515"/>
      <c r="AN649" s="629"/>
    </row>
    <row r="650" spans="1:40" ht="16" hidden="1" outlineLevel="1">
      <c r="A650" s="531"/>
      <c r="B650" s="315"/>
      <c r="C650" s="305"/>
      <c r="D650" s="291"/>
      <c r="E650" s="291"/>
      <c r="F650" s="291"/>
      <c r="G650" s="291"/>
      <c r="H650" s="291"/>
      <c r="I650" s="291"/>
      <c r="J650" s="291"/>
      <c r="K650" s="291"/>
      <c r="L650" s="291"/>
      <c r="M650" s="291"/>
      <c r="N650" s="467"/>
      <c r="O650" s="291"/>
      <c r="P650" s="291"/>
      <c r="Q650" s="291"/>
      <c r="R650" s="291"/>
      <c r="S650" s="291"/>
      <c r="T650" s="291"/>
      <c r="U650" s="291"/>
      <c r="V650" s="291"/>
      <c r="W650" s="291"/>
      <c r="X650" s="291"/>
      <c r="Y650" s="412"/>
      <c r="Z650" s="412"/>
      <c r="AA650" s="412"/>
      <c r="AB650" s="412"/>
      <c r="AC650" s="412"/>
      <c r="AD650" s="412"/>
      <c r="AE650" s="412"/>
      <c r="AF650" s="412"/>
      <c r="AG650" s="412"/>
      <c r="AH650" s="412"/>
      <c r="AI650" s="412"/>
      <c r="AJ650" s="412"/>
      <c r="AK650" s="412"/>
      <c r="AL650" s="412"/>
      <c r="AM650" s="301"/>
      <c r="AN650" s="629"/>
    </row>
    <row r="651" spans="1:40" s="309" customFormat="1" ht="16" hidden="1" outlineLevel="1">
      <c r="A651" s="531"/>
      <c r="B651" s="288" t="s">
        <v>489</v>
      </c>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6"/>
      <c r="AF651" s="416"/>
      <c r="AG651" s="416"/>
      <c r="AH651" s="416"/>
      <c r="AI651" s="416"/>
      <c r="AJ651" s="416"/>
      <c r="AK651" s="416"/>
      <c r="AL651" s="416"/>
      <c r="AM651" s="516"/>
      <c r="AN651" s="630"/>
    </row>
    <row r="652" spans="1:40" ht="16" hidden="1" outlineLevel="1">
      <c r="A652" s="531">
        <v>15</v>
      </c>
      <c r="B652" s="294" t="s">
        <v>494</v>
      </c>
      <c r="C652" s="291" t="s">
        <v>25</v>
      </c>
      <c r="D652" s="295"/>
      <c r="E652" s="295"/>
      <c r="F652" s="295"/>
      <c r="G652" s="295"/>
      <c r="H652" s="295"/>
      <c r="I652" s="295"/>
      <c r="J652" s="295"/>
      <c r="K652" s="295"/>
      <c r="L652" s="295"/>
      <c r="M652" s="295"/>
      <c r="N652" s="295">
        <v>0</v>
      </c>
      <c r="O652" s="295"/>
      <c r="P652" s="295"/>
      <c r="Q652" s="295"/>
      <c r="R652" s="295"/>
      <c r="S652" s="295"/>
      <c r="T652" s="295"/>
      <c r="U652" s="295"/>
      <c r="V652" s="295"/>
      <c r="W652" s="295"/>
      <c r="X652" s="295"/>
      <c r="Y652" s="410"/>
      <c r="Z652" s="410"/>
      <c r="AA652" s="410"/>
      <c r="AB652" s="410"/>
      <c r="AC652" s="410"/>
      <c r="AD652" s="410"/>
      <c r="AE652" s="410"/>
      <c r="AF652" s="410"/>
      <c r="AG652" s="410"/>
      <c r="AH652" s="410"/>
      <c r="AI652" s="410"/>
      <c r="AJ652" s="410"/>
      <c r="AK652" s="410"/>
      <c r="AL652" s="410"/>
      <c r="AM652" s="296">
        <f>SUM(Y652:AL652)</f>
        <v>0</v>
      </c>
    </row>
    <row r="653" spans="1:40" ht="16" hidden="1" outlineLevel="1">
      <c r="A653" s="531"/>
      <c r="B653" s="294" t="s">
        <v>310</v>
      </c>
      <c r="C653" s="291" t="s">
        <v>163</v>
      </c>
      <c r="D653" s="295"/>
      <c r="E653" s="295"/>
      <c r="F653" s="295"/>
      <c r="G653" s="295"/>
      <c r="H653" s="295"/>
      <c r="I653" s="295"/>
      <c r="J653" s="295"/>
      <c r="K653" s="295"/>
      <c r="L653" s="295"/>
      <c r="M653" s="295"/>
      <c r="N653" s="295">
        <f>N652</f>
        <v>0</v>
      </c>
      <c r="O653" s="295"/>
      <c r="P653" s="295"/>
      <c r="Q653" s="295"/>
      <c r="R653" s="295"/>
      <c r="S653" s="295"/>
      <c r="T653" s="295"/>
      <c r="U653" s="295"/>
      <c r="V653" s="295"/>
      <c r="W653" s="295"/>
      <c r="X653" s="295"/>
      <c r="Y653" s="411">
        <f>Y652</f>
        <v>0</v>
      </c>
      <c r="Z653" s="411">
        <f t="shared" ref="Z653:AL653" si="203">Z652</f>
        <v>0</v>
      </c>
      <c r="AA653" s="411">
        <f t="shared" si="203"/>
        <v>0</v>
      </c>
      <c r="AB653" s="411">
        <f t="shared" si="203"/>
        <v>0</v>
      </c>
      <c r="AC653" s="411">
        <f t="shared" si="203"/>
        <v>0</v>
      </c>
      <c r="AD653" s="411">
        <f t="shared" si="203"/>
        <v>0</v>
      </c>
      <c r="AE653" s="411">
        <f t="shared" si="203"/>
        <v>0</v>
      </c>
      <c r="AF653" s="411">
        <f t="shared" si="203"/>
        <v>0</v>
      </c>
      <c r="AG653" s="411">
        <f t="shared" si="203"/>
        <v>0</v>
      </c>
      <c r="AH653" s="411">
        <f t="shared" si="203"/>
        <v>0</v>
      </c>
      <c r="AI653" s="411">
        <f t="shared" si="203"/>
        <v>0</v>
      </c>
      <c r="AJ653" s="411">
        <f t="shared" si="203"/>
        <v>0</v>
      </c>
      <c r="AK653" s="411">
        <f t="shared" si="203"/>
        <v>0</v>
      </c>
      <c r="AL653" s="411">
        <f t="shared" si="203"/>
        <v>0</v>
      </c>
      <c r="AM653" s="297"/>
    </row>
    <row r="654" spans="1:40" ht="16" hidden="1" outlineLevel="1">
      <c r="A654" s="531"/>
      <c r="B654" s="315"/>
      <c r="C654" s="305"/>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40" s="283" customFormat="1" ht="16" hidden="1" outlineLevel="1">
      <c r="A655" s="531">
        <v>16</v>
      </c>
      <c r="B655" s="324" t="s">
        <v>490</v>
      </c>
      <c r="C655" s="291" t="s">
        <v>25</v>
      </c>
      <c r="D655" s="295"/>
      <c r="E655" s="295"/>
      <c r="F655" s="295"/>
      <c r="G655" s="295"/>
      <c r="H655" s="295"/>
      <c r="I655" s="295"/>
      <c r="J655" s="295"/>
      <c r="K655" s="295"/>
      <c r="L655" s="295"/>
      <c r="M655" s="295"/>
      <c r="N655" s="295">
        <v>0</v>
      </c>
      <c r="O655" s="295"/>
      <c r="P655" s="295"/>
      <c r="Q655" s="295"/>
      <c r="R655" s="295"/>
      <c r="S655" s="295"/>
      <c r="T655" s="295"/>
      <c r="U655" s="295"/>
      <c r="V655" s="295"/>
      <c r="W655" s="295"/>
      <c r="X655" s="295"/>
      <c r="Y655" s="410"/>
      <c r="Z655" s="410"/>
      <c r="AA655" s="410"/>
      <c r="AB655" s="410"/>
      <c r="AC655" s="410"/>
      <c r="AD655" s="410"/>
      <c r="AE655" s="410"/>
      <c r="AF655" s="410"/>
      <c r="AG655" s="410"/>
      <c r="AH655" s="410"/>
      <c r="AI655" s="410"/>
      <c r="AJ655" s="410"/>
      <c r="AK655" s="410"/>
      <c r="AL655" s="410"/>
      <c r="AM655" s="296">
        <f>SUM(Y655:AL655)</f>
        <v>0</v>
      </c>
    </row>
    <row r="656" spans="1:40" s="283" customFormat="1" ht="16" hidden="1" outlineLevel="1">
      <c r="A656" s="531"/>
      <c r="B656" s="294" t="s">
        <v>310</v>
      </c>
      <c r="C656" s="291" t="s">
        <v>163</v>
      </c>
      <c r="D656" s="295"/>
      <c r="E656" s="295"/>
      <c r="F656" s="295"/>
      <c r="G656" s="295"/>
      <c r="H656" s="295"/>
      <c r="I656" s="295"/>
      <c r="J656" s="295"/>
      <c r="K656" s="295"/>
      <c r="L656" s="295"/>
      <c r="M656" s="295"/>
      <c r="N656" s="295">
        <f>N655</f>
        <v>0</v>
      </c>
      <c r="O656" s="295"/>
      <c r="P656" s="295"/>
      <c r="Q656" s="295"/>
      <c r="R656" s="295"/>
      <c r="S656" s="295"/>
      <c r="T656" s="295"/>
      <c r="U656" s="295"/>
      <c r="V656" s="295"/>
      <c r="W656" s="295"/>
      <c r="X656" s="295"/>
      <c r="Y656" s="411">
        <f>Y655</f>
        <v>0</v>
      </c>
      <c r="Z656" s="411">
        <f t="shared" ref="Z656:AL656" si="204">Z655</f>
        <v>0</v>
      </c>
      <c r="AA656" s="411">
        <f t="shared" si="204"/>
        <v>0</v>
      </c>
      <c r="AB656" s="411">
        <f t="shared" si="204"/>
        <v>0</v>
      </c>
      <c r="AC656" s="411">
        <f t="shared" si="204"/>
        <v>0</v>
      </c>
      <c r="AD656" s="411">
        <f t="shared" si="204"/>
        <v>0</v>
      </c>
      <c r="AE656" s="411">
        <f t="shared" si="204"/>
        <v>0</v>
      </c>
      <c r="AF656" s="411">
        <f t="shared" si="204"/>
        <v>0</v>
      </c>
      <c r="AG656" s="411">
        <f t="shared" si="204"/>
        <v>0</v>
      </c>
      <c r="AH656" s="411">
        <f t="shared" si="204"/>
        <v>0</v>
      </c>
      <c r="AI656" s="411">
        <f t="shared" si="204"/>
        <v>0</v>
      </c>
      <c r="AJ656" s="411">
        <f t="shared" si="204"/>
        <v>0</v>
      </c>
      <c r="AK656" s="411">
        <f t="shared" si="204"/>
        <v>0</v>
      </c>
      <c r="AL656" s="411">
        <f t="shared" si="204"/>
        <v>0</v>
      </c>
      <c r="AM656" s="297"/>
    </row>
    <row r="657" spans="1:39" s="283" customFormat="1" ht="16" hidden="1" outlineLevel="1">
      <c r="A657" s="531"/>
      <c r="B657" s="324"/>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12"/>
      <c r="Z657" s="412"/>
      <c r="AA657" s="412"/>
      <c r="AB657" s="412"/>
      <c r="AC657" s="412"/>
      <c r="AD657" s="412"/>
      <c r="AE657" s="416"/>
      <c r="AF657" s="416"/>
      <c r="AG657" s="416"/>
      <c r="AH657" s="416"/>
      <c r="AI657" s="416"/>
      <c r="AJ657" s="416"/>
      <c r="AK657" s="416"/>
      <c r="AL657" s="416"/>
      <c r="AM657" s="313"/>
    </row>
    <row r="658" spans="1:39" ht="17" hidden="1" outlineLevel="1">
      <c r="A658" s="531"/>
      <c r="B658" s="518" t="s">
        <v>495</v>
      </c>
      <c r="C658" s="320"/>
      <c r="D658" s="290"/>
      <c r="E658" s="289"/>
      <c r="F658" s="289"/>
      <c r="G658" s="289"/>
      <c r="H658" s="289"/>
      <c r="I658" s="289"/>
      <c r="J658" s="289"/>
      <c r="K658" s="289"/>
      <c r="L658" s="289"/>
      <c r="M658" s="289"/>
      <c r="N658" s="290"/>
      <c r="O658" s="289"/>
      <c r="P658" s="289"/>
      <c r="Q658" s="289"/>
      <c r="R658" s="289"/>
      <c r="S658" s="289"/>
      <c r="T658" s="289"/>
      <c r="U658" s="289"/>
      <c r="V658" s="289"/>
      <c r="W658" s="289"/>
      <c r="X658" s="289"/>
      <c r="Y658" s="414"/>
      <c r="Z658" s="414"/>
      <c r="AA658" s="414"/>
      <c r="AB658" s="414"/>
      <c r="AC658" s="414"/>
      <c r="AD658" s="414"/>
      <c r="AE658" s="414"/>
      <c r="AF658" s="414"/>
      <c r="AG658" s="414"/>
      <c r="AH658" s="414"/>
      <c r="AI658" s="414"/>
      <c r="AJ658" s="414"/>
      <c r="AK658" s="414"/>
      <c r="AL658" s="414"/>
      <c r="AM658" s="292"/>
    </row>
    <row r="659" spans="1:39" ht="17" hidden="1" outlineLevel="1">
      <c r="A659" s="531">
        <v>17</v>
      </c>
      <c r="B659" s="428" t="s">
        <v>112</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ht="16" hidden="1" outlineLevel="1">
      <c r="A660" s="531"/>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205">Z659</f>
        <v>0</v>
      </c>
      <c r="AA660" s="411">
        <f t="shared" si="205"/>
        <v>0</v>
      </c>
      <c r="AB660" s="411">
        <f t="shared" si="205"/>
        <v>0</v>
      </c>
      <c r="AC660" s="411">
        <f t="shared" si="205"/>
        <v>0</v>
      </c>
      <c r="AD660" s="411">
        <f t="shared" si="205"/>
        <v>0</v>
      </c>
      <c r="AE660" s="411">
        <f t="shared" si="205"/>
        <v>0</v>
      </c>
      <c r="AF660" s="411">
        <f t="shared" si="205"/>
        <v>0</v>
      </c>
      <c r="AG660" s="411">
        <f t="shared" si="205"/>
        <v>0</v>
      </c>
      <c r="AH660" s="411">
        <f t="shared" si="205"/>
        <v>0</v>
      </c>
      <c r="AI660" s="411">
        <f t="shared" si="205"/>
        <v>0</v>
      </c>
      <c r="AJ660" s="411">
        <f t="shared" si="205"/>
        <v>0</v>
      </c>
      <c r="AK660" s="411">
        <f t="shared" si="205"/>
        <v>0</v>
      </c>
      <c r="AL660" s="411">
        <f t="shared" si="205"/>
        <v>0</v>
      </c>
      <c r="AM660" s="306"/>
    </row>
    <row r="661" spans="1:39" ht="16" hidden="1" outlineLevel="1">
      <c r="A661" s="531"/>
      <c r="B661" s="294"/>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2"/>
      <c r="Z661" s="425"/>
      <c r="AA661" s="425"/>
      <c r="AB661" s="425"/>
      <c r="AC661" s="425"/>
      <c r="AD661" s="425"/>
      <c r="AE661" s="425"/>
      <c r="AF661" s="425"/>
      <c r="AG661" s="425"/>
      <c r="AH661" s="425"/>
      <c r="AI661" s="425"/>
      <c r="AJ661" s="425"/>
      <c r="AK661" s="425"/>
      <c r="AL661" s="425"/>
      <c r="AM661" s="306"/>
    </row>
    <row r="662" spans="1:39" ht="17" hidden="1" outlineLevel="1">
      <c r="A662" s="531">
        <v>18</v>
      </c>
      <c r="B662" s="428" t="s">
        <v>109</v>
      </c>
      <c r="C662" s="291" t="s">
        <v>25</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26"/>
      <c r="Z662" s="410"/>
      <c r="AA662" s="410"/>
      <c r="AB662" s="410"/>
      <c r="AC662" s="410"/>
      <c r="AD662" s="410"/>
      <c r="AE662" s="410"/>
      <c r="AF662" s="415"/>
      <c r="AG662" s="415"/>
      <c r="AH662" s="415"/>
      <c r="AI662" s="415"/>
      <c r="AJ662" s="415"/>
      <c r="AK662" s="415"/>
      <c r="AL662" s="415"/>
      <c r="AM662" s="296">
        <f>SUM(Y662:AL662)</f>
        <v>0</v>
      </c>
    </row>
    <row r="663" spans="1:39" ht="16" hidden="1" outlineLevel="1">
      <c r="A663" s="531"/>
      <c r="B663" s="294" t="s">
        <v>310</v>
      </c>
      <c r="C663" s="291" t="s">
        <v>163</v>
      </c>
      <c r="D663" s="295"/>
      <c r="E663" s="295"/>
      <c r="F663" s="295"/>
      <c r="G663" s="295"/>
      <c r="H663" s="295"/>
      <c r="I663" s="295"/>
      <c r="J663" s="295"/>
      <c r="K663" s="295"/>
      <c r="L663" s="295"/>
      <c r="M663" s="295"/>
      <c r="N663" s="295">
        <f>N662</f>
        <v>12</v>
      </c>
      <c r="O663" s="295"/>
      <c r="P663" s="295"/>
      <c r="Q663" s="295"/>
      <c r="R663" s="295"/>
      <c r="S663" s="295"/>
      <c r="T663" s="295"/>
      <c r="U663" s="295"/>
      <c r="V663" s="295"/>
      <c r="W663" s="295"/>
      <c r="X663" s="295"/>
      <c r="Y663" s="411">
        <f>Y662</f>
        <v>0</v>
      </c>
      <c r="Z663" s="411">
        <f t="shared" ref="Z663:AL663" si="206">Z662</f>
        <v>0</v>
      </c>
      <c r="AA663" s="411">
        <f t="shared" si="206"/>
        <v>0</v>
      </c>
      <c r="AB663" s="411">
        <f t="shared" si="206"/>
        <v>0</v>
      </c>
      <c r="AC663" s="411">
        <f t="shared" si="206"/>
        <v>0</v>
      </c>
      <c r="AD663" s="411">
        <f t="shared" si="206"/>
        <v>0</v>
      </c>
      <c r="AE663" s="411">
        <f t="shared" si="206"/>
        <v>0</v>
      </c>
      <c r="AF663" s="411">
        <f t="shared" si="206"/>
        <v>0</v>
      </c>
      <c r="AG663" s="411">
        <f t="shared" si="206"/>
        <v>0</v>
      </c>
      <c r="AH663" s="411">
        <f t="shared" si="206"/>
        <v>0</v>
      </c>
      <c r="AI663" s="411">
        <f t="shared" si="206"/>
        <v>0</v>
      </c>
      <c r="AJ663" s="411">
        <f t="shared" si="206"/>
        <v>0</v>
      </c>
      <c r="AK663" s="411">
        <f t="shared" si="206"/>
        <v>0</v>
      </c>
      <c r="AL663" s="411">
        <f t="shared" si="206"/>
        <v>0</v>
      </c>
      <c r="AM663" s="306"/>
    </row>
    <row r="664" spans="1:39" ht="16" hidden="1" outlineLevel="1">
      <c r="A664" s="531"/>
      <c r="B664" s="322"/>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3"/>
      <c r="Z664" s="424"/>
      <c r="AA664" s="424"/>
      <c r="AB664" s="424"/>
      <c r="AC664" s="424"/>
      <c r="AD664" s="424"/>
      <c r="AE664" s="424"/>
      <c r="AF664" s="424"/>
      <c r="AG664" s="424"/>
      <c r="AH664" s="424"/>
      <c r="AI664" s="424"/>
      <c r="AJ664" s="424"/>
      <c r="AK664" s="424"/>
      <c r="AL664" s="424"/>
      <c r="AM664" s="297"/>
    </row>
    <row r="665" spans="1:39" ht="17" hidden="1" outlineLevel="1">
      <c r="A665" s="531">
        <v>19</v>
      </c>
      <c r="B665" s="428" t="s">
        <v>111</v>
      </c>
      <c r="C665" s="291" t="s">
        <v>25</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26"/>
      <c r="Z665" s="410"/>
      <c r="AA665" s="410"/>
      <c r="AB665" s="410"/>
      <c r="AC665" s="410"/>
      <c r="AD665" s="410"/>
      <c r="AE665" s="410"/>
      <c r="AF665" s="415"/>
      <c r="AG665" s="415"/>
      <c r="AH665" s="415"/>
      <c r="AI665" s="415"/>
      <c r="AJ665" s="415"/>
      <c r="AK665" s="415"/>
      <c r="AL665" s="415"/>
      <c r="AM665" s="296">
        <f>SUM(Y665:AL665)</f>
        <v>0</v>
      </c>
    </row>
    <row r="666" spans="1:39" ht="16" hidden="1" outlineLevel="1">
      <c r="A666" s="531"/>
      <c r="B666" s="294" t="s">
        <v>310</v>
      </c>
      <c r="C666" s="291" t="s">
        <v>163</v>
      </c>
      <c r="D666" s="295"/>
      <c r="E666" s="295"/>
      <c r="F666" s="295"/>
      <c r="G666" s="295"/>
      <c r="H666" s="295"/>
      <c r="I666" s="295"/>
      <c r="J666" s="295"/>
      <c r="K666" s="295"/>
      <c r="L666" s="295"/>
      <c r="M666" s="295"/>
      <c r="N666" s="295">
        <f>N665</f>
        <v>12</v>
      </c>
      <c r="O666" s="295"/>
      <c r="P666" s="295"/>
      <c r="Q666" s="295"/>
      <c r="R666" s="295"/>
      <c r="S666" s="295"/>
      <c r="T666" s="295"/>
      <c r="U666" s="295"/>
      <c r="V666" s="295"/>
      <c r="W666" s="295"/>
      <c r="X666" s="295"/>
      <c r="Y666" s="411">
        <f>Y665</f>
        <v>0</v>
      </c>
      <c r="Z666" s="411">
        <f t="shared" ref="Z666:AL666" si="207">Z665</f>
        <v>0</v>
      </c>
      <c r="AA666" s="411">
        <f t="shared" si="207"/>
        <v>0</v>
      </c>
      <c r="AB666" s="411">
        <f t="shared" si="207"/>
        <v>0</v>
      </c>
      <c r="AC666" s="411">
        <f t="shared" si="207"/>
        <v>0</v>
      </c>
      <c r="AD666" s="411">
        <f t="shared" si="207"/>
        <v>0</v>
      </c>
      <c r="AE666" s="411">
        <f t="shared" si="207"/>
        <v>0</v>
      </c>
      <c r="AF666" s="411">
        <f t="shared" si="207"/>
        <v>0</v>
      </c>
      <c r="AG666" s="411">
        <f t="shared" si="207"/>
        <v>0</v>
      </c>
      <c r="AH666" s="411">
        <f t="shared" si="207"/>
        <v>0</v>
      </c>
      <c r="AI666" s="411">
        <f t="shared" si="207"/>
        <v>0</v>
      </c>
      <c r="AJ666" s="411">
        <f t="shared" si="207"/>
        <v>0</v>
      </c>
      <c r="AK666" s="411">
        <f t="shared" si="207"/>
        <v>0</v>
      </c>
      <c r="AL666" s="411">
        <f t="shared" si="207"/>
        <v>0</v>
      </c>
      <c r="AM666" s="297"/>
    </row>
    <row r="667" spans="1:39" ht="16" hidden="1" outlineLevel="1">
      <c r="A667" s="531"/>
      <c r="B667" s="322"/>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12"/>
      <c r="Z667" s="412"/>
      <c r="AA667" s="412"/>
      <c r="AB667" s="412"/>
      <c r="AC667" s="412"/>
      <c r="AD667" s="412"/>
      <c r="AE667" s="412"/>
      <c r="AF667" s="412"/>
      <c r="AG667" s="412"/>
      <c r="AH667" s="412"/>
      <c r="AI667" s="412"/>
      <c r="AJ667" s="412"/>
      <c r="AK667" s="412"/>
      <c r="AL667" s="412"/>
      <c r="AM667" s="306"/>
    </row>
    <row r="668" spans="1:39" ht="17" hidden="1" outlineLevel="1">
      <c r="A668" s="531">
        <v>20</v>
      </c>
      <c r="B668" s="428" t="s">
        <v>110</v>
      </c>
      <c r="C668" s="291" t="s">
        <v>25</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26"/>
      <c r="Z668" s="410"/>
      <c r="AA668" s="410"/>
      <c r="AB668" s="410"/>
      <c r="AC668" s="410"/>
      <c r="AD668" s="410"/>
      <c r="AE668" s="410"/>
      <c r="AF668" s="415"/>
      <c r="AG668" s="415"/>
      <c r="AH668" s="415"/>
      <c r="AI668" s="415"/>
      <c r="AJ668" s="415"/>
      <c r="AK668" s="415"/>
      <c r="AL668" s="415"/>
      <c r="AM668" s="296">
        <f>SUM(Y668:AL668)</f>
        <v>0</v>
      </c>
    </row>
    <row r="669" spans="1:39" ht="16" hidden="1" outlineLevel="1">
      <c r="A669" s="531"/>
      <c r="B669" s="294" t="s">
        <v>310</v>
      </c>
      <c r="C669" s="291" t="s">
        <v>163</v>
      </c>
      <c r="D669" s="295"/>
      <c r="E669" s="295"/>
      <c r="F669" s="295"/>
      <c r="G669" s="295"/>
      <c r="H669" s="295"/>
      <c r="I669" s="295"/>
      <c r="J669" s="295"/>
      <c r="K669" s="295"/>
      <c r="L669" s="295"/>
      <c r="M669" s="295"/>
      <c r="N669" s="295">
        <f>N668</f>
        <v>12</v>
      </c>
      <c r="O669" s="295"/>
      <c r="P669" s="295"/>
      <c r="Q669" s="295"/>
      <c r="R669" s="295"/>
      <c r="S669" s="295"/>
      <c r="T669" s="295"/>
      <c r="U669" s="295"/>
      <c r="V669" s="295"/>
      <c r="W669" s="295"/>
      <c r="X669" s="295"/>
      <c r="Y669" s="411">
        <f>Y668</f>
        <v>0</v>
      </c>
      <c r="Z669" s="411">
        <f t="shared" ref="Z669:AL669" si="208">Z668</f>
        <v>0</v>
      </c>
      <c r="AA669" s="411">
        <f t="shared" si="208"/>
        <v>0</v>
      </c>
      <c r="AB669" s="411">
        <f t="shared" si="208"/>
        <v>0</v>
      </c>
      <c r="AC669" s="411">
        <f t="shared" si="208"/>
        <v>0</v>
      </c>
      <c r="AD669" s="411">
        <f t="shared" si="208"/>
        <v>0</v>
      </c>
      <c r="AE669" s="411">
        <f t="shared" si="208"/>
        <v>0</v>
      </c>
      <c r="AF669" s="411">
        <f t="shared" si="208"/>
        <v>0</v>
      </c>
      <c r="AG669" s="411">
        <f t="shared" si="208"/>
        <v>0</v>
      </c>
      <c r="AH669" s="411">
        <f t="shared" si="208"/>
        <v>0</v>
      </c>
      <c r="AI669" s="411">
        <f t="shared" si="208"/>
        <v>0</v>
      </c>
      <c r="AJ669" s="411">
        <f t="shared" si="208"/>
        <v>0</v>
      </c>
      <c r="AK669" s="411">
        <f t="shared" si="208"/>
        <v>0</v>
      </c>
      <c r="AL669" s="411">
        <f t="shared" si="208"/>
        <v>0</v>
      </c>
      <c r="AM669" s="306"/>
    </row>
    <row r="670" spans="1:39" ht="16" hidden="1" outlineLevel="1">
      <c r="A670" s="531"/>
      <c r="B670" s="323"/>
      <c r="C670" s="300"/>
      <c r="D670" s="291"/>
      <c r="E670" s="291"/>
      <c r="F670" s="291"/>
      <c r="G670" s="291"/>
      <c r="H670" s="291"/>
      <c r="I670" s="291"/>
      <c r="J670" s="291"/>
      <c r="K670" s="291"/>
      <c r="L670" s="291"/>
      <c r="M670" s="291"/>
      <c r="N670" s="300"/>
      <c r="O670" s="291"/>
      <c r="P670" s="291"/>
      <c r="Q670" s="291"/>
      <c r="R670" s="291"/>
      <c r="S670" s="291"/>
      <c r="T670" s="291"/>
      <c r="U670" s="291"/>
      <c r="V670" s="291"/>
      <c r="W670" s="291"/>
      <c r="X670" s="291"/>
      <c r="Y670" s="412"/>
      <c r="Z670" s="412"/>
      <c r="AA670" s="412"/>
      <c r="AB670" s="412"/>
      <c r="AC670" s="412"/>
      <c r="AD670" s="412"/>
      <c r="AE670" s="412"/>
      <c r="AF670" s="412"/>
      <c r="AG670" s="412"/>
      <c r="AH670" s="412"/>
      <c r="AI670" s="412"/>
      <c r="AJ670" s="412"/>
      <c r="AK670" s="412"/>
      <c r="AL670" s="412"/>
      <c r="AM670" s="306"/>
    </row>
    <row r="671" spans="1:39" ht="16" outlineLevel="1">
      <c r="A671" s="531"/>
      <c r="B671" s="517" t="s">
        <v>502</v>
      </c>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22"/>
      <c r="Z671" s="425"/>
      <c r="AA671" s="425"/>
      <c r="AB671" s="425"/>
      <c r="AC671" s="425"/>
      <c r="AD671" s="425"/>
      <c r="AE671" s="425"/>
      <c r="AF671" s="425"/>
      <c r="AG671" s="425"/>
      <c r="AH671" s="425"/>
      <c r="AI671" s="425"/>
      <c r="AJ671" s="425"/>
      <c r="AK671" s="425"/>
      <c r="AL671" s="425"/>
      <c r="AM671" s="306"/>
    </row>
    <row r="672" spans="1:39" ht="16" outlineLevel="1">
      <c r="A672" s="531"/>
      <c r="B672" s="503" t="s">
        <v>498</v>
      </c>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ht="17" outlineLevel="1">
      <c r="A673" s="531">
        <v>21</v>
      </c>
      <c r="B673" s="428" t="s">
        <v>113</v>
      </c>
      <c r="C673" s="340" t="s">
        <v>766</v>
      </c>
      <c r="D673" s="295"/>
      <c r="E673" s="295"/>
      <c r="F673" s="295"/>
      <c r="G673" s="295"/>
      <c r="H673" s="295"/>
      <c r="I673" s="295"/>
      <c r="J673" s="295"/>
      <c r="K673" s="295"/>
      <c r="L673" s="295"/>
      <c r="M673" s="295"/>
      <c r="N673" s="291"/>
      <c r="O673" s="295"/>
      <c r="P673" s="295"/>
      <c r="Q673" s="295"/>
      <c r="R673" s="295"/>
      <c r="S673" s="295"/>
      <c r="T673" s="295"/>
      <c r="U673" s="295"/>
      <c r="V673" s="295"/>
      <c r="W673" s="295"/>
      <c r="X673" s="295"/>
      <c r="Y673" s="410"/>
      <c r="Z673" s="410"/>
      <c r="AA673" s="410"/>
      <c r="AB673" s="410"/>
      <c r="AC673" s="410"/>
      <c r="AD673" s="410"/>
      <c r="AE673" s="410"/>
      <c r="AF673" s="410"/>
      <c r="AG673" s="410"/>
      <c r="AH673" s="410"/>
      <c r="AI673" s="410"/>
      <c r="AJ673" s="410"/>
      <c r="AK673" s="410"/>
      <c r="AL673" s="410"/>
      <c r="AM673" s="296">
        <f>SUM(Y673:AL673)</f>
        <v>0</v>
      </c>
    </row>
    <row r="674" spans="1:39" ht="16" outlineLevel="1">
      <c r="A674" s="531"/>
      <c r="B674" s="294" t="s">
        <v>310</v>
      </c>
      <c r="C674" s="291" t="s">
        <v>163</v>
      </c>
      <c r="D674" s="295"/>
      <c r="E674" s="295"/>
      <c r="F674" s="295"/>
      <c r="G674" s="295"/>
      <c r="H674" s="295"/>
      <c r="I674" s="295"/>
      <c r="J674" s="295"/>
      <c r="K674" s="295"/>
      <c r="L674" s="295"/>
      <c r="M674" s="295"/>
      <c r="N674" s="291"/>
      <c r="O674" s="295"/>
      <c r="P674" s="295"/>
      <c r="Q674" s="295"/>
      <c r="R674" s="295"/>
      <c r="S674" s="295"/>
      <c r="T674" s="295"/>
      <c r="U674" s="295"/>
      <c r="V674" s="295"/>
      <c r="W674" s="295"/>
      <c r="X674" s="295"/>
      <c r="Y674" s="411">
        <f t="shared" ref="Y674:AL674" si="209">Y673</f>
        <v>0</v>
      </c>
      <c r="Z674" s="411">
        <f t="shared" si="209"/>
        <v>0</v>
      </c>
      <c r="AA674" s="411">
        <f t="shared" si="209"/>
        <v>0</v>
      </c>
      <c r="AB674" s="411">
        <f t="shared" si="209"/>
        <v>0</v>
      </c>
      <c r="AC674" s="411">
        <f t="shared" si="209"/>
        <v>0</v>
      </c>
      <c r="AD674" s="411">
        <f t="shared" si="209"/>
        <v>0</v>
      </c>
      <c r="AE674" s="411">
        <f t="shared" si="209"/>
        <v>0</v>
      </c>
      <c r="AF674" s="411">
        <f t="shared" si="209"/>
        <v>0</v>
      </c>
      <c r="AG674" s="411">
        <f t="shared" si="209"/>
        <v>0</v>
      </c>
      <c r="AH674" s="411">
        <f t="shared" si="209"/>
        <v>0</v>
      </c>
      <c r="AI674" s="411">
        <f t="shared" si="209"/>
        <v>0</v>
      </c>
      <c r="AJ674" s="411">
        <f t="shared" si="209"/>
        <v>0</v>
      </c>
      <c r="AK674" s="411">
        <f t="shared" si="209"/>
        <v>0</v>
      </c>
      <c r="AL674" s="411">
        <f t="shared" si="209"/>
        <v>0</v>
      </c>
      <c r="AM674" s="306"/>
    </row>
    <row r="675" spans="1:39" ht="16"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5"/>
      <c r="AA675" s="425"/>
      <c r="AB675" s="425"/>
      <c r="AC675" s="425"/>
      <c r="AD675" s="425"/>
      <c r="AE675" s="425"/>
      <c r="AF675" s="425"/>
      <c r="AG675" s="425"/>
      <c r="AH675" s="425"/>
      <c r="AI675" s="425"/>
      <c r="AJ675" s="425"/>
      <c r="AK675" s="425"/>
      <c r="AL675" s="425"/>
      <c r="AM675" s="306"/>
    </row>
    <row r="676" spans="1:39" ht="17" outlineLevel="1">
      <c r="A676" s="531"/>
      <c r="B676" s="767" t="s">
        <v>931</v>
      </c>
      <c r="C676" s="340" t="s">
        <v>766</v>
      </c>
      <c r="D676" s="295">
        <v>4532113.5704309829</v>
      </c>
      <c r="E676" s="295">
        <f>(D676+F676)/2</f>
        <v>4513485.1329109585</v>
      </c>
      <c r="F676" s="295">
        <v>4494856.6953909341</v>
      </c>
      <c r="G676" s="295"/>
      <c r="H676" s="295"/>
      <c r="I676" s="295"/>
      <c r="J676" s="295"/>
      <c r="K676" s="295"/>
      <c r="L676" s="295"/>
      <c r="M676" s="295"/>
      <c r="N676" s="291"/>
      <c r="O676" s="295"/>
      <c r="P676" s="295"/>
      <c r="Q676" s="295"/>
      <c r="R676" s="295"/>
      <c r="S676" s="295"/>
      <c r="T676" s="295"/>
      <c r="U676" s="295"/>
      <c r="V676" s="295"/>
      <c r="W676" s="295"/>
      <c r="X676" s="295"/>
      <c r="Y676" s="410">
        <v>1</v>
      </c>
      <c r="Z676" s="410"/>
      <c r="AA676" s="410"/>
      <c r="AB676" s="410"/>
      <c r="AC676" s="410"/>
      <c r="AD676" s="410"/>
      <c r="AE676" s="410"/>
      <c r="AF676" s="410"/>
      <c r="AG676" s="410"/>
      <c r="AH676" s="410"/>
      <c r="AI676" s="410"/>
      <c r="AJ676" s="410"/>
      <c r="AK676" s="410"/>
      <c r="AL676" s="410"/>
      <c r="AM676" s="296">
        <f>SUM(Y676:AL676)</f>
        <v>1</v>
      </c>
    </row>
    <row r="677" spans="1:39" ht="16" outlineLevel="1">
      <c r="A677" s="531"/>
      <c r="B677" s="294" t="s">
        <v>310</v>
      </c>
      <c r="C677" s="291" t="s">
        <v>163</v>
      </c>
      <c r="D677" s="295"/>
      <c r="E677" s="295"/>
      <c r="F677" s="295"/>
      <c r="G677" s="295"/>
      <c r="H677" s="295"/>
      <c r="I677" s="295"/>
      <c r="J677" s="295"/>
      <c r="K677" s="295"/>
      <c r="L677" s="295"/>
      <c r="M677" s="295"/>
      <c r="N677" s="291"/>
      <c r="O677" s="295"/>
      <c r="P677" s="295"/>
      <c r="Q677" s="295"/>
      <c r="R677" s="295"/>
      <c r="S677" s="295"/>
      <c r="T677" s="295"/>
      <c r="U677" s="295"/>
      <c r="V677" s="295"/>
      <c r="W677" s="295"/>
      <c r="X677" s="295"/>
      <c r="Y677" s="411">
        <f>Y676</f>
        <v>1</v>
      </c>
      <c r="Z677" s="411">
        <f t="shared" ref="Z677:AL677" si="210">Z676</f>
        <v>0</v>
      </c>
      <c r="AA677" s="411">
        <f t="shared" si="210"/>
        <v>0</v>
      </c>
      <c r="AB677" s="411">
        <f t="shared" si="210"/>
        <v>0</v>
      </c>
      <c r="AC677" s="411">
        <f t="shared" si="210"/>
        <v>0</v>
      </c>
      <c r="AD677" s="411">
        <f t="shared" si="210"/>
        <v>0</v>
      </c>
      <c r="AE677" s="411">
        <f t="shared" si="210"/>
        <v>0</v>
      </c>
      <c r="AF677" s="411">
        <f t="shared" si="210"/>
        <v>0</v>
      </c>
      <c r="AG677" s="411">
        <f t="shared" si="210"/>
        <v>0</v>
      </c>
      <c r="AH677" s="411">
        <f t="shared" si="210"/>
        <v>0</v>
      </c>
      <c r="AI677" s="411">
        <f t="shared" si="210"/>
        <v>0</v>
      </c>
      <c r="AJ677" s="411">
        <f t="shared" si="210"/>
        <v>0</v>
      </c>
      <c r="AK677" s="411">
        <f t="shared" si="210"/>
        <v>0</v>
      </c>
      <c r="AL677" s="411">
        <f t="shared" si="210"/>
        <v>0</v>
      </c>
      <c r="AM677" s="306"/>
    </row>
    <row r="678" spans="1:39" ht="16" outlineLevel="1">
      <c r="A678" s="531"/>
      <c r="B678" s="431"/>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5"/>
      <c r="AA678" s="425"/>
      <c r="AB678" s="425"/>
      <c r="AC678" s="425"/>
      <c r="AD678" s="425"/>
      <c r="AE678" s="425"/>
      <c r="AF678" s="425"/>
      <c r="AG678" s="425"/>
      <c r="AH678" s="425"/>
      <c r="AI678" s="425"/>
      <c r="AJ678" s="425"/>
      <c r="AK678" s="425"/>
      <c r="AL678" s="425"/>
      <c r="AM678" s="306"/>
    </row>
    <row r="679" spans="1:39" ht="34" outlineLevel="1">
      <c r="A679" s="531">
        <v>22</v>
      </c>
      <c r="B679" s="428" t="s">
        <v>114</v>
      </c>
      <c r="C679" s="340" t="s">
        <v>766</v>
      </c>
      <c r="D679" s="295">
        <v>928611.05992649973</v>
      </c>
      <c r="E679" s="295">
        <f>(D679+F679)/2</f>
        <v>928611.05992649973</v>
      </c>
      <c r="F679" s="295">
        <v>928611.05992649973</v>
      </c>
      <c r="G679" s="295"/>
      <c r="H679" s="295"/>
      <c r="I679" s="295"/>
      <c r="J679" s="295"/>
      <c r="K679" s="295"/>
      <c r="L679" s="295"/>
      <c r="M679" s="295"/>
      <c r="N679" s="291"/>
      <c r="O679" s="295"/>
      <c r="P679" s="295"/>
      <c r="Q679" s="295"/>
      <c r="R679" s="295"/>
      <c r="S679" s="295"/>
      <c r="T679" s="295"/>
      <c r="U679" s="295"/>
      <c r="V679" s="295"/>
      <c r="W679" s="295"/>
      <c r="X679" s="295"/>
      <c r="Y679" s="410">
        <v>1</v>
      </c>
      <c r="Z679" s="410"/>
      <c r="AA679" s="410"/>
      <c r="AB679" s="410"/>
      <c r="AC679" s="410"/>
      <c r="AD679" s="410"/>
      <c r="AE679" s="410"/>
      <c r="AF679" s="410"/>
      <c r="AG679" s="410"/>
      <c r="AH679" s="410"/>
      <c r="AI679" s="410"/>
      <c r="AJ679" s="410"/>
      <c r="AK679" s="410"/>
      <c r="AL679" s="410"/>
      <c r="AM679" s="296">
        <f>SUM(Y679:AL679)</f>
        <v>1</v>
      </c>
    </row>
    <row r="680" spans="1:39" ht="16" outlineLevel="1">
      <c r="A680" s="531"/>
      <c r="B680" s="294" t="s">
        <v>310</v>
      </c>
      <c r="C680" s="291" t="s">
        <v>163</v>
      </c>
      <c r="D680" s="295"/>
      <c r="E680" s="295"/>
      <c r="F680" s="295"/>
      <c r="G680" s="295"/>
      <c r="H680" s="295"/>
      <c r="I680" s="295"/>
      <c r="J680" s="295"/>
      <c r="K680" s="295"/>
      <c r="L680" s="295"/>
      <c r="M680" s="295"/>
      <c r="N680" s="291"/>
      <c r="O680" s="295"/>
      <c r="P680" s="295"/>
      <c r="Q680" s="295"/>
      <c r="R680" s="295"/>
      <c r="S680" s="295"/>
      <c r="T680" s="295"/>
      <c r="U680" s="295"/>
      <c r="V680" s="295"/>
      <c r="W680" s="295"/>
      <c r="X680" s="295"/>
      <c r="Y680" s="411">
        <f t="shared" ref="Y680:AL680" si="211">Y679</f>
        <v>1</v>
      </c>
      <c r="Z680" s="411">
        <f t="shared" si="211"/>
        <v>0</v>
      </c>
      <c r="AA680" s="411">
        <f t="shared" si="211"/>
        <v>0</v>
      </c>
      <c r="AB680" s="411">
        <f t="shared" si="211"/>
        <v>0</v>
      </c>
      <c r="AC680" s="411">
        <f t="shared" si="211"/>
        <v>0</v>
      </c>
      <c r="AD680" s="411">
        <f t="shared" si="211"/>
        <v>0</v>
      </c>
      <c r="AE680" s="411">
        <f t="shared" si="211"/>
        <v>0</v>
      </c>
      <c r="AF680" s="411">
        <f t="shared" si="211"/>
        <v>0</v>
      </c>
      <c r="AG680" s="411">
        <f t="shared" si="211"/>
        <v>0</v>
      </c>
      <c r="AH680" s="411">
        <f t="shared" si="211"/>
        <v>0</v>
      </c>
      <c r="AI680" s="411">
        <f t="shared" si="211"/>
        <v>0</v>
      </c>
      <c r="AJ680" s="411">
        <f t="shared" si="211"/>
        <v>0</v>
      </c>
      <c r="AK680" s="411">
        <f t="shared" si="211"/>
        <v>0</v>
      </c>
      <c r="AL680" s="411">
        <f t="shared" si="211"/>
        <v>0</v>
      </c>
      <c r="AM680" s="306"/>
    </row>
    <row r="681" spans="1:39" ht="16"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22"/>
      <c r="Z681" s="425"/>
      <c r="AA681" s="425"/>
      <c r="AB681" s="425"/>
      <c r="AC681" s="425"/>
      <c r="AD681" s="425"/>
      <c r="AE681" s="425"/>
      <c r="AF681" s="425"/>
      <c r="AG681" s="425"/>
      <c r="AH681" s="425"/>
      <c r="AI681" s="425"/>
      <c r="AJ681" s="425"/>
      <c r="AK681" s="425"/>
      <c r="AL681" s="425"/>
      <c r="AM681" s="306"/>
    </row>
    <row r="682" spans="1:39" ht="17" outlineLevel="1">
      <c r="A682" s="531">
        <v>23</v>
      </c>
      <c r="B682" s="428" t="s">
        <v>115</v>
      </c>
      <c r="C682" s="291" t="s">
        <v>25</v>
      </c>
      <c r="D682" s="295">
        <v>449870.1466945475</v>
      </c>
      <c r="E682" s="295">
        <f>(D682+F682)/2</f>
        <v>449870.1466945475</v>
      </c>
      <c r="F682" s="295">
        <v>449870.1466945475</v>
      </c>
      <c r="G682" s="295"/>
      <c r="H682" s="295"/>
      <c r="I682" s="295"/>
      <c r="J682" s="295"/>
      <c r="K682" s="295"/>
      <c r="L682" s="295"/>
      <c r="M682" s="295"/>
      <c r="N682" s="291"/>
      <c r="O682" s="295"/>
      <c r="P682" s="295"/>
      <c r="Q682" s="295"/>
      <c r="R682" s="295"/>
      <c r="S682" s="295"/>
      <c r="T682" s="295"/>
      <c r="U682" s="295"/>
      <c r="V682" s="295"/>
      <c r="W682" s="295"/>
      <c r="X682" s="295"/>
      <c r="Y682" s="410">
        <v>1</v>
      </c>
      <c r="Z682" s="410"/>
      <c r="AA682" s="410"/>
      <c r="AB682" s="410"/>
      <c r="AC682" s="410"/>
      <c r="AD682" s="410"/>
      <c r="AE682" s="410"/>
      <c r="AF682" s="410"/>
      <c r="AG682" s="410"/>
      <c r="AH682" s="410"/>
      <c r="AI682" s="410"/>
      <c r="AJ682" s="410"/>
      <c r="AK682" s="410"/>
      <c r="AL682" s="410"/>
      <c r="AM682" s="296">
        <f>SUM(Y682:AL682)</f>
        <v>1</v>
      </c>
    </row>
    <row r="683" spans="1:39" ht="16" outlineLevel="1">
      <c r="A683" s="531"/>
      <c r="B683" s="294" t="s">
        <v>310</v>
      </c>
      <c r="C683" s="291" t="s">
        <v>163</v>
      </c>
      <c r="D683" s="295"/>
      <c r="E683" s="295"/>
      <c r="F683" s="295"/>
      <c r="G683" s="295"/>
      <c r="H683" s="295"/>
      <c r="I683" s="295"/>
      <c r="J683" s="295"/>
      <c r="K683" s="295"/>
      <c r="L683" s="295"/>
      <c r="M683" s="295"/>
      <c r="N683" s="291"/>
      <c r="O683" s="295"/>
      <c r="P683" s="295"/>
      <c r="Q683" s="295"/>
      <c r="R683" s="295"/>
      <c r="S683" s="295"/>
      <c r="T683" s="295"/>
      <c r="U683" s="295"/>
      <c r="V683" s="295"/>
      <c r="W683" s="295"/>
      <c r="X683" s="295"/>
      <c r="Y683" s="411">
        <f t="shared" ref="Y683:AL683" si="212">Y682</f>
        <v>1</v>
      </c>
      <c r="Z683" s="411">
        <f t="shared" si="212"/>
        <v>0</v>
      </c>
      <c r="AA683" s="411">
        <f t="shared" si="212"/>
        <v>0</v>
      </c>
      <c r="AB683" s="411">
        <f t="shared" si="212"/>
        <v>0</v>
      </c>
      <c r="AC683" s="411">
        <f t="shared" si="212"/>
        <v>0</v>
      </c>
      <c r="AD683" s="411">
        <f t="shared" si="212"/>
        <v>0</v>
      </c>
      <c r="AE683" s="411">
        <f t="shared" si="212"/>
        <v>0</v>
      </c>
      <c r="AF683" s="411">
        <f t="shared" si="212"/>
        <v>0</v>
      </c>
      <c r="AG683" s="411">
        <f t="shared" si="212"/>
        <v>0</v>
      </c>
      <c r="AH683" s="411">
        <f t="shared" si="212"/>
        <v>0</v>
      </c>
      <c r="AI683" s="411">
        <f t="shared" si="212"/>
        <v>0</v>
      </c>
      <c r="AJ683" s="411">
        <f t="shared" si="212"/>
        <v>0</v>
      </c>
      <c r="AK683" s="411">
        <f t="shared" si="212"/>
        <v>0</v>
      </c>
      <c r="AL683" s="411">
        <f t="shared" si="212"/>
        <v>0</v>
      </c>
      <c r="AM683" s="306"/>
    </row>
    <row r="684" spans="1:39" ht="16" outlineLevel="1">
      <c r="A684" s="531"/>
      <c r="B684" s="430"/>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22"/>
      <c r="Z684" s="425"/>
      <c r="AA684" s="425"/>
      <c r="AB684" s="425"/>
      <c r="AC684" s="425"/>
      <c r="AD684" s="425"/>
      <c r="AE684" s="425"/>
      <c r="AF684" s="425"/>
      <c r="AG684" s="425"/>
      <c r="AH684" s="425"/>
      <c r="AI684" s="425"/>
      <c r="AJ684" s="425"/>
      <c r="AK684" s="425"/>
      <c r="AL684" s="425"/>
      <c r="AM684" s="306"/>
    </row>
    <row r="685" spans="1:39" ht="17" outlineLevel="1">
      <c r="A685" s="531">
        <v>24</v>
      </c>
      <c r="B685" s="428" t="s">
        <v>116</v>
      </c>
      <c r="C685" s="291" t="s">
        <v>25</v>
      </c>
      <c r="D685" s="295"/>
      <c r="E685" s="295"/>
      <c r="F685" s="295"/>
      <c r="G685" s="295"/>
      <c r="H685" s="295"/>
      <c r="I685" s="295"/>
      <c r="J685" s="295"/>
      <c r="K685" s="295"/>
      <c r="L685" s="295"/>
      <c r="M685" s="295"/>
      <c r="N685" s="291"/>
      <c r="O685" s="295"/>
      <c r="P685" s="295"/>
      <c r="Q685" s="295"/>
      <c r="R685" s="295"/>
      <c r="S685" s="295"/>
      <c r="T685" s="295"/>
      <c r="U685" s="295"/>
      <c r="V685" s="295"/>
      <c r="W685" s="295"/>
      <c r="X685" s="295"/>
      <c r="Y685" s="410"/>
      <c r="Z685" s="410"/>
      <c r="AA685" s="410"/>
      <c r="AB685" s="410"/>
      <c r="AC685" s="410"/>
      <c r="AD685" s="410"/>
      <c r="AE685" s="410"/>
      <c r="AF685" s="410"/>
      <c r="AG685" s="410"/>
      <c r="AH685" s="410"/>
      <c r="AI685" s="410"/>
      <c r="AJ685" s="410"/>
      <c r="AK685" s="410"/>
      <c r="AL685" s="410"/>
      <c r="AM685" s="296">
        <f>SUM(Y685:AL685)</f>
        <v>0</v>
      </c>
    </row>
    <row r="686" spans="1:39" ht="16" outlineLevel="1">
      <c r="A686" s="531"/>
      <c r="B686" s="294" t="s">
        <v>310</v>
      </c>
      <c r="C686" s="291" t="s">
        <v>163</v>
      </c>
      <c r="D686" s="295"/>
      <c r="E686" s="295"/>
      <c r="F686" s="295"/>
      <c r="G686" s="295"/>
      <c r="H686" s="295"/>
      <c r="I686" s="295"/>
      <c r="J686" s="295"/>
      <c r="K686" s="295"/>
      <c r="L686" s="295"/>
      <c r="M686" s="295"/>
      <c r="N686" s="291"/>
      <c r="O686" s="295"/>
      <c r="P686" s="295"/>
      <c r="Q686" s="295"/>
      <c r="R686" s="295"/>
      <c r="S686" s="295"/>
      <c r="T686" s="295"/>
      <c r="U686" s="295"/>
      <c r="V686" s="295"/>
      <c r="W686" s="295"/>
      <c r="X686" s="295"/>
      <c r="Y686" s="411">
        <f t="shared" ref="Y686:AL686" si="213">Y685</f>
        <v>0</v>
      </c>
      <c r="Z686" s="411">
        <f t="shared" si="213"/>
        <v>0</v>
      </c>
      <c r="AA686" s="411">
        <f t="shared" si="213"/>
        <v>0</v>
      </c>
      <c r="AB686" s="411">
        <f t="shared" si="213"/>
        <v>0</v>
      </c>
      <c r="AC686" s="411">
        <f t="shared" si="213"/>
        <v>0</v>
      </c>
      <c r="AD686" s="411">
        <f t="shared" si="213"/>
        <v>0</v>
      </c>
      <c r="AE686" s="411">
        <f t="shared" si="213"/>
        <v>0</v>
      </c>
      <c r="AF686" s="411">
        <f t="shared" si="213"/>
        <v>0</v>
      </c>
      <c r="AG686" s="411">
        <f t="shared" si="213"/>
        <v>0</v>
      </c>
      <c r="AH686" s="411">
        <f t="shared" si="213"/>
        <v>0</v>
      </c>
      <c r="AI686" s="411">
        <f t="shared" si="213"/>
        <v>0</v>
      </c>
      <c r="AJ686" s="411">
        <f t="shared" si="213"/>
        <v>0</v>
      </c>
      <c r="AK686" s="411">
        <f t="shared" si="213"/>
        <v>0</v>
      </c>
      <c r="AL686" s="411">
        <f t="shared" si="213"/>
        <v>0</v>
      </c>
      <c r="AM686" s="306"/>
    </row>
    <row r="687" spans="1:39" ht="16" outlineLevel="1">
      <c r="A687" s="531"/>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22"/>
      <c r="Z687" s="425"/>
      <c r="AA687" s="425"/>
      <c r="AB687" s="425"/>
      <c r="AC687" s="425"/>
      <c r="AD687" s="425"/>
      <c r="AE687" s="425"/>
      <c r="AF687" s="425"/>
      <c r="AG687" s="425"/>
      <c r="AH687" s="425"/>
      <c r="AI687" s="425"/>
      <c r="AJ687" s="425"/>
      <c r="AK687" s="425"/>
      <c r="AL687" s="425"/>
      <c r="AM687" s="306"/>
    </row>
    <row r="688" spans="1:39" ht="16" outlineLevel="1">
      <c r="A688" s="531"/>
      <c r="B688" s="294" t="s">
        <v>833</v>
      </c>
      <c r="C688" s="340" t="s">
        <v>766</v>
      </c>
      <c r="D688" s="295">
        <v>127562.70000000075</v>
      </c>
      <c r="E688" s="295">
        <f>(D688+F688)/2</f>
        <v>127562.70000000075</v>
      </c>
      <c r="F688" s="295">
        <v>127562.70000000075</v>
      </c>
      <c r="G688" s="295"/>
      <c r="H688" s="295"/>
      <c r="I688" s="295"/>
      <c r="J688" s="295"/>
      <c r="K688" s="295"/>
      <c r="L688" s="295"/>
      <c r="M688" s="295"/>
      <c r="N688" s="291"/>
      <c r="O688" s="295"/>
      <c r="P688" s="295"/>
      <c r="Q688" s="295"/>
      <c r="R688" s="295"/>
      <c r="S688" s="295"/>
      <c r="T688" s="295"/>
      <c r="U688" s="295"/>
      <c r="V688" s="295"/>
      <c r="W688" s="295"/>
      <c r="X688" s="295"/>
      <c r="Y688" s="410">
        <v>1</v>
      </c>
      <c r="Z688" s="410"/>
      <c r="AA688" s="410"/>
      <c r="AB688" s="410"/>
      <c r="AC688" s="410"/>
      <c r="AD688" s="410"/>
      <c r="AE688" s="410"/>
      <c r="AF688" s="410"/>
      <c r="AG688" s="410"/>
      <c r="AH688" s="410"/>
      <c r="AI688" s="410"/>
      <c r="AJ688" s="410"/>
      <c r="AK688" s="410"/>
      <c r="AL688" s="410"/>
      <c r="AM688" s="296">
        <f>SUM(Y688:AL688)</f>
        <v>1</v>
      </c>
    </row>
    <row r="689" spans="1:39" ht="16" outlineLevel="1">
      <c r="A689" s="531"/>
      <c r="B689" s="294"/>
      <c r="C689" s="291" t="s">
        <v>163</v>
      </c>
      <c r="D689" s="295"/>
      <c r="E689" s="295"/>
      <c r="F689" s="295"/>
      <c r="G689" s="295"/>
      <c r="H689" s="295"/>
      <c r="I689" s="295"/>
      <c r="J689" s="295"/>
      <c r="K689" s="295"/>
      <c r="L689" s="295"/>
      <c r="M689" s="295"/>
      <c r="N689" s="291"/>
      <c r="O689" s="295"/>
      <c r="P689" s="295"/>
      <c r="Q689" s="295"/>
      <c r="R689" s="295"/>
      <c r="S689" s="295"/>
      <c r="T689" s="295"/>
      <c r="U689" s="295"/>
      <c r="V689" s="295"/>
      <c r="W689" s="295"/>
      <c r="X689" s="295"/>
      <c r="Y689" s="411">
        <f>Y688</f>
        <v>1</v>
      </c>
      <c r="Z689" s="411">
        <f t="shared" ref="Z689:AL689" si="214">Z688</f>
        <v>0</v>
      </c>
      <c r="AA689" s="411">
        <f t="shared" si="214"/>
        <v>0</v>
      </c>
      <c r="AB689" s="411">
        <f t="shared" si="214"/>
        <v>0</v>
      </c>
      <c r="AC689" s="411">
        <f t="shared" si="214"/>
        <v>0</v>
      </c>
      <c r="AD689" s="411">
        <f t="shared" si="214"/>
        <v>0</v>
      </c>
      <c r="AE689" s="411">
        <f t="shared" si="214"/>
        <v>0</v>
      </c>
      <c r="AF689" s="411">
        <f t="shared" si="214"/>
        <v>0</v>
      </c>
      <c r="AG689" s="411">
        <f t="shared" si="214"/>
        <v>0</v>
      </c>
      <c r="AH689" s="411">
        <f t="shared" si="214"/>
        <v>0</v>
      </c>
      <c r="AI689" s="411">
        <f t="shared" si="214"/>
        <v>0</v>
      </c>
      <c r="AJ689" s="411">
        <f t="shared" si="214"/>
        <v>0</v>
      </c>
      <c r="AK689" s="411">
        <f t="shared" si="214"/>
        <v>0</v>
      </c>
      <c r="AL689" s="411">
        <f t="shared" si="214"/>
        <v>0</v>
      </c>
      <c r="AM689" s="306"/>
    </row>
    <row r="690" spans="1:39" ht="16" outlineLevel="1">
      <c r="A690" s="531"/>
      <c r="B690" s="294"/>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6" outlineLevel="1">
      <c r="A691" s="531"/>
      <c r="B691" s="288" t="s">
        <v>499</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7" outlineLevel="1">
      <c r="A692" s="531">
        <v>25</v>
      </c>
      <c r="B692" s="428" t="s">
        <v>117</v>
      </c>
      <c r="C692" s="291" t="s">
        <v>25</v>
      </c>
      <c r="D692" s="295"/>
      <c r="E692" s="295"/>
      <c r="F692" s="295"/>
      <c r="G692" s="295"/>
      <c r="H692" s="295"/>
      <c r="I692" s="295"/>
      <c r="J692" s="295"/>
      <c r="K692" s="295"/>
      <c r="L692" s="295"/>
      <c r="M692" s="295"/>
      <c r="N692" s="295">
        <v>12</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6" outlineLevel="1">
      <c r="A693" s="531"/>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 t="shared" ref="Y693:AL693" si="215">Y692</f>
        <v>0</v>
      </c>
      <c r="Z693" s="411">
        <f t="shared" si="215"/>
        <v>0</v>
      </c>
      <c r="AA693" s="411">
        <f t="shared" si="215"/>
        <v>0</v>
      </c>
      <c r="AB693" s="411">
        <f t="shared" si="215"/>
        <v>0</v>
      </c>
      <c r="AC693" s="411">
        <f t="shared" si="215"/>
        <v>0</v>
      </c>
      <c r="AD693" s="411">
        <f t="shared" si="215"/>
        <v>0</v>
      </c>
      <c r="AE693" s="411">
        <f t="shared" si="215"/>
        <v>0</v>
      </c>
      <c r="AF693" s="411">
        <f t="shared" si="215"/>
        <v>0</v>
      </c>
      <c r="AG693" s="411">
        <f t="shared" si="215"/>
        <v>0</v>
      </c>
      <c r="AH693" s="411">
        <f t="shared" si="215"/>
        <v>0</v>
      </c>
      <c r="AI693" s="411">
        <f t="shared" si="215"/>
        <v>0</v>
      </c>
      <c r="AJ693" s="411">
        <f t="shared" si="215"/>
        <v>0</v>
      </c>
      <c r="AK693" s="411">
        <f t="shared" si="215"/>
        <v>0</v>
      </c>
      <c r="AL693" s="411">
        <f t="shared" si="215"/>
        <v>0</v>
      </c>
      <c r="AM693" s="306"/>
    </row>
    <row r="694" spans="1:39" ht="16" outlineLevel="1">
      <c r="A694" s="531"/>
      <c r="B694" s="294"/>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4" outlineLevel="1">
      <c r="A695" s="531">
        <v>26</v>
      </c>
      <c r="B695" s="428" t="s">
        <v>777</v>
      </c>
      <c r="C695" s="340" t="s">
        <v>766</v>
      </c>
      <c r="D695" s="295">
        <v>10429888.448193068</v>
      </c>
      <c r="E695" s="295">
        <f>(D695+F695)/2</f>
        <v>10404100.005930305</v>
      </c>
      <c r="F695" s="295">
        <v>10378311.563667541</v>
      </c>
      <c r="G695" s="295"/>
      <c r="H695" s="295"/>
      <c r="I695" s="295"/>
      <c r="J695" s="295"/>
      <c r="K695" s="295"/>
      <c r="L695" s="295"/>
      <c r="M695" s="295"/>
      <c r="N695" s="295">
        <v>12</v>
      </c>
      <c r="O695" s="295">
        <v>1687.6940020962215</v>
      </c>
      <c r="P695" s="295">
        <f>E695/D695*O695</f>
        <v>1683.5210907993792</v>
      </c>
      <c r="Q695" s="295">
        <f>F695/E695*P695</f>
        <v>1679.3481795025368</v>
      </c>
      <c r="R695" s="295"/>
      <c r="S695" s="295"/>
      <c r="T695" s="295"/>
      <c r="U695" s="295"/>
      <c r="V695" s="295"/>
      <c r="W695" s="295"/>
      <c r="X695" s="295"/>
      <c r="Y695" s="426">
        <f>'3-a.  Rate Class Allocations'!P285</f>
        <v>7.4268196751856345E-4</v>
      </c>
      <c r="Z695" s="426">
        <f>'3-a.  Rate Class Allocations'!Q285</f>
        <v>0.10023425978778792</v>
      </c>
      <c r="AA695" s="426">
        <f>'3-a.  Rate Class Allocations'!R285</f>
        <v>0.57918568575274931</v>
      </c>
      <c r="AB695" s="426">
        <f>'3-a.  Rate Class Allocations'!S285</f>
        <v>0.12123280920004507</v>
      </c>
      <c r="AC695" s="426">
        <f>'3-a.  Rate Class Allocations'!T285</f>
        <v>0.1535087076459361</v>
      </c>
      <c r="AD695" s="410"/>
      <c r="AE695" s="410"/>
      <c r="AF695" s="415"/>
      <c r="AG695" s="415"/>
      <c r="AH695" s="415"/>
      <c r="AI695" s="415"/>
      <c r="AJ695" s="415"/>
      <c r="AK695" s="415"/>
      <c r="AL695" s="415"/>
      <c r="AM695" s="296">
        <f>SUM(Y695:AL695)</f>
        <v>0.95490414435403692</v>
      </c>
    </row>
    <row r="696" spans="1:39" ht="16" outlineLevel="1">
      <c r="A696" s="531"/>
      <c r="B696" s="294" t="s">
        <v>897</v>
      </c>
      <c r="C696" s="340" t="s">
        <v>766</v>
      </c>
      <c r="D696" s="295">
        <v>4648608.4781669397</v>
      </c>
      <c r="E696" s="295">
        <f>(D696+F696)/2</f>
        <v>4637114.5516559454</v>
      </c>
      <c r="F696" s="295">
        <f>F695/D695*D696</f>
        <v>4625620.625144951</v>
      </c>
      <c r="G696" s="295"/>
      <c r="H696" s="295"/>
      <c r="I696" s="295"/>
      <c r="J696" s="295"/>
      <c r="K696" s="295"/>
      <c r="L696" s="295"/>
      <c r="M696" s="295"/>
      <c r="N696" s="295">
        <f>N695</f>
        <v>12</v>
      </c>
      <c r="O696" s="295">
        <v>718.77540866209279</v>
      </c>
      <c r="P696" s="295">
        <f>(O696+Q696)/2</f>
        <v>716.99819903820776</v>
      </c>
      <c r="Q696" s="295">
        <f>Q695/O695*O696</f>
        <v>715.22098941432262</v>
      </c>
      <c r="R696" s="295"/>
      <c r="S696" s="295"/>
      <c r="T696" s="295"/>
      <c r="U696" s="295"/>
      <c r="V696" s="295"/>
      <c r="W696" s="295"/>
      <c r="X696" s="295"/>
      <c r="Y696" s="758">
        <f>'3-a.  Rate Class Allocations'!P29</f>
        <v>0.12033978322003278</v>
      </c>
      <c r="Z696" s="758">
        <f>'3-a.  Rate Class Allocations'!Q29</f>
        <v>0.1486079299451743</v>
      </c>
      <c r="AA696" s="758">
        <f>'3-a.  Rate Class Allocations'!R29</f>
        <v>0.67927656756208543</v>
      </c>
      <c r="AB696" s="758">
        <f>'3-a.  Rate Class Allocations'!S29</f>
        <v>0</v>
      </c>
      <c r="AC696" s="758">
        <f>'3-a.  Rate Class Allocations'!T29</f>
        <v>1.0357289739420435E-2</v>
      </c>
      <c r="AD696" s="411">
        <f t="shared" ref="AD696:AL696" si="216">AD695</f>
        <v>0</v>
      </c>
      <c r="AE696" s="411">
        <f t="shared" si="216"/>
        <v>0</v>
      </c>
      <c r="AF696" s="411">
        <f t="shared" si="216"/>
        <v>0</v>
      </c>
      <c r="AG696" s="411">
        <f t="shared" si="216"/>
        <v>0</v>
      </c>
      <c r="AH696" s="411">
        <f t="shared" si="216"/>
        <v>0</v>
      </c>
      <c r="AI696" s="411">
        <f t="shared" si="216"/>
        <v>0</v>
      </c>
      <c r="AJ696" s="411">
        <f t="shared" si="216"/>
        <v>0</v>
      </c>
      <c r="AK696" s="411">
        <f t="shared" si="216"/>
        <v>0</v>
      </c>
      <c r="AL696" s="411">
        <f t="shared" si="216"/>
        <v>0</v>
      </c>
      <c r="AM696" s="306"/>
    </row>
    <row r="697" spans="1:39" ht="16" outlineLevel="1">
      <c r="A697" s="531"/>
      <c r="B697" s="760"/>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4" outlineLevel="1">
      <c r="A698" s="531">
        <v>27</v>
      </c>
      <c r="B698" s="428" t="s">
        <v>119</v>
      </c>
      <c r="C698" s="340" t="s">
        <v>766</v>
      </c>
      <c r="D698" s="295">
        <v>192181.15999045272</v>
      </c>
      <c r="E698" s="295">
        <f>(D698+F698)/2</f>
        <v>157875.71105039891</v>
      </c>
      <c r="F698" s="295">
        <v>123570.26211034511</v>
      </c>
      <c r="G698" s="295"/>
      <c r="H698" s="295"/>
      <c r="I698" s="295"/>
      <c r="J698" s="295"/>
      <c r="K698" s="295"/>
      <c r="L698" s="295"/>
      <c r="M698" s="295"/>
      <c r="N698" s="295">
        <v>12</v>
      </c>
      <c r="O698" s="295"/>
      <c r="P698" s="295"/>
      <c r="Q698" s="295"/>
      <c r="R698" s="295"/>
      <c r="S698" s="295"/>
      <c r="T698" s="295"/>
      <c r="U698" s="295"/>
      <c r="V698" s="295"/>
      <c r="W698" s="295"/>
      <c r="X698" s="295"/>
      <c r="Y698" s="426"/>
      <c r="Z698" s="410">
        <v>1</v>
      </c>
      <c r="AA698" s="410"/>
      <c r="AB698" s="410"/>
      <c r="AC698" s="410"/>
      <c r="AD698" s="410"/>
      <c r="AE698" s="410"/>
      <c r="AF698" s="415"/>
      <c r="AG698" s="415"/>
      <c r="AH698" s="415"/>
      <c r="AI698" s="415"/>
      <c r="AJ698" s="415"/>
      <c r="AK698" s="415"/>
      <c r="AL698" s="415"/>
      <c r="AM698" s="296">
        <f>SUM(Y698:AL698)</f>
        <v>1</v>
      </c>
    </row>
    <row r="699" spans="1:39" ht="16" outlineLevel="1">
      <c r="A699" s="531"/>
      <c r="B699" s="294" t="s">
        <v>310</v>
      </c>
      <c r="C699" s="291" t="s">
        <v>163</v>
      </c>
      <c r="D699" s="295"/>
      <c r="E699" s="295"/>
      <c r="F699" s="295"/>
      <c r="G699" s="295"/>
      <c r="H699" s="295"/>
      <c r="I699" s="295"/>
      <c r="J699" s="295"/>
      <c r="K699" s="295"/>
      <c r="L699" s="295"/>
      <c r="M699" s="295"/>
      <c r="N699" s="295">
        <f>N698</f>
        <v>12</v>
      </c>
      <c r="O699" s="295"/>
      <c r="P699" s="295"/>
      <c r="Q699" s="295"/>
      <c r="R699" s="295"/>
      <c r="S699" s="295"/>
      <c r="T699" s="295"/>
      <c r="U699" s="295"/>
      <c r="V699" s="295"/>
      <c r="W699" s="295"/>
      <c r="X699" s="295"/>
      <c r="Y699" s="411">
        <f t="shared" ref="Y699:AL699" si="217">Y698</f>
        <v>0</v>
      </c>
      <c r="Z699" s="411">
        <f t="shared" si="217"/>
        <v>1</v>
      </c>
      <c r="AA699" s="411">
        <f t="shared" si="217"/>
        <v>0</v>
      </c>
      <c r="AB699" s="411">
        <f t="shared" si="217"/>
        <v>0</v>
      </c>
      <c r="AC699" s="411">
        <f t="shared" si="217"/>
        <v>0</v>
      </c>
      <c r="AD699" s="411">
        <f t="shared" si="217"/>
        <v>0</v>
      </c>
      <c r="AE699" s="411">
        <f t="shared" si="217"/>
        <v>0</v>
      </c>
      <c r="AF699" s="411">
        <f t="shared" si="217"/>
        <v>0</v>
      </c>
      <c r="AG699" s="411">
        <f t="shared" si="217"/>
        <v>0</v>
      </c>
      <c r="AH699" s="411">
        <f t="shared" si="217"/>
        <v>0</v>
      </c>
      <c r="AI699" s="411">
        <f t="shared" si="217"/>
        <v>0</v>
      </c>
      <c r="AJ699" s="411">
        <f t="shared" si="217"/>
        <v>0</v>
      </c>
      <c r="AK699" s="411">
        <f t="shared" si="217"/>
        <v>0</v>
      </c>
      <c r="AL699" s="411">
        <f t="shared" si="217"/>
        <v>0</v>
      </c>
      <c r="AM699" s="306"/>
    </row>
    <row r="700" spans="1:39" ht="16" outlineLevel="1">
      <c r="A700" s="531"/>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4" outlineLevel="1">
      <c r="A701" s="531">
        <v>28</v>
      </c>
      <c r="B701" s="428" t="s">
        <v>120</v>
      </c>
      <c r="C701" s="340" t="s">
        <v>766</v>
      </c>
      <c r="D701" s="295">
        <v>639580.64267676661</v>
      </c>
      <c r="E701" s="295">
        <f>(D701+F701)/2</f>
        <v>636407.12878415652</v>
      </c>
      <c r="F701" s="295">
        <v>633233.61489154643</v>
      </c>
      <c r="G701" s="295"/>
      <c r="H701" s="295"/>
      <c r="I701" s="295"/>
      <c r="J701" s="295"/>
      <c r="K701" s="295"/>
      <c r="L701" s="295"/>
      <c r="M701" s="295"/>
      <c r="N701" s="295">
        <v>12</v>
      </c>
      <c r="O701" s="295">
        <v>25.146878862226114</v>
      </c>
      <c r="P701" s="295">
        <f>E701/D701*O701</f>
        <v>25.022103401400624</v>
      </c>
      <c r="Q701" s="295">
        <f>F701/E701*P701</f>
        <v>24.897327940575135</v>
      </c>
      <c r="R701" s="295"/>
      <c r="S701" s="295"/>
      <c r="T701" s="295"/>
      <c r="U701" s="295"/>
      <c r="V701" s="295"/>
      <c r="W701" s="295"/>
      <c r="X701" s="295"/>
      <c r="Y701" s="426"/>
      <c r="Z701" s="410"/>
      <c r="AA701" s="410"/>
      <c r="AB701" s="410"/>
      <c r="AC701" s="410">
        <v>1</v>
      </c>
      <c r="AD701" s="410"/>
      <c r="AE701" s="410"/>
      <c r="AF701" s="415"/>
      <c r="AG701" s="415"/>
      <c r="AH701" s="415"/>
      <c r="AI701" s="415"/>
      <c r="AJ701" s="415"/>
      <c r="AK701" s="415"/>
      <c r="AL701" s="415"/>
      <c r="AM701" s="296">
        <f>SUM(Y701:AL701)</f>
        <v>1</v>
      </c>
    </row>
    <row r="702" spans="1:39" ht="16" outlineLevel="1">
      <c r="A702" s="531"/>
      <c r="B702" s="294" t="s">
        <v>310</v>
      </c>
      <c r="C702" s="291" t="s">
        <v>163</v>
      </c>
      <c r="D702" s="295"/>
      <c r="E702" s="295"/>
      <c r="F702" s="295"/>
      <c r="G702" s="295"/>
      <c r="H702" s="295"/>
      <c r="I702" s="295"/>
      <c r="J702" s="295"/>
      <c r="K702" s="295"/>
      <c r="L702" s="295"/>
      <c r="M702" s="295"/>
      <c r="N702" s="295">
        <f>N701</f>
        <v>12</v>
      </c>
      <c r="O702" s="295"/>
      <c r="P702" s="295"/>
      <c r="Q702" s="295"/>
      <c r="R702" s="295"/>
      <c r="S702" s="295"/>
      <c r="T702" s="295"/>
      <c r="U702" s="295"/>
      <c r="V702" s="295"/>
      <c r="W702" s="295"/>
      <c r="X702" s="295"/>
      <c r="Y702" s="411">
        <f t="shared" ref="Y702:AL702" si="218">Y701</f>
        <v>0</v>
      </c>
      <c r="Z702" s="411">
        <f t="shared" si="218"/>
        <v>0</v>
      </c>
      <c r="AA702" s="411">
        <f t="shared" si="218"/>
        <v>0</v>
      </c>
      <c r="AB702" s="411">
        <f t="shared" si="218"/>
        <v>0</v>
      </c>
      <c r="AC702" s="411">
        <f t="shared" si="218"/>
        <v>1</v>
      </c>
      <c r="AD702" s="411">
        <f t="shared" si="218"/>
        <v>0</v>
      </c>
      <c r="AE702" s="411">
        <f t="shared" si="218"/>
        <v>0</v>
      </c>
      <c r="AF702" s="411">
        <f t="shared" si="218"/>
        <v>0</v>
      </c>
      <c r="AG702" s="411">
        <f t="shared" si="218"/>
        <v>0</v>
      </c>
      <c r="AH702" s="411">
        <f t="shared" si="218"/>
        <v>0</v>
      </c>
      <c r="AI702" s="411">
        <f t="shared" si="218"/>
        <v>0</v>
      </c>
      <c r="AJ702" s="411">
        <f t="shared" si="218"/>
        <v>0</v>
      </c>
      <c r="AK702" s="411">
        <f t="shared" si="218"/>
        <v>0</v>
      </c>
      <c r="AL702" s="411">
        <f t="shared" si="218"/>
        <v>0</v>
      </c>
      <c r="AM702" s="306"/>
    </row>
    <row r="703" spans="1:39" ht="16" outlineLevel="1">
      <c r="A703" s="531"/>
      <c r="B703" s="294"/>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4" outlineLevel="1">
      <c r="A704" s="531">
        <v>29</v>
      </c>
      <c r="B704" s="428" t="s">
        <v>121</v>
      </c>
      <c r="C704" s="291" t="s">
        <v>25</v>
      </c>
      <c r="D704" s="295"/>
      <c r="E704" s="295"/>
      <c r="F704" s="295"/>
      <c r="G704" s="295"/>
      <c r="H704" s="295"/>
      <c r="I704" s="295"/>
      <c r="J704" s="295"/>
      <c r="K704" s="295"/>
      <c r="L704" s="295"/>
      <c r="M704" s="295"/>
      <c r="N704" s="295">
        <v>3</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t="16" outlineLevel="1">
      <c r="A705" s="531"/>
      <c r="B705" s="294" t="s">
        <v>310</v>
      </c>
      <c r="C705" s="291" t="s">
        <v>163</v>
      </c>
      <c r="D705" s="295"/>
      <c r="E705" s="295"/>
      <c r="F705" s="295"/>
      <c r="G705" s="295"/>
      <c r="H705" s="295"/>
      <c r="I705" s="295"/>
      <c r="J705" s="295"/>
      <c r="K705" s="295"/>
      <c r="L705" s="295"/>
      <c r="M705" s="295"/>
      <c r="N705" s="295">
        <f>N704</f>
        <v>3</v>
      </c>
      <c r="O705" s="295"/>
      <c r="P705" s="295"/>
      <c r="Q705" s="295"/>
      <c r="R705" s="295"/>
      <c r="S705" s="295"/>
      <c r="T705" s="295"/>
      <c r="U705" s="295"/>
      <c r="V705" s="295"/>
      <c r="W705" s="295"/>
      <c r="X705" s="295"/>
      <c r="Y705" s="411">
        <f t="shared" ref="Y705:AL705" si="219">Y704</f>
        <v>0</v>
      </c>
      <c r="Z705" s="411">
        <f t="shared" si="219"/>
        <v>0</v>
      </c>
      <c r="AA705" s="411">
        <f t="shared" si="219"/>
        <v>0</v>
      </c>
      <c r="AB705" s="411">
        <f t="shared" si="219"/>
        <v>0</v>
      </c>
      <c r="AC705" s="411">
        <f t="shared" si="219"/>
        <v>0</v>
      </c>
      <c r="AD705" s="411">
        <f t="shared" si="219"/>
        <v>0</v>
      </c>
      <c r="AE705" s="411">
        <f t="shared" si="219"/>
        <v>0</v>
      </c>
      <c r="AF705" s="411">
        <f t="shared" si="219"/>
        <v>0</v>
      </c>
      <c r="AG705" s="411">
        <f t="shared" si="219"/>
        <v>0</v>
      </c>
      <c r="AH705" s="411">
        <f t="shared" si="219"/>
        <v>0</v>
      </c>
      <c r="AI705" s="411">
        <f t="shared" si="219"/>
        <v>0</v>
      </c>
      <c r="AJ705" s="411">
        <f t="shared" si="219"/>
        <v>0</v>
      </c>
      <c r="AK705" s="411">
        <f t="shared" si="219"/>
        <v>0</v>
      </c>
      <c r="AL705" s="411">
        <f t="shared" si="219"/>
        <v>0</v>
      </c>
      <c r="AM705" s="306"/>
    </row>
    <row r="706" spans="1:39" ht="16" outlineLevel="1">
      <c r="A706" s="531"/>
      <c r="B706" s="294"/>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34" outlineLevel="1">
      <c r="A707" s="531">
        <v>30</v>
      </c>
      <c r="B707" s="428" t="s">
        <v>122</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ht="16" outlineLevel="1">
      <c r="A708" s="531"/>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 t="shared" ref="Y708:AL708" si="220">Y707</f>
        <v>0</v>
      </c>
      <c r="Z708" s="411">
        <f t="shared" si="220"/>
        <v>0</v>
      </c>
      <c r="AA708" s="411">
        <f t="shared" si="220"/>
        <v>0</v>
      </c>
      <c r="AB708" s="411">
        <f t="shared" si="220"/>
        <v>0</v>
      </c>
      <c r="AC708" s="411">
        <f t="shared" si="220"/>
        <v>0</v>
      </c>
      <c r="AD708" s="411">
        <f t="shared" si="220"/>
        <v>0</v>
      </c>
      <c r="AE708" s="411">
        <f t="shared" si="220"/>
        <v>0</v>
      </c>
      <c r="AF708" s="411">
        <f t="shared" si="220"/>
        <v>0</v>
      </c>
      <c r="AG708" s="411">
        <f t="shared" si="220"/>
        <v>0</v>
      </c>
      <c r="AH708" s="411">
        <f t="shared" si="220"/>
        <v>0</v>
      </c>
      <c r="AI708" s="411">
        <f t="shared" si="220"/>
        <v>0</v>
      </c>
      <c r="AJ708" s="411">
        <f t="shared" si="220"/>
        <v>0</v>
      </c>
      <c r="AK708" s="411">
        <f t="shared" si="220"/>
        <v>0</v>
      </c>
      <c r="AL708" s="411">
        <f t="shared" si="220"/>
        <v>0</v>
      </c>
      <c r="AM708" s="306"/>
    </row>
    <row r="709" spans="1:39" ht="16" outlineLevel="1">
      <c r="A709" s="531"/>
      <c r="B709" s="294"/>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34" outlineLevel="1">
      <c r="A710" s="531">
        <v>31</v>
      </c>
      <c r="B710" s="428" t="s">
        <v>123</v>
      </c>
      <c r="C710" s="291" t="s">
        <v>25</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26"/>
      <c r="Z710" s="410"/>
      <c r="AA710" s="410"/>
      <c r="AB710" s="410"/>
      <c r="AC710" s="410"/>
      <c r="AD710" s="410"/>
      <c r="AE710" s="410"/>
      <c r="AF710" s="415"/>
      <c r="AG710" s="415"/>
      <c r="AH710" s="415"/>
      <c r="AI710" s="415"/>
      <c r="AJ710" s="415"/>
      <c r="AK710" s="415"/>
      <c r="AL710" s="415"/>
      <c r="AM710" s="296">
        <f>SUM(Y710:AL710)</f>
        <v>0</v>
      </c>
    </row>
    <row r="711" spans="1:39" ht="16" outlineLevel="1">
      <c r="A711" s="531"/>
      <c r="B711" s="294" t="s">
        <v>310</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1">
        <f t="shared" ref="Y711:AL711" si="221">Y710</f>
        <v>0</v>
      </c>
      <c r="Z711" s="411">
        <f t="shared" si="221"/>
        <v>0</v>
      </c>
      <c r="AA711" s="411">
        <f t="shared" si="221"/>
        <v>0</v>
      </c>
      <c r="AB711" s="411">
        <f t="shared" si="221"/>
        <v>0</v>
      </c>
      <c r="AC711" s="411">
        <f t="shared" si="221"/>
        <v>0</v>
      </c>
      <c r="AD711" s="411">
        <f t="shared" si="221"/>
        <v>0</v>
      </c>
      <c r="AE711" s="411">
        <f t="shared" si="221"/>
        <v>0</v>
      </c>
      <c r="AF711" s="411">
        <f t="shared" si="221"/>
        <v>0</v>
      </c>
      <c r="AG711" s="411">
        <f t="shared" si="221"/>
        <v>0</v>
      </c>
      <c r="AH711" s="411">
        <f t="shared" si="221"/>
        <v>0</v>
      </c>
      <c r="AI711" s="411">
        <f t="shared" si="221"/>
        <v>0</v>
      </c>
      <c r="AJ711" s="411">
        <f t="shared" si="221"/>
        <v>0</v>
      </c>
      <c r="AK711" s="411">
        <f t="shared" si="221"/>
        <v>0</v>
      </c>
      <c r="AL711" s="411">
        <f t="shared" si="221"/>
        <v>0</v>
      </c>
      <c r="AM711" s="306"/>
    </row>
    <row r="712" spans="1:39" ht="16" outlineLevel="1">
      <c r="A712" s="531"/>
      <c r="B712" s="428"/>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ht="17" outlineLevel="1">
      <c r="A713" s="531">
        <v>32</v>
      </c>
      <c r="B713" s="428" t="s">
        <v>124</v>
      </c>
      <c r="C713" s="340" t="s">
        <v>766</v>
      </c>
      <c r="D713" s="295">
        <v>1114861.7486009605</v>
      </c>
      <c r="E713" s="295">
        <f>(D713+F713)/2</f>
        <v>1114861.7486009605</v>
      </c>
      <c r="F713" s="295">
        <v>1114861.7486009605</v>
      </c>
      <c r="G713" s="295"/>
      <c r="H713" s="295"/>
      <c r="I713" s="295"/>
      <c r="J713" s="295"/>
      <c r="K713" s="295"/>
      <c r="L713" s="295"/>
      <c r="M713" s="295"/>
      <c r="N713" s="295">
        <v>12</v>
      </c>
      <c r="O713" s="295">
        <v>1.1394564091233018E-15</v>
      </c>
      <c r="P713" s="295">
        <f>O713</f>
        <v>1.1394564091233018E-15</v>
      </c>
      <c r="Q713" s="295">
        <f>P713</f>
        <v>1.1394564091233018E-15</v>
      </c>
      <c r="R713" s="295"/>
      <c r="S713" s="295"/>
      <c r="T713" s="295"/>
      <c r="U713" s="295"/>
      <c r="V713" s="295"/>
      <c r="W713" s="295"/>
      <c r="X713" s="295"/>
      <c r="Y713" s="426"/>
      <c r="Z713" s="410"/>
      <c r="AA713" s="410"/>
      <c r="AB713" s="410"/>
      <c r="AC713" s="410">
        <v>1</v>
      </c>
      <c r="AD713" s="410"/>
      <c r="AE713" s="410"/>
      <c r="AF713" s="415"/>
      <c r="AG713" s="415"/>
      <c r="AH713" s="415"/>
      <c r="AI713" s="415"/>
      <c r="AJ713" s="415"/>
      <c r="AK713" s="415"/>
      <c r="AL713" s="415"/>
      <c r="AM713" s="296">
        <f>SUM(Y713:AL713)</f>
        <v>1</v>
      </c>
    </row>
    <row r="714" spans="1:39" ht="16" outlineLevel="1">
      <c r="A714" s="531"/>
      <c r="B714" s="294" t="s">
        <v>310</v>
      </c>
      <c r="C714" s="291"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411">
        <f t="shared" ref="Y714:AL714" si="222">Y713</f>
        <v>0</v>
      </c>
      <c r="Z714" s="411">
        <f t="shared" si="222"/>
        <v>0</v>
      </c>
      <c r="AA714" s="411">
        <f t="shared" si="222"/>
        <v>0</v>
      </c>
      <c r="AB714" s="411">
        <f t="shared" si="222"/>
        <v>0</v>
      </c>
      <c r="AC714" s="411">
        <f t="shared" si="222"/>
        <v>1</v>
      </c>
      <c r="AD714" s="411">
        <f t="shared" si="222"/>
        <v>0</v>
      </c>
      <c r="AE714" s="411">
        <f t="shared" si="222"/>
        <v>0</v>
      </c>
      <c r="AF714" s="411">
        <f t="shared" si="222"/>
        <v>0</v>
      </c>
      <c r="AG714" s="411">
        <f t="shared" si="222"/>
        <v>0</v>
      </c>
      <c r="AH714" s="411">
        <f t="shared" si="222"/>
        <v>0</v>
      </c>
      <c r="AI714" s="411">
        <f t="shared" si="222"/>
        <v>0</v>
      </c>
      <c r="AJ714" s="411">
        <f t="shared" si="222"/>
        <v>0</v>
      </c>
      <c r="AK714" s="411">
        <f t="shared" si="222"/>
        <v>0</v>
      </c>
      <c r="AL714" s="411">
        <f t="shared" si="222"/>
        <v>0</v>
      </c>
      <c r="AM714" s="306"/>
    </row>
    <row r="715" spans="1:39" ht="16" outlineLevel="1">
      <c r="A715" s="531"/>
      <c r="B715" s="428"/>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2"/>
      <c r="Z715" s="425"/>
      <c r="AA715" s="425"/>
      <c r="AB715" s="425"/>
      <c r="AC715" s="425"/>
      <c r="AD715" s="425"/>
      <c r="AE715" s="425"/>
      <c r="AF715" s="425"/>
      <c r="AG715" s="425"/>
      <c r="AH715" s="425"/>
      <c r="AI715" s="425"/>
      <c r="AJ715" s="425"/>
      <c r="AK715" s="425"/>
      <c r="AL715" s="425"/>
      <c r="AM715" s="306"/>
    </row>
    <row r="716" spans="1:39" ht="16" outlineLevel="1">
      <c r="A716" s="531"/>
      <c r="B716" s="288" t="s">
        <v>500</v>
      </c>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17" outlineLevel="1">
      <c r="A717" s="531">
        <v>33</v>
      </c>
      <c r="B717" s="428" t="s">
        <v>125</v>
      </c>
      <c r="C717" s="340" t="s">
        <v>766</v>
      </c>
      <c r="D717" s="295">
        <v>697888.67666666827</v>
      </c>
      <c r="E717" s="295">
        <f>(D717+F717)/2</f>
        <v>697888.67666666827</v>
      </c>
      <c r="F717" s="295">
        <v>697888.67666666827</v>
      </c>
      <c r="G717" s="295"/>
      <c r="H717" s="295"/>
      <c r="I717" s="295"/>
      <c r="J717" s="295"/>
      <c r="K717" s="295"/>
      <c r="L717" s="295"/>
      <c r="M717" s="295"/>
      <c r="N717" s="295">
        <v>12</v>
      </c>
      <c r="O717" s="295">
        <v>91.677452365195052</v>
      </c>
      <c r="P717" s="295">
        <f>O717</f>
        <v>91.677452365195052</v>
      </c>
      <c r="Q717" s="295">
        <f>P717/E717*F717</f>
        <v>91.677452365195052</v>
      </c>
      <c r="R717" s="295"/>
      <c r="S717" s="295"/>
      <c r="T717" s="295"/>
      <c r="U717" s="295"/>
      <c r="V717" s="295"/>
      <c r="W717" s="295"/>
      <c r="X717" s="295"/>
      <c r="Y717" s="426">
        <f>'3-a.  Rate Class Allocations'!P284</f>
        <v>0</v>
      </c>
      <c r="Z717" s="426">
        <f>'3-a.  Rate Class Allocations'!Q284</f>
        <v>0.99396648638369511</v>
      </c>
      <c r="AA717" s="426">
        <f>'3-a.  Rate Class Allocations'!R284</f>
        <v>6.1523437500000198E-3</v>
      </c>
      <c r="AB717" s="426">
        <f>'3-a.  Rate Class Allocations'!S284</f>
        <v>0</v>
      </c>
      <c r="AC717" s="426">
        <f>'3-a.  Rate Class Allocations'!T284</f>
        <v>0</v>
      </c>
      <c r="AD717" s="410"/>
      <c r="AE717" s="410"/>
      <c r="AF717" s="415"/>
      <c r="AG717" s="415"/>
      <c r="AH717" s="415"/>
      <c r="AI717" s="415"/>
      <c r="AJ717" s="415"/>
      <c r="AK717" s="415"/>
      <c r="AL717" s="415"/>
      <c r="AM717" s="296">
        <f>SUM(Y717:AL717)</f>
        <v>1.0001188301336952</v>
      </c>
    </row>
    <row r="718" spans="1:39" ht="16" outlineLevel="1">
      <c r="A718" s="531"/>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11">
        <f t="shared" ref="Y718:AL718" si="223">Y717</f>
        <v>0</v>
      </c>
      <c r="Z718" s="411">
        <f t="shared" si="223"/>
        <v>0.99396648638369511</v>
      </c>
      <c r="AA718" s="411">
        <f t="shared" si="223"/>
        <v>6.1523437500000198E-3</v>
      </c>
      <c r="AB718" s="411">
        <f t="shared" si="223"/>
        <v>0</v>
      </c>
      <c r="AC718" s="411">
        <f t="shared" si="223"/>
        <v>0</v>
      </c>
      <c r="AD718" s="411">
        <f t="shared" si="223"/>
        <v>0</v>
      </c>
      <c r="AE718" s="411">
        <f t="shared" si="223"/>
        <v>0</v>
      </c>
      <c r="AF718" s="411">
        <f t="shared" si="223"/>
        <v>0</v>
      </c>
      <c r="AG718" s="411">
        <f t="shared" si="223"/>
        <v>0</v>
      </c>
      <c r="AH718" s="411">
        <f t="shared" si="223"/>
        <v>0</v>
      </c>
      <c r="AI718" s="411">
        <f t="shared" si="223"/>
        <v>0</v>
      </c>
      <c r="AJ718" s="411">
        <f t="shared" si="223"/>
        <v>0</v>
      </c>
      <c r="AK718" s="411">
        <f t="shared" si="223"/>
        <v>0</v>
      </c>
      <c r="AL718" s="411">
        <f t="shared" si="223"/>
        <v>0</v>
      </c>
      <c r="AM718" s="306"/>
    </row>
    <row r="719" spans="1:39" ht="16"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17" outlineLevel="1">
      <c r="A720" s="531">
        <v>34</v>
      </c>
      <c r="B720" s="767" t="s">
        <v>2277</v>
      </c>
      <c r="C720" s="340" t="s">
        <v>766</v>
      </c>
      <c r="D720" s="295">
        <v>31040.194386402582</v>
      </c>
      <c r="E720" s="295">
        <f>(D720+F720)/2</f>
        <v>31040.194386402582</v>
      </c>
      <c r="F720" s="295">
        <v>31040.194386402582</v>
      </c>
      <c r="G720" s="295"/>
      <c r="H720" s="295"/>
      <c r="I720" s="295"/>
      <c r="J720" s="295"/>
      <c r="K720" s="295"/>
      <c r="L720" s="295"/>
      <c r="M720" s="295"/>
      <c r="N720" s="295">
        <v>0</v>
      </c>
      <c r="O720" s="295"/>
      <c r="P720" s="295"/>
      <c r="Q720" s="295"/>
      <c r="R720" s="295"/>
      <c r="S720" s="295"/>
      <c r="T720" s="295"/>
      <c r="U720" s="295"/>
      <c r="V720" s="295"/>
      <c r="W720" s="295"/>
      <c r="X720" s="295"/>
      <c r="Y720" s="426">
        <v>1</v>
      </c>
      <c r="Z720" s="410"/>
      <c r="AA720" s="410"/>
      <c r="AB720" s="410"/>
      <c r="AC720" s="410"/>
      <c r="AD720" s="410"/>
      <c r="AE720" s="410"/>
      <c r="AF720" s="415"/>
      <c r="AG720" s="415"/>
      <c r="AH720" s="415"/>
      <c r="AI720" s="415"/>
      <c r="AJ720" s="415"/>
      <c r="AK720" s="415"/>
      <c r="AL720" s="415"/>
      <c r="AM720" s="296">
        <f>SUM(Y720:AL720)</f>
        <v>1</v>
      </c>
    </row>
    <row r="721" spans="1:39" ht="16" outlineLevel="1">
      <c r="A721" s="531"/>
      <c r="B721" s="294" t="s">
        <v>310</v>
      </c>
      <c r="C721" s="291" t="s">
        <v>163</v>
      </c>
      <c r="D721" s="295"/>
      <c r="E721" s="295"/>
      <c r="F721" s="295"/>
      <c r="G721" s="295"/>
      <c r="H721" s="295"/>
      <c r="I721" s="295"/>
      <c r="J721" s="295"/>
      <c r="K721" s="295"/>
      <c r="L721" s="295"/>
      <c r="M721" s="295"/>
      <c r="N721" s="295">
        <f>N720</f>
        <v>0</v>
      </c>
      <c r="O721" s="295"/>
      <c r="P721" s="295"/>
      <c r="Q721" s="295"/>
      <c r="R721" s="295"/>
      <c r="S721" s="295"/>
      <c r="T721" s="295"/>
      <c r="U721" s="295"/>
      <c r="V721" s="295"/>
      <c r="W721" s="295"/>
      <c r="X721" s="295"/>
      <c r="Y721" s="411">
        <f t="shared" ref="Y721:AL721" si="224">Y720</f>
        <v>1</v>
      </c>
      <c r="Z721" s="411">
        <f t="shared" si="224"/>
        <v>0</v>
      </c>
      <c r="AA721" s="411">
        <f t="shared" si="224"/>
        <v>0</v>
      </c>
      <c r="AB721" s="411">
        <f t="shared" si="224"/>
        <v>0</v>
      </c>
      <c r="AC721" s="411">
        <f t="shared" si="224"/>
        <v>0</v>
      </c>
      <c r="AD721" s="411">
        <f t="shared" si="224"/>
        <v>0</v>
      </c>
      <c r="AE721" s="411">
        <f t="shared" si="224"/>
        <v>0</v>
      </c>
      <c r="AF721" s="411">
        <f t="shared" si="224"/>
        <v>0</v>
      </c>
      <c r="AG721" s="411">
        <f t="shared" si="224"/>
        <v>0</v>
      </c>
      <c r="AH721" s="411">
        <f t="shared" si="224"/>
        <v>0</v>
      </c>
      <c r="AI721" s="411">
        <f t="shared" si="224"/>
        <v>0</v>
      </c>
      <c r="AJ721" s="411">
        <f t="shared" si="224"/>
        <v>0</v>
      </c>
      <c r="AK721" s="411">
        <f t="shared" si="224"/>
        <v>0</v>
      </c>
      <c r="AL721" s="411">
        <f t="shared" si="224"/>
        <v>0</v>
      </c>
      <c r="AM721" s="306"/>
    </row>
    <row r="722" spans="1:39" ht="16"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7" outlineLevel="1">
      <c r="A723" s="531">
        <v>35</v>
      </c>
      <c r="B723" s="428" t="s">
        <v>127</v>
      </c>
      <c r="C723" s="291" t="s">
        <v>25</v>
      </c>
      <c r="D723" s="295"/>
      <c r="E723" s="295"/>
      <c r="F723" s="295"/>
      <c r="G723" s="295"/>
      <c r="H723" s="295"/>
      <c r="I723" s="295"/>
      <c r="J723" s="295"/>
      <c r="K723" s="295"/>
      <c r="L723" s="295"/>
      <c r="M723" s="295"/>
      <c r="N723" s="295">
        <v>0</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6" outlineLevel="1">
      <c r="A724" s="531"/>
      <c r="B724" s="294" t="s">
        <v>310</v>
      </c>
      <c r="C724" s="291" t="s">
        <v>163</v>
      </c>
      <c r="D724" s="295"/>
      <c r="E724" s="295"/>
      <c r="F724" s="295"/>
      <c r="G724" s="295"/>
      <c r="H724" s="295"/>
      <c r="I724" s="295"/>
      <c r="J724" s="295"/>
      <c r="K724" s="295"/>
      <c r="L724" s="295"/>
      <c r="M724" s="295"/>
      <c r="N724" s="295">
        <f>N723</f>
        <v>0</v>
      </c>
      <c r="O724" s="295"/>
      <c r="P724" s="295"/>
      <c r="Q724" s="295"/>
      <c r="R724" s="295"/>
      <c r="S724" s="295"/>
      <c r="T724" s="295"/>
      <c r="U724" s="295"/>
      <c r="V724" s="295"/>
      <c r="W724" s="295"/>
      <c r="X724" s="295"/>
      <c r="Y724" s="411">
        <f t="shared" ref="Y724:AL724" si="225">Y723</f>
        <v>0</v>
      </c>
      <c r="Z724" s="411">
        <f t="shared" si="225"/>
        <v>0</v>
      </c>
      <c r="AA724" s="411">
        <f t="shared" si="225"/>
        <v>0</v>
      </c>
      <c r="AB724" s="411">
        <f t="shared" si="225"/>
        <v>0</v>
      </c>
      <c r="AC724" s="411">
        <f t="shared" si="225"/>
        <v>0</v>
      </c>
      <c r="AD724" s="411">
        <f t="shared" si="225"/>
        <v>0</v>
      </c>
      <c r="AE724" s="411">
        <f t="shared" si="225"/>
        <v>0</v>
      </c>
      <c r="AF724" s="411">
        <f t="shared" si="225"/>
        <v>0</v>
      </c>
      <c r="AG724" s="411">
        <f t="shared" si="225"/>
        <v>0</v>
      </c>
      <c r="AH724" s="411">
        <f t="shared" si="225"/>
        <v>0</v>
      </c>
      <c r="AI724" s="411">
        <f t="shared" si="225"/>
        <v>0</v>
      </c>
      <c r="AJ724" s="411">
        <f t="shared" si="225"/>
        <v>0</v>
      </c>
      <c r="AK724" s="411">
        <f t="shared" si="225"/>
        <v>0</v>
      </c>
      <c r="AL724" s="411">
        <f t="shared" si="225"/>
        <v>0</v>
      </c>
      <c r="AM724" s="306"/>
    </row>
    <row r="725" spans="1:39" ht="16" outlineLevel="1">
      <c r="A725" s="531"/>
      <c r="B725" s="431"/>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16" hidden="1" outlineLevel="1">
      <c r="A726" s="531"/>
      <c r="B726" s="288" t="s">
        <v>501</v>
      </c>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51" hidden="1" outlineLevel="1">
      <c r="A727" s="531">
        <v>36</v>
      </c>
      <c r="B727" s="428" t="s">
        <v>128</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t="16" hidden="1" outlineLevel="1">
      <c r="A728" s="531"/>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 t="shared" ref="Y728:AL728" si="226">Y727</f>
        <v>0</v>
      </c>
      <c r="Z728" s="411">
        <f t="shared" si="226"/>
        <v>0</v>
      </c>
      <c r="AA728" s="411">
        <f t="shared" si="226"/>
        <v>0</v>
      </c>
      <c r="AB728" s="411">
        <f t="shared" si="226"/>
        <v>0</v>
      </c>
      <c r="AC728" s="411">
        <f t="shared" si="226"/>
        <v>0</v>
      </c>
      <c r="AD728" s="411">
        <f t="shared" si="226"/>
        <v>0</v>
      </c>
      <c r="AE728" s="411">
        <f t="shared" si="226"/>
        <v>0</v>
      </c>
      <c r="AF728" s="411">
        <f t="shared" si="226"/>
        <v>0</v>
      </c>
      <c r="AG728" s="411">
        <f t="shared" si="226"/>
        <v>0</v>
      </c>
      <c r="AH728" s="411">
        <f t="shared" si="226"/>
        <v>0</v>
      </c>
      <c r="AI728" s="411">
        <f t="shared" si="226"/>
        <v>0</v>
      </c>
      <c r="AJ728" s="411">
        <f t="shared" si="226"/>
        <v>0</v>
      </c>
      <c r="AK728" s="411">
        <f t="shared" si="226"/>
        <v>0</v>
      </c>
      <c r="AL728" s="411">
        <f t="shared" si="226"/>
        <v>0</v>
      </c>
      <c r="AM728" s="306"/>
    </row>
    <row r="729" spans="1:39" ht="16" hidden="1" outlineLevel="1">
      <c r="A729" s="531"/>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4" hidden="1" outlineLevel="1">
      <c r="A730" s="531">
        <v>37</v>
      </c>
      <c r="B730" s="428" t="s">
        <v>129</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t="16" hidden="1" outlineLevel="1">
      <c r="A731" s="531"/>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 t="shared" ref="Y731:AL731" si="227">Y730</f>
        <v>0</v>
      </c>
      <c r="Z731" s="411">
        <f t="shared" si="227"/>
        <v>0</v>
      </c>
      <c r="AA731" s="411">
        <f t="shared" si="227"/>
        <v>0</v>
      </c>
      <c r="AB731" s="411">
        <f t="shared" si="227"/>
        <v>0</v>
      </c>
      <c r="AC731" s="411">
        <f t="shared" si="227"/>
        <v>0</v>
      </c>
      <c r="AD731" s="411">
        <f t="shared" si="227"/>
        <v>0</v>
      </c>
      <c r="AE731" s="411">
        <f t="shared" si="227"/>
        <v>0</v>
      </c>
      <c r="AF731" s="411">
        <f t="shared" si="227"/>
        <v>0</v>
      </c>
      <c r="AG731" s="411">
        <f t="shared" si="227"/>
        <v>0</v>
      </c>
      <c r="AH731" s="411">
        <f t="shared" si="227"/>
        <v>0</v>
      </c>
      <c r="AI731" s="411">
        <f t="shared" si="227"/>
        <v>0</v>
      </c>
      <c r="AJ731" s="411">
        <f t="shared" si="227"/>
        <v>0</v>
      </c>
      <c r="AK731" s="411">
        <f t="shared" si="227"/>
        <v>0</v>
      </c>
      <c r="AL731" s="411">
        <f t="shared" si="227"/>
        <v>0</v>
      </c>
      <c r="AM731" s="306"/>
    </row>
    <row r="732" spans="1:39" ht="16" hidden="1" outlineLevel="1">
      <c r="A732" s="531"/>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17" hidden="1" outlineLevel="1">
      <c r="A733" s="531">
        <v>38</v>
      </c>
      <c r="B733" s="428" t="s">
        <v>130</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t="16" hidden="1" outlineLevel="1">
      <c r="A734" s="531"/>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 t="shared" ref="Y734:AL734" si="228">Y733</f>
        <v>0</v>
      </c>
      <c r="Z734" s="411">
        <f t="shared" si="228"/>
        <v>0</v>
      </c>
      <c r="AA734" s="411">
        <f t="shared" si="228"/>
        <v>0</v>
      </c>
      <c r="AB734" s="411">
        <f t="shared" si="228"/>
        <v>0</v>
      </c>
      <c r="AC734" s="411">
        <f t="shared" si="228"/>
        <v>0</v>
      </c>
      <c r="AD734" s="411">
        <f t="shared" si="228"/>
        <v>0</v>
      </c>
      <c r="AE734" s="411">
        <f t="shared" si="228"/>
        <v>0</v>
      </c>
      <c r="AF734" s="411">
        <f t="shared" si="228"/>
        <v>0</v>
      </c>
      <c r="AG734" s="411">
        <f t="shared" si="228"/>
        <v>0</v>
      </c>
      <c r="AH734" s="411">
        <f t="shared" si="228"/>
        <v>0</v>
      </c>
      <c r="AI734" s="411">
        <f t="shared" si="228"/>
        <v>0</v>
      </c>
      <c r="AJ734" s="411">
        <f t="shared" si="228"/>
        <v>0</v>
      </c>
      <c r="AK734" s="411">
        <f t="shared" si="228"/>
        <v>0</v>
      </c>
      <c r="AL734" s="411">
        <f t="shared" si="228"/>
        <v>0</v>
      </c>
      <c r="AM734" s="306"/>
    </row>
    <row r="735" spans="1:39" ht="16" hidden="1" outlineLevel="1">
      <c r="A735" s="531"/>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4" hidden="1" outlineLevel="1">
      <c r="A736" s="531">
        <v>39</v>
      </c>
      <c r="B736" s="428" t="s">
        <v>131</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t="16" hidden="1" outlineLevel="1">
      <c r="A737" s="531"/>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 t="shared" ref="Y737:AL737" si="229">Y736</f>
        <v>0</v>
      </c>
      <c r="Z737" s="411">
        <f t="shared" si="229"/>
        <v>0</v>
      </c>
      <c r="AA737" s="411">
        <f t="shared" si="229"/>
        <v>0</v>
      </c>
      <c r="AB737" s="411">
        <f t="shared" si="229"/>
        <v>0</v>
      </c>
      <c r="AC737" s="411">
        <f t="shared" si="229"/>
        <v>0</v>
      </c>
      <c r="AD737" s="411">
        <f t="shared" si="229"/>
        <v>0</v>
      </c>
      <c r="AE737" s="411">
        <f t="shared" si="229"/>
        <v>0</v>
      </c>
      <c r="AF737" s="411">
        <f t="shared" si="229"/>
        <v>0</v>
      </c>
      <c r="AG737" s="411">
        <f t="shared" si="229"/>
        <v>0</v>
      </c>
      <c r="AH737" s="411">
        <f t="shared" si="229"/>
        <v>0</v>
      </c>
      <c r="AI737" s="411">
        <f t="shared" si="229"/>
        <v>0</v>
      </c>
      <c r="AJ737" s="411">
        <f t="shared" si="229"/>
        <v>0</v>
      </c>
      <c r="AK737" s="411">
        <f t="shared" si="229"/>
        <v>0</v>
      </c>
      <c r="AL737" s="411">
        <f t="shared" si="229"/>
        <v>0</v>
      </c>
      <c r="AM737" s="306"/>
    </row>
    <row r="738" spans="1:39" ht="16" hidden="1" outlineLevel="1">
      <c r="A738" s="531"/>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34" hidden="1" outlineLevel="1">
      <c r="A739" s="531">
        <v>40</v>
      </c>
      <c r="B739" s="428" t="s">
        <v>132</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t="16" hidden="1" outlineLevel="1">
      <c r="A740" s="531"/>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 t="shared" ref="Y740:AL740" si="230">Y739</f>
        <v>0</v>
      </c>
      <c r="Z740" s="411">
        <f t="shared" si="230"/>
        <v>0</v>
      </c>
      <c r="AA740" s="411">
        <f t="shared" si="230"/>
        <v>0</v>
      </c>
      <c r="AB740" s="411">
        <f t="shared" si="230"/>
        <v>0</v>
      </c>
      <c r="AC740" s="411">
        <f t="shared" si="230"/>
        <v>0</v>
      </c>
      <c r="AD740" s="411">
        <f t="shared" si="230"/>
        <v>0</v>
      </c>
      <c r="AE740" s="411">
        <f t="shared" si="230"/>
        <v>0</v>
      </c>
      <c r="AF740" s="411">
        <f t="shared" si="230"/>
        <v>0</v>
      </c>
      <c r="AG740" s="411">
        <f t="shared" si="230"/>
        <v>0</v>
      </c>
      <c r="AH740" s="411">
        <f t="shared" si="230"/>
        <v>0</v>
      </c>
      <c r="AI740" s="411">
        <f t="shared" si="230"/>
        <v>0</v>
      </c>
      <c r="AJ740" s="411">
        <f t="shared" si="230"/>
        <v>0</v>
      </c>
      <c r="AK740" s="411">
        <f t="shared" si="230"/>
        <v>0</v>
      </c>
      <c r="AL740" s="411">
        <f t="shared" si="230"/>
        <v>0</v>
      </c>
      <c r="AM740" s="306"/>
    </row>
    <row r="741" spans="1:39" ht="16" hidden="1" outlineLevel="1">
      <c r="A741" s="531"/>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34" hidden="1" outlineLevel="1">
      <c r="A742" s="531">
        <v>41</v>
      </c>
      <c r="B742" s="428" t="s">
        <v>133</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t="16" hidden="1" outlineLevel="1">
      <c r="A743" s="531"/>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 t="shared" ref="Y743:AL743" si="231">Y742</f>
        <v>0</v>
      </c>
      <c r="Z743" s="411">
        <f t="shared" si="231"/>
        <v>0</v>
      </c>
      <c r="AA743" s="411">
        <f t="shared" si="231"/>
        <v>0</v>
      </c>
      <c r="AB743" s="411">
        <f t="shared" si="231"/>
        <v>0</v>
      </c>
      <c r="AC743" s="411">
        <f t="shared" si="231"/>
        <v>0</v>
      </c>
      <c r="AD743" s="411">
        <f t="shared" si="231"/>
        <v>0</v>
      </c>
      <c r="AE743" s="411">
        <f t="shared" si="231"/>
        <v>0</v>
      </c>
      <c r="AF743" s="411">
        <f t="shared" si="231"/>
        <v>0</v>
      </c>
      <c r="AG743" s="411">
        <f t="shared" si="231"/>
        <v>0</v>
      </c>
      <c r="AH743" s="411">
        <f t="shared" si="231"/>
        <v>0</v>
      </c>
      <c r="AI743" s="411">
        <f t="shared" si="231"/>
        <v>0</v>
      </c>
      <c r="AJ743" s="411">
        <f t="shared" si="231"/>
        <v>0</v>
      </c>
      <c r="AK743" s="411">
        <f t="shared" si="231"/>
        <v>0</v>
      </c>
      <c r="AL743" s="411">
        <f t="shared" si="231"/>
        <v>0</v>
      </c>
      <c r="AM743" s="306"/>
    </row>
    <row r="744" spans="1:39" ht="16" hidden="1" outlineLevel="1">
      <c r="A744" s="531"/>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34" hidden="1" outlineLevel="1">
      <c r="A745" s="531">
        <v>42</v>
      </c>
      <c r="B745" s="428" t="s">
        <v>134</v>
      </c>
      <c r="C745" s="291" t="s">
        <v>25</v>
      </c>
      <c r="D745" s="295"/>
      <c r="E745" s="295"/>
      <c r="F745" s="295"/>
      <c r="G745" s="295"/>
      <c r="H745" s="295"/>
      <c r="I745" s="295"/>
      <c r="J745" s="295"/>
      <c r="K745" s="295"/>
      <c r="L745" s="295"/>
      <c r="M745" s="295"/>
      <c r="N745" s="291"/>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t="16" hidden="1" outlineLevel="1">
      <c r="A746" s="531"/>
      <c r="B746" s="294" t="s">
        <v>310</v>
      </c>
      <c r="C746" s="291" t="s">
        <v>163</v>
      </c>
      <c r="D746" s="295"/>
      <c r="E746" s="295"/>
      <c r="F746" s="295"/>
      <c r="G746" s="295"/>
      <c r="H746" s="295"/>
      <c r="I746" s="295"/>
      <c r="J746" s="295"/>
      <c r="K746" s="295"/>
      <c r="L746" s="295"/>
      <c r="M746" s="295"/>
      <c r="N746" s="467"/>
      <c r="O746" s="295"/>
      <c r="P746" s="295"/>
      <c r="Q746" s="295"/>
      <c r="R746" s="295"/>
      <c r="S746" s="295"/>
      <c r="T746" s="295"/>
      <c r="U746" s="295"/>
      <c r="V746" s="295"/>
      <c r="W746" s="295"/>
      <c r="X746" s="295"/>
      <c r="Y746" s="411">
        <f t="shared" ref="Y746:AL746" si="232">Y745</f>
        <v>0</v>
      </c>
      <c r="Z746" s="411">
        <f t="shared" si="232"/>
        <v>0</v>
      </c>
      <c r="AA746" s="411">
        <f t="shared" si="232"/>
        <v>0</v>
      </c>
      <c r="AB746" s="411">
        <f t="shared" si="232"/>
        <v>0</v>
      </c>
      <c r="AC746" s="411">
        <f t="shared" si="232"/>
        <v>0</v>
      </c>
      <c r="AD746" s="411">
        <f t="shared" si="232"/>
        <v>0</v>
      </c>
      <c r="AE746" s="411">
        <f t="shared" si="232"/>
        <v>0</v>
      </c>
      <c r="AF746" s="411">
        <f t="shared" si="232"/>
        <v>0</v>
      </c>
      <c r="AG746" s="411">
        <f t="shared" si="232"/>
        <v>0</v>
      </c>
      <c r="AH746" s="411">
        <f t="shared" si="232"/>
        <v>0</v>
      </c>
      <c r="AI746" s="411">
        <f t="shared" si="232"/>
        <v>0</v>
      </c>
      <c r="AJ746" s="411">
        <f t="shared" si="232"/>
        <v>0</v>
      </c>
      <c r="AK746" s="411">
        <f t="shared" si="232"/>
        <v>0</v>
      </c>
      <c r="AL746" s="411">
        <f t="shared" si="232"/>
        <v>0</v>
      </c>
      <c r="AM746" s="306"/>
    </row>
    <row r="747" spans="1:39" ht="16" hidden="1" outlineLevel="1">
      <c r="A747" s="531"/>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17" hidden="1" outlineLevel="1">
      <c r="A748" s="531">
        <v>43</v>
      </c>
      <c r="B748" s="428" t="s">
        <v>135</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t="16" hidden="1" outlineLevel="1">
      <c r="A749" s="531"/>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 t="shared" ref="Y749:AL749" si="233">Y748</f>
        <v>0</v>
      </c>
      <c r="Z749" s="411">
        <f t="shared" si="233"/>
        <v>0</v>
      </c>
      <c r="AA749" s="411">
        <f t="shared" si="233"/>
        <v>0</v>
      </c>
      <c r="AB749" s="411">
        <f t="shared" si="233"/>
        <v>0</v>
      </c>
      <c r="AC749" s="411">
        <f t="shared" si="233"/>
        <v>0</v>
      </c>
      <c r="AD749" s="411">
        <f t="shared" si="233"/>
        <v>0</v>
      </c>
      <c r="AE749" s="411">
        <f t="shared" si="233"/>
        <v>0</v>
      </c>
      <c r="AF749" s="411">
        <f t="shared" si="233"/>
        <v>0</v>
      </c>
      <c r="AG749" s="411">
        <f t="shared" si="233"/>
        <v>0</v>
      </c>
      <c r="AH749" s="411">
        <f t="shared" si="233"/>
        <v>0</v>
      </c>
      <c r="AI749" s="411">
        <f t="shared" si="233"/>
        <v>0</v>
      </c>
      <c r="AJ749" s="411">
        <f t="shared" si="233"/>
        <v>0</v>
      </c>
      <c r="AK749" s="411">
        <f t="shared" si="233"/>
        <v>0</v>
      </c>
      <c r="AL749" s="411">
        <f t="shared" si="233"/>
        <v>0</v>
      </c>
      <c r="AM749" s="306"/>
    </row>
    <row r="750" spans="1:39" ht="16" hidden="1" outlineLevel="1">
      <c r="A750" s="531"/>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51" hidden="1" outlineLevel="1">
      <c r="A751" s="531">
        <v>44</v>
      </c>
      <c r="B751" s="428" t="s">
        <v>136</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t="16" hidden="1" outlineLevel="1">
      <c r="A752" s="531"/>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 t="shared" ref="Y752:AL752" si="234">Y751</f>
        <v>0</v>
      </c>
      <c r="Z752" s="411">
        <f t="shared" si="234"/>
        <v>0</v>
      </c>
      <c r="AA752" s="411">
        <f t="shared" si="234"/>
        <v>0</v>
      </c>
      <c r="AB752" s="411">
        <f t="shared" si="234"/>
        <v>0</v>
      </c>
      <c r="AC752" s="411">
        <f t="shared" si="234"/>
        <v>0</v>
      </c>
      <c r="AD752" s="411">
        <f t="shared" si="234"/>
        <v>0</v>
      </c>
      <c r="AE752" s="411">
        <f t="shared" si="234"/>
        <v>0</v>
      </c>
      <c r="AF752" s="411">
        <f t="shared" si="234"/>
        <v>0</v>
      </c>
      <c r="AG752" s="411">
        <f t="shared" si="234"/>
        <v>0</v>
      </c>
      <c r="AH752" s="411">
        <f t="shared" si="234"/>
        <v>0</v>
      </c>
      <c r="AI752" s="411">
        <f t="shared" si="234"/>
        <v>0</v>
      </c>
      <c r="AJ752" s="411">
        <f t="shared" si="234"/>
        <v>0</v>
      </c>
      <c r="AK752" s="411">
        <f t="shared" si="234"/>
        <v>0</v>
      </c>
      <c r="AL752" s="411">
        <f t="shared" si="234"/>
        <v>0</v>
      </c>
      <c r="AM752" s="306"/>
    </row>
    <row r="753" spans="1:39" ht="16" hidden="1" outlineLevel="1">
      <c r="A753" s="531"/>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39" ht="34" hidden="1" outlineLevel="1">
      <c r="A754" s="531">
        <v>45</v>
      </c>
      <c r="B754" s="428" t="s">
        <v>137</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39" ht="16" hidden="1" outlineLevel="1">
      <c r="A755" s="531"/>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 t="shared" ref="Y755:AL755" si="235">Y754</f>
        <v>0</v>
      </c>
      <c r="Z755" s="411">
        <f t="shared" si="235"/>
        <v>0</v>
      </c>
      <c r="AA755" s="411">
        <f t="shared" si="235"/>
        <v>0</v>
      </c>
      <c r="AB755" s="411">
        <f t="shared" si="235"/>
        <v>0</v>
      </c>
      <c r="AC755" s="411">
        <f t="shared" si="235"/>
        <v>0</v>
      </c>
      <c r="AD755" s="411">
        <f t="shared" si="235"/>
        <v>0</v>
      </c>
      <c r="AE755" s="411">
        <f t="shared" si="235"/>
        <v>0</v>
      </c>
      <c r="AF755" s="411">
        <f t="shared" si="235"/>
        <v>0</v>
      </c>
      <c r="AG755" s="411">
        <f t="shared" si="235"/>
        <v>0</v>
      </c>
      <c r="AH755" s="411">
        <f t="shared" si="235"/>
        <v>0</v>
      </c>
      <c r="AI755" s="411">
        <f t="shared" si="235"/>
        <v>0</v>
      </c>
      <c r="AJ755" s="411">
        <f t="shared" si="235"/>
        <v>0</v>
      </c>
      <c r="AK755" s="411">
        <f t="shared" si="235"/>
        <v>0</v>
      </c>
      <c r="AL755" s="411">
        <f t="shared" si="235"/>
        <v>0</v>
      </c>
      <c r="AM755" s="306"/>
    </row>
    <row r="756" spans="1:39" ht="16" hidden="1" outlineLevel="1">
      <c r="A756" s="531"/>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39" ht="34" hidden="1" outlineLevel="1">
      <c r="A757" s="531">
        <v>46</v>
      </c>
      <c r="B757" s="428" t="s">
        <v>138</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39" ht="16" hidden="1" outlineLevel="1">
      <c r="A758" s="531"/>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 t="shared" ref="Y758:AL758" si="236">Y757</f>
        <v>0</v>
      </c>
      <c r="Z758" s="411">
        <f t="shared" si="236"/>
        <v>0</v>
      </c>
      <c r="AA758" s="411">
        <f t="shared" si="236"/>
        <v>0</v>
      </c>
      <c r="AB758" s="411">
        <f t="shared" si="236"/>
        <v>0</v>
      </c>
      <c r="AC758" s="411">
        <f t="shared" si="236"/>
        <v>0</v>
      </c>
      <c r="AD758" s="411">
        <f t="shared" si="236"/>
        <v>0</v>
      </c>
      <c r="AE758" s="411">
        <f t="shared" si="236"/>
        <v>0</v>
      </c>
      <c r="AF758" s="411">
        <f t="shared" si="236"/>
        <v>0</v>
      </c>
      <c r="AG758" s="411">
        <f t="shared" si="236"/>
        <v>0</v>
      </c>
      <c r="AH758" s="411">
        <f t="shared" si="236"/>
        <v>0</v>
      </c>
      <c r="AI758" s="411">
        <f t="shared" si="236"/>
        <v>0</v>
      </c>
      <c r="AJ758" s="411">
        <f t="shared" si="236"/>
        <v>0</v>
      </c>
      <c r="AK758" s="411">
        <f t="shared" si="236"/>
        <v>0</v>
      </c>
      <c r="AL758" s="411">
        <f t="shared" si="236"/>
        <v>0</v>
      </c>
      <c r="AM758" s="306"/>
    </row>
    <row r="759" spans="1:39" ht="16" hidden="1" outlineLevel="1">
      <c r="A759" s="531"/>
      <c r="B759" s="428"/>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25"/>
      <c r="AA759" s="425"/>
      <c r="AB759" s="425"/>
      <c r="AC759" s="425"/>
      <c r="AD759" s="425"/>
      <c r="AE759" s="425"/>
      <c r="AF759" s="425"/>
      <c r="AG759" s="425"/>
      <c r="AH759" s="425"/>
      <c r="AI759" s="425"/>
      <c r="AJ759" s="425"/>
      <c r="AK759" s="425"/>
      <c r="AL759" s="425"/>
      <c r="AM759" s="306"/>
    </row>
    <row r="760" spans="1:39" ht="34" hidden="1" outlineLevel="1">
      <c r="A760" s="531">
        <v>47</v>
      </c>
      <c r="B760" s="428" t="s">
        <v>139</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0"/>
      <c r="AA760" s="410"/>
      <c r="AB760" s="410"/>
      <c r="AC760" s="410"/>
      <c r="AD760" s="410"/>
      <c r="AE760" s="410"/>
      <c r="AF760" s="415"/>
      <c r="AG760" s="415"/>
      <c r="AH760" s="415"/>
      <c r="AI760" s="415"/>
      <c r="AJ760" s="415"/>
      <c r="AK760" s="415"/>
      <c r="AL760" s="415"/>
      <c r="AM760" s="296">
        <f>SUM(Y760:AL760)</f>
        <v>0</v>
      </c>
    </row>
    <row r="761" spans="1:39" ht="16" hidden="1" outlineLevel="1">
      <c r="A761" s="531"/>
      <c r="B761" s="294" t="s">
        <v>310</v>
      </c>
      <c r="C761" s="291" t="s">
        <v>163</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 t="shared" ref="Y761:AL761" si="237">Y760</f>
        <v>0</v>
      </c>
      <c r="Z761" s="411">
        <f t="shared" si="237"/>
        <v>0</v>
      </c>
      <c r="AA761" s="411">
        <f t="shared" si="237"/>
        <v>0</v>
      </c>
      <c r="AB761" s="411">
        <f t="shared" si="237"/>
        <v>0</v>
      </c>
      <c r="AC761" s="411">
        <f t="shared" si="237"/>
        <v>0</v>
      </c>
      <c r="AD761" s="411">
        <f t="shared" si="237"/>
        <v>0</v>
      </c>
      <c r="AE761" s="411">
        <f t="shared" si="237"/>
        <v>0</v>
      </c>
      <c r="AF761" s="411">
        <f t="shared" si="237"/>
        <v>0</v>
      </c>
      <c r="AG761" s="411">
        <f t="shared" si="237"/>
        <v>0</v>
      </c>
      <c r="AH761" s="411">
        <f t="shared" si="237"/>
        <v>0</v>
      </c>
      <c r="AI761" s="411">
        <f t="shared" si="237"/>
        <v>0</v>
      </c>
      <c r="AJ761" s="411">
        <f t="shared" si="237"/>
        <v>0</v>
      </c>
      <c r="AK761" s="411">
        <f t="shared" si="237"/>
        <v>0</v>
      </c>
      <c r="AL761" s="411">
        <f t="shared" si="237"/>
        <v>0</v>
      </c>
      <c r="AM761" s="306"/>
    </row>
    <row r="762" spans="1:39" ht="16" hidden="1" outlineLevel="1">
      <c r="A762" s="531"/>
      <c r="B762" s="428"/>
      <c r="C762" s="291"/>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25"/>
      <c r="AA762" s="425"/>
      <c r="AB762" s="425"/>
      <c r="AC762" s="425"/>
      <c r="AD762" s="425"/>
      <c r="AE762" s="425"/>
      <c r="AF762" s="425"/>
      <c r="AG762" s="425"/>
      <c r="AH762" s="425"/>
      <c r="AI762" s="425"/>
      <c r="AJ762" s="425"/>
      <c r="AK762" s="425"/>
      <c r="AL762" s="425"/>
      <c r="AM762" s="306"/>
    </row>
    <row r="763" spans="1:39" ht="34" hidden="1" outlineLevel="1">
      <c r="A763" s="531">
        <v>48</v>
      </c>
      <c r="B763" s="428" t="s">
        <v>140</v>
      </c>
      <c r="C763" s="291" t="s">
        <v>25</v>
      </c>
      <c r="D763" s="295"/>
      <c r="E763" s="295"/>
      <c r="F763" s="295"/>
      <c r="G763" s="295"/>
      <c r="H763" s="295"/>
      <c r="I763" s="295"/>
      <c r="J763" s="295"/>
      <c r="K763" s="295"/>
      <c r="L763" s="295"/>
      <c r="M763" s="295"/>
      <c r="N763" s="295">
        <v>12</v>
      </c>
      <c r="O763" s="295"/>
      <c r="P763" s="295"/>
      <c r="Q763" s="295"/>
      <c r="R763" s="295"/>
      <c r="S763" s="295"/>
      <c r="T763" s="295"/>
      <c r="U763" s="295"/>
      <c r="V763" s="295"/>
      <c r="W763" s="295"/>
      <c r="X763" s="295"/>
      <c r="Y763" s="426"/>
      <c r="Z763" s="410"/>
      <c r="AA763" s="410"/>
      <c r="AB763" s="410"/>
      <c r="AC763" s="410"/>
      <c r="AD763" s="410"/>
      <c r="AE763" s="410"/>
      <c r="AF763" s="415"/>
      <c r="AG763" s="415"/>
      <c r="AH763" s="415"/>
      <c r="AI763" s="415"/>
      <c r="AJ763" s="415"/>
      <c r="AK763" s="415"/>
      <c r="AL763" s="415"/>
      <c r="AM763" s="296">
        <f>SUM(Y763:AL763)</f>
        <v>0</v>
      </c>
    </row>
    <row r="764" spans="1:39" ht="16" hidden="1" outlineLevel="1">
      <c r="A764" s="531"/>
      <c r="B764" s="294" t="s">
        <v>310</v>
      </c>
      <c r="C764" s="291" t="s">
        <v>163</v>
      </c>
      <c r="D764" s="295"/>
      <c r="E764" s="295"/>
      <c r="F764" s="295"/>
      <c r="G764" s="295"/>
      <c r="H764" s="295"/>
      <c r="I764" s="295"/>
      <c r="J764" s="295"/>
      <c r="K764" s="295"/>
      <c r="L764" s="295"/>
      <c r="M764" s="295"/>
      <c r="N764" s="295">
        <f>N763</f>
        <v>12</v>
      </c>
      <c r="O764" s="295"/>
      <c r="P764" s="295"/>
      <c r="Q764" s="295"/>
      <c r="R764" s="295"/>
      <c r="S764" s="295"/>
      <c r="T764" s="295"/>
      <c r="U764" s="295"/>
      <c r="V764" s="295"/>
      <c r="W764" s="295"/>
      <c r="X764" s="295"/>
      <c r="Y764" s="411">
        <f t="shared" ref="Y764:AL764" si="238">Y763</f>
        <v>0</v>
      </c>
      <c r="Z764" s="411">
        <f t="shared" si="238"/>
        <v>0</v>
      </c>
      <c r="AA764" s="411">
        <f t="shared" si="238"/>
        <v>0</v>
      </c>
      <c r="AB764" s="411">
        <f t="shared" si="238"/>
        <v>0</v>
      </c>
      <c r="AC764" s="411">
        <f t="shared" si="238"/>
        <v>0</v>
      </c>
      <c r="AD764" s="411">
        <f t="shared" si="238"/>
        <v>0</v>
      </c>
      <c r="AE764" s="411">
        <f t="shared" si="238"/>
        <v>0</v>
      </c>
      <c r="AF764" s="411">
        <f t="shared" si="238"/>
        <v>0</v>
      </c>
      <c r="AG764" s="411">
        <f t="shared" si="238"/>
        <v>0</v>
      </c>
      <c r="AH764" s="411">
        <f t="shared" si="238"/>
        <v>0</v>
      </c>
      <c r="AI764" s="411">
        <f t="shared" si="238"/>
        <v>0</v>
      </c>
      <c r="AJ764" s="411">
        <f t="shared" si="238"/>
        <v>0</v>
      </c>
      <c r="AK764" s="411">
        <f t="shared" si="238"/>
        <v>0</v>
      </c>
      <c r="AL764" s="411">
        <f t="shared" si="238"/>
        <v>0</v>
      </c>
      <c r="AM764" s="306"/>
    </row>
    <row r="765" spans="1:39" ht="16" hidden="1" outlineLevel="1">
      <c r="A765" s="531"/>
      <c r="B765" s="428"/>
      <c r="C765" s="291"/>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412"/>
      <c r="Z765" s="425"/>
      <c r="AA765" s="425"/>
      <c r="AB765" s="425"/>
      <c r="AC765" s="425"/>
      <c r="AD765" s="425"/>
      <c r="AE765" s="425"/>
      <c r="AF765" s="425"/>
      <c r="AG765" s="425"/>
      <c r="AH765" s="425"/>
      <c r="AI765" s="425"/>
      <c r="AJ765" s="425"/>
      <c r="AK765" s="425"/>
      <c r="AL765" s="425"/>
      <c r="AM765" s="306"/>
    </row>
    <row r="766" spans="1:39" ht="34" hidden="1" outlineLevel="1">
      <c r="A766" s="531">
        <v>49</v>
      </c>
      <c r="B766" s="428" t="s">
        <v>141</v>
      </c>
      <c r="C766" s="291" t="s">
        <v>25</v>
      </c>
      <c r="D766" s="295"/>
      <c r="E766" s="295"/>
      <c r="F766" s="295"/>
      <c r="G766" s="295"/>
      <c r="H766" s="295"/>
      <c r="I766" s="295"/>
      <c r="J766" s="295"/>
      <c r="K766" s="295"/>
      <c r="L766" s="295"/>
      <c r="M766" s="295"/>
      <c r="N766" s="295">
        <v>12</v>
      </c>
      <c r="O766" s="295"/>
      <c r="P766" s="295"/>
      <c r="Q766" s="295"/>
      <c r="R766" s="295"/>
      <c r="S766" s="295"/>
      <c r="T766" s="295"/>
      <c r="U766" s="295"/>
      <c r="V766" s="295"/>
      <c r="W766" s="295"/>
      <c r="X766" s="295"/>
      <c r="Y766" s="426"/>
      <c r="Z766" s="410"/>
      <c r="AA766" s="410"/>
      <c r="AB766" s="410"/>
      <c r="AC766" s="410"/>
      <c r="AD766" s="410"/>
      <c r="AE766" s="410"/>
      <c r="AF766" s="415"/>
      <c r="AG766" s="415"/>
      <c r="AH766" s="415"/>
      <c r="AI766" s="415"/>
      <c r="AJ766" s="415"/>
      <c r="AK766" s="415"/>
      <c r="AL766" s="415"/>
      <c r="AM766" s="296">
        <f>SUM(Y766:AL766)</f>
        <v>0</v>
      </c>
    </row>
    <row r="767" spans="1:39" ht="16" hidden="1" outlineLevel="1">
      <c r="A767" s="531"/>
      <c r="B767" s="294" t="s">
        <v>310</v>
      </c>
      <c r="C767" s="291" t="s">
        <v>163</v>
      </c>
      <c r="D767" s="295"/>
      <c r="E767" s="295"/>
      <c r="F767" s="295"/>
      <c r="G767" s="295"/>
      <c r="H767" s="295"/>
      <c r="I767" s="295"/>
      <c r="J767" s="295"/>
      <c r="K767" s="295"/>
      <c r="L767" s="295"/>
      <c r="M767" s="295"/>
      <c r="N767" s="295">
        <f>N766</f>
        <v>12</v>
      </c>
      <c r="O767" s="295"/>
      <c r="P767" s="295"/>
      <c r="Q767" s="295"/>
      <c r="R767" s="295"/>
      <c r="S767" s="295"/>
      <c r="T767" s="295"/>
      <c r="U767" s="295"/>
      <c r="V767" s="295"/>
      <c r="W767" s="295"/>
      <c r="X767" s="295"/>
      <c r="Y767" s="411">
        <f t="shared" ref="Y767:AL767" si="239">Y766</f>
        <v>0</v>
      </c>
      <c r="Z767" s="411">
        <f t="shared" si="239"/>
        <v>0</v>
      </c>
      <c r="AA767" s="411">
        <f t="shared" si="239"/>
        <v>0</v>
      </c>
      <c r="AB767" s="411">
        <f t="shared" si="239"/>
        <v>0</v>
      </c>
      <c r="AC767" s="411">
        <f t="shared" si="239"/>
        <v>0</v>
      </c>
      <c r="AD767" s="411">
        <f t="shared" si="239"/>
        <v>0</v>
      </c>
      <c r="AE767" s="411">
        <f t="shared" si="239"/>
        <v>0</v>
      </c>
      <c r="AF767" s="411">
        <f t="shared" si="239"/>
        <v>0</v>
      </c>
      <c r="AG767" s="411">
        <f t="shared" si="239"/>
        <v>0</v>
      </c>
      <c r="AH767" s="411">
        <f t="shared" si="239"/>
        <v>0</v>
      </c>
      <c r="AI767" s="411">
        <f t="shared" si="239"/>
        <v>0</v>
      </c>
      <c r="AJ767" s="411">
        <f t="shared" si="239"/>
        <v>0</v>
      </c>
      <c r="AK767" s="411">
        <f t="shared" si="239"/>
        <v>0</v>
      </c>
      <c r="AL767" s="411">
        <f t="shared" si="239"/>
        <v>0</v>
      </c>
      <c r="AM767" s="306"/>
    </row>
    <row r="768" spans="1:39" ht="16" hidden="1" outlineLevel="1">
      <c r="A768" s="531"/>
      <c r="B768" s="294"/>
      <c r="C768" s="305"/>
      <c r="D768" s="291"/>
      <c r="E768" s="291"/>
      <c r="F768" s="291"/>
      <c r="G768" s="291"/>
      <c r="H768" s="291"/>
      <c r="I768" s="291"/>
      <c r="J768" s="291"/>
      <c r="K768" s="291"/>
      <c r="L768" s="291"/>
      <c r="M768" s="291"/>
      <c r="N768" s="291"/>
      <c r="O768" s="291"/>
      <c r="P768" s="291"/>
      <c r="Q768" s="291"/>
      <c r="R768" s="291"/>
      <c r="S768" s="291"/>
      <c r="T768" s="291"/>
      <c r="U768" s="291"/>
      <c r="V768" s="291"/>
      <c r="W768" s="291"/>
      <c r="X768" s="291"/>
      <c r="Y768" s="412"/>
      <c r="Z768" s="412"/>
      <c r="AA768" s="412"/>
      <c r="AB768" s="412"/>
      <c r="AC768" s="412"/>
      <c r="AD768" s="412"/>
      <c r="AE768" s="412"/>
      <c r="AF768" s="412"/>
      <c r="AG768" s="412"/>
      <c r="AH768" s="412"/>
      <c r="AI768" s="412"/>
      <c r="AJ768" s="412"/>
      <c r="AK768" s="412"/>
      <c r="AL768" s="412"/>
      <c r="AM768" s="306"/>
    </row>
    <row r="769" spans="2:40" ht="16">
      <c r="B769" s="327" t="s">
        <v>311</v>
      </c>
      <c r="C769" s="329"/>
      <c r="D769" s="329">
        <f>SUM(D606:D767)</f>
        <v>23792206.825733289</v>
      </c>
      <c r="E769" s="329"/>
      <c r="F769" s="329"/>
      <c r="G769" s="329"/>
      <c r="H769" s="329"/>
      <c r="I769" s="329"/>
      <c r="J769" s="329"/>
      <c r="K769" s="329"/>
      <c r="L769" s="329"/>
      <c r="M769" s="329"/>
      <c r="N769" s="329"/>
      <c r="O769" s="329">
        <f>SUM(O606:O767)</f>
        <v>2523.2937419857358</v>
      </c>
      <c r="P769" s="329"/>
      <c r="Q769" s="329"/>
      <c r="R769" s="329"/>
      <c r="S769" s="329"/>
      <c r="T769" s="329"/>
      <c r="U769" s="329"/>
      <c r="V769" s="329"/>
      <c r="W769" s="329"/>
      <c r="X769" s="329"/>
      <c r="Y769" s="329">
        <f>IF(Y604="kWh",SUMPRODUCT(D606:D767,Y606:Y767))</f>
        <v>6636356.2980495524</v>
      </c>
      <c r="Z769" s="329">
        <f>IF(Z604="kWh",SUMPRODUCT(D606:D767,Z606:Z767))</f>
        <v>2622111.3471635957</v>
      </c>
      <c r="AA769" s="329">
        <f>IF(AA604="kw",SUMPRODUCT(N606:N767,O606:O767,AA606:AA767),SUMPRODUCT(D606:D767,AA606:AA767))</f>
        <v>17595.594379079983</v>
      </c>
      <c r="AB769" s="329">
        <f>IF(AB604="kw",SUMPRODUCT(N606:N767,O606:O767,AB606:AB767),SUMPRODUCT(D606:D767,AB606:AB767))</f>
        <v>2455.2466193303007</v>
      </c>
      <c r="AC769" s="329">
        <f>IF(AC604="kw",SUMPRODUCT(N606:N767,O606:O767,AC606:AC767),SUMPRODUCT(D606:D767,AC606:AC767))</f>
        <v>3500.0060302907818</v>
      </c>
      <c r="AD769" s="329">
        <f>IF(AD604="kw",SUMPRODUCT(N606:N767,O606:O767,AD606:AD767),SUMPRODUCT(D606:D767,AD606:AD767))</f>
        <v>0</v>
      </c>
      <c r="AE769" s="329">
        <f>IF(AE604="kw",SUMPRODUCT(N606:N767,O606:O767,AE606:AE767),SUMPRODUCT(D606:D767,AE606:AE767))</f>
        <v>0</v>
      </c>
      <c r="AF769" s="329">
        <f>IF(AF604="kw",SUMPRODUCT(N606:N767,O606:O767,AF606:AF767),SUMPRODUCT(D606:D767,AF606:AF767))</f>
        <v>0</v>
      </c>
      <c r="AG769" s="329">
        <f>IF(AG604="kw",SUMPRODUCT(N606:N767,O606:O767,AG606:AG767),SUMPRODUCT(D606:D767,AG606:AG767))</f>
        <v>0</v>
      </c>
      <c r="AH769" s="329">
        <f>IF(AH604="kw",SUMPRODUCT(N606:N767,O606:O767,AH606:AH767),SUMPRODUCT(D606:D767,AH606:AH767))</f>
        <v>0</v>
      </c>
      <c r="AI769" s="329">
        <f>IF(AI604="kw",SUMPRODUCT(N606:N767,O606:O767,AI606:AI767),SUMPRODUCT(D606:D767,AI606:AI767))</f>
        <v>0</v>
      </c>
      <c r="AJ769" s="329">
        <f>IF(AJ604="kw",SUMPRODUCT(N606:N767,O606:O767,AJ606:AJ767),SUMPRODUCT(D606:D767,AJ606:AJ767))</f>
        <v>0</v>
      </c>
      <c r="AK769" s="329">
        <f>IF(AK604="kw",SUMPRODUCT(N606:N767,O606:O767,AK606:AK767),SUMPRODUCT(D606:D767,AK606:AK767))</f>
        <v>0</v>
      </c>
      <c r="AL769" s="329">
        <f>IF(AL604="kw",SUMPRODUCT(N606:N767,O606:O767,AL606:AL767),SUMPRODUCT(D606:D767,AL606:AL767))</f>
        <v>0</v>
      </c>
      <c r="AM769" s="330"/>
    </row>
    <row r="770" spans="2:40" ht="16">
      <c r="B770" s="391" t="s">
        <v>312</v>
      </c>
      <c r="C770" s="392"/>
      <c r="D770" s="392"/>
      <c r="E770" s="392"/>
      <c r="F770" s="392"/>
      <c r="G770" s="392"/>
      <c r="H770" s="392"/>
      <c r="I770" s="392"/>
      <c r="J770" s="392"/>
      <c r="K770" s="392"/>
      <c r="L770" s="392"/>
      <c r="M770" s="392"/>
      <c r="N770" s="392"/>
      <c r="O770" s="392"/>
      <c r="P770" s="392"/>
      <c r="Q770" s="392"/>
      <c r="R770" s="392"/>
      <c r="S770" s="392"/>
      <c r="T770" s="392"/>
      <c r="U770" s="392"/>
      <c r="V770" s="392"/>
      <c r="W770" s="392"/>
      <c r="X770" s="392"/>
      <c r="Y770" s="392">
        <f>HLOOKUP(Y410,'2. LRAMVA Threshold'!$B$42:$Q$53,10,FALSE)</f>
        <v>8730096.5944305435</v>
      </c>
      <c r="Z770" s="392">
        <f>HLOOKUP(Z410,'2. LRAMVA Threshold'!$B$42:$Q$53,10,FALSE)</f>
        <v>7519432.0553718666</v>
      </c>
      <c r="AA770" s="392">
        <f>HLOOKUP(AA410,'2. LRAMVA Threshold'!$B$42:$Q$53,10,FALSE)</f>
        <v>19267</v>
      </c>
      <c r="AB770" s="392">
        <f>HLOOKUP(AB410,'2. LRAMVA Threshold'!$B$42:$Q$53,10,FALSE)</f>
        <v>54</v>
      </c>
      <c r="AC770" s="392">
        <f>HLOOKUP(AC410,'2. LRAMVA Threshold'!$B$42:$Q$53,10,FALSE)</f>
        <v>450</v>
      </c>
      <c r="AD770" s="392">
        <f>HLOOKUP(AD410,'2. LRAMVA Threshold'!$B$42:$Q$53,10,FALSE)</f>
        <v>0</v>
      </c>
      <c r="AE770" s="392">
        <f>HLOOKUP(AE410,'2. LRAMVA Threshold'!$B$42:$Q$53,10,FALSE)</f>
        <v>0</v>
      </c>
      <c r="AF770" s="392">
        <f>HLOOKUP(AF410,'2. LRAMVA Threshold'!$B$42:$Q$53,10,FALSE)</f>
        <v>0</v>
      </c>
      <c r="AG770" s="392">
        <f>HLOOKUP(AG410,'2. LRAMVA Threshold'!$B$42:$Q$53,10,FALSE)</f>
        <v>0</v>
      </c>
      <c r="AH770" s="392">
        <f>HLOOKUP(AH410,'2. LRAMVA Threshold'!$B$42:$Q$53,10,FALSE)</f>
        <v>0</v>
      </c>
      <c r="AI770" s="392">
        <f>HLOOKUP(AI410,'2. LRAMVA Threshold'!$B$42:$Q$53,10,FALSE)</f>
        <v>0</v>
      </c>
      <c r="AJ770" s="392">
        <f>HLOOKUP(AJ410,'2. LRAMVA Threshold'!$B$42:$Q$53,10,FALSE)</f>
        <v>0</v>
      </c>
      <c r="AK770" s="392">
        <f>HLOOKUP(AK410,'2. LRAMVA Threshold'!$B$42:$Q$53,10,FALSE)</f>
        <v>0</v>
      </c>
      <c r="AL770" s="392">
        <f>HLOOKUP(AL410,'2. LRAMVA Threshold'!$B$42:$Q$53,10,FALSE)</f>
        <v>0</v>
      </c>
      <c r="AM770" s="442"/>
    </row>
    <row r="771" spans="2:40" ht="16">
      <c r="B771" s="394"/>
      <c r="C771" s="432"/>
      <c r="D771" s="433"/>
      <c r="E771" s="433"/>
      <c r="F771" s="433"/>
      <c r="G771" s="433"/>
      <c r="H771" s="433"/>
      <c r="I771" s="433"/>
      <c r="J771" s="433"/>
      <c r="K771" s="433"/>
      <c r="L771" s="433"/>
      <c r="M771" s="433"/>
      <c r="N771" s="433"/>
      <c r="O771" s="434"/>
      <c r="P771" s="433"/>
      <c r="Q771" s="433"/>
      <c r="R771" s="433"/>
      <c r="S771" s="435"/>
      <c r="T771" s="435"/>
      <c r="U771" s="435"/>
      <c r="V771" s="435"/>
      <c r="W771" s="433"/>
      <c r="X771" s="433"/>
      <c r="Y771" s="436"/>
      <c r="Z771" s="436"/>
      <c r="AA771" s="436"/>
      <c r="AB771" s="436"/>
      <c r="AC771" s="436"/>
      <c r="AD771" s="436"/>
      <c r="AE771" s="436"/>
      <c r="AF771" s="399"/>
      <c r="AG771" s="399"/>
      <c r="AH771" s="399"/>
      <c r="AI771" s="399"/>
      <c r="AJ771" s="399"/>
      <c r="AK771" s="399"/>
      <c r="AL771" s="399"/>
      <c r="AM771" s="400"/>
    </row>
    <row r="772" spans="2:40" ht="16">
      <c r="B772" s="324" t="s">
        <v>313</v>
      </c>
      <c r="C772" s="338"/>
      <c r="D772" s="338"/>
      <c r="E772" s="376"/>
      <c r="F772" s="376"/>
      <c r="G772" s="376"/>
      <c r="H772" s="376"/>
      <c r="I772" s="376"/>
      <c r="J772" s="376"/>
      <c r="K772" s="376"/>
      <c r="L772" s="376"/>
      <c r="M772" s="376"/>
      <c r="N772" s="376"/>
      <c r="O772" s="291"/>
      <c r="P772" s="340"/>
      <c r="Q772" s="340"/>
      <c r="R772" s="340"/>
      <c r="S772" s="339"/>
      <c r="T772" s="339"/>
      <c r="U772" s="339"/>
      <c r="V772" s="339"/>
      <c r="W772" s="340"/>
      <c r="X772" s="340"/>
      <c r="Y772" s="341">
        <f>HLOOKUP(Y$35,'3.  Distribution Rates'!$C$122:$P$133,10,FALSE)</f>
        <v>0</v>
      </c>
      <c r="Z772" s="341">
        <f>HLOOKUP(Z$35,'3.  Distribution Rates'!$C$122:$P$133,10,FALSE)</f>
        <v>0</v>
      </c>
      <c r="AA772" s="341">
        <f>HLOOKUP(AA$35,'3.  Distribution Rates'!$C$122:$P$133,10,FALSE)</f>
        <v>0</v>
      </c>
      <c r="AB772" s="341">
        <f>HLOOKUP(AB$35,'3.  Distribution Rates'!$C$122:$P$133,10,FALSE)</f>
        <v>0</v>
      </c>
      <c r="AC772" s="341">
        <f>HLOOKUP(AC$35,'3.  Distribution Rates'!$C$122:$P$133,10,FALSE)</f>
        <v>0</v>
      </c>
      <c r="AD772" s="341">
        <f>HLOOKUP(AD$35,'3.  Distribution Rates'!$C$122:$P$133,10,FALSE)</f>
        <v>0</v>
      </c>
      <c r="AE772" s="341">
        <f>HLOOKUP(AE$35,'3.  Distribution Rates'!$C$122:$P$133,10,FALSE)</f>
        <v>0</v>
      </c>
      <c r="AF772" s="341">
        <f>HLOOKUP(AF$35,'3.  Distribution Rates'!$C$122:$P$133,10,FALSE)</f>
        <v>0</v>
      </c>
      <c r="AG772" s="341">
        <f>HLOOKUP(AG$35,'3.  Distribution Rates'!$C$122:$P$133,10,FALSE)</f>
        <v>0</v>
      </c>
      <c r="AH772" s="341">
        <f>HLOOKUP(AH$35,'3.  Distribution Rates'!$C$122:$P$133,10,FALSE)</f>
        <v>0</v>
      </c>
      <c r="AI772" s="341">
        <f>HLOOKUP(AI$35,'3.  Distribution Rates'!$C$122:$P$133,10,FALSE)</f>
        <v>0</v>
      </c>
      <c r="AJ772" s="341">
        <f>HLOOKUP(AJ$35,'3.  Distribution Rates'!$C$122:$P$133,10,FALSE)</f>
        <v>0</v>
      </c>
      <c r="AK772" s="341">
        <f>HLOOKUP(AK$35,'3.  Distribution Rates'!$C$122:$P$133,10,FALSE)</f>
        <v>0</v>
      </c>
      <c r="AL772" s="341">
        <f>HLOOKUP(AL$35,'3.  Distribution Rates'!$C$122:$P$133,10,FALSE)</f>
        <v>0</v>
      </c>
      <c r="AM772" s="348"/>
      <c r="AN772" s="443"/>
    </row>
    <row r="773" spans="2:40" ht="16">
      <c r="B773" s="324" t="s">
        <v>314</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'4.  2011-2014 LRAM'!Y141*Y772</f>
        <v>0</v>
      </c>
      <c r="Z773" s="378">
        <f>'4.  2011-2014 LRAM'!Z141*Z772</f>
        <v>0</v>
      </c>
      <c r="AA773" s="378">
        <f>'4.  2011-2014 LRAM'!AA141*AA772</f>
        <v>0</v>
      </c>
      <c r="AB773" s="378">
        <f>'4.  2011-2014 LRAM'!AB141*AB772</f>
        <v>0</v>
      </c>
      <c r="AC773" s="378">
        <f>'4.  2011-2014 LRAM'!AC141*AC772</f>
        <v>0</v>
      </c>
      <c r="AD773" s="378">
        <f>'4.  2011-2014 LRAM'!AD141*AD772</f>
        <v>0</v>
      </c>
      <c r="AE773" s="378">
        <f>'4.  2011-2014 LRAM'!AE141*AE772</f>
        <v>0</v>
      </c>
      <c r="AF773" s="378">
        <f>'4.  2011-2014 LRAM'!AF141*AF772</f>
        <v>0</v>
      </c>
      <c r="AG773" s="378">
        <f>'4.  2011-2014 LRAM'!AG141*AG772</f>
        <v>0</v>
      </c>
      <c r="AH773" s="378">
        <f>'4.  2011-2014 LRAM'!AH141*AH772</f>
        <v>0</v>
      </c>
      <c r="AI773" s="378">
        <f>'4.  2011-2014 LRAM'!AI141*AI772</f>
        <v>0</v>
      </c>
      <c r="AJ773" s="378">
        <f>'4.  2011-2014 LRAM'!AJ141*AJ772</f>
        <v>0</v>
      </c>
      <c r="AK773" s="378">
        <f>'4.  2011-2014 LRAM'!AK141*AK772</f>
        <v>0</v>
      </c>
      <c r="AL773" s="378">
        <f>'4.  2011-2014 LRAM'!AL141*AL772</f>
        <v>0</v>
      </c>
      <c r="AM773" s="628">
        <f t="shared" ref="AM773:AM780" si="240">SUM(Y773:AL773)</f>
        <v>0</v>
      </c>
      <c r="AN773" s="443"/>
    </row>
    <row r="774" spans="2:40" ht="16">
      <c r="B774" s="324" t="s">
        <v>315</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'4.  2011-2014 LRAM'!Y270*Y772</f>
        <v>0</v>
      </c>
      <c r="Z774" s="378">
        <f>'4.  2011-2014 LRAM'!Z270*Z772</f>
        <v>0</v>
      </c>
      <c r="AA774" s="378">
        <f>'4.  2011-2014 LRAM'!AA270*AA772</f>
        <v>0</v>
      </c>
      <c r="AB774" s="378">
        <f>'4.  2011-2014 LRAM'!AB270*AB772</f>
        <v>0</v>
      </c>
      <c r="AC774" s="378">
        <f>'4.  2011-2014 LRAM'!AC270*AC772</f>
        <v>0</v>
      </c>
      <c r="AD774" s="378">
        <f>'4.  2011-2014 LRAM'!AD270*AD772</f>
        <v>0</v>
      </c>
      <c r="AE774" s="378">
        <f>'4.  2011-2014 LRAM'!AE270*AE772</f>
        <v>0</v>
      </c>
      <c r="AF774" s="378">
        <f>'4.  2011-2014 LRAM'!AF270*AF772</f>
        <v>0</v>
      </c>
      <c r="AG774" s="378">
        <f>'4.  2011-2014 LRAM'!AG270*AG772</f>
        <v>0</v>
      </c>
      <c r="AH774" s="378">
        <f>'4.  2011-2014 LRAM'!AH270*AH772</f>
        <v>0</v>
      </c>
      <c r="AI774" s="378">
        <f>'4.  2011-2014 LRAM'!AI270*AI772</f>
        <v>0</v>
      </c>
      <c r="AJ774" s="378">
        <f>'4.  2011-2014 LRAM'!AJ270*AJ772</f>
        <v>0</v>
      </c>
      <c r="AK774" s="378">
        <f>'4.  2011-2014 LRAM'!AK270*AK772</f>
        <v>0</v>
      </c>
      <c r="AL774" s="378">
        <f>'4.  2011-2014 LRAM'!AL270*AL772</f>
        <v>0</v>
      </c>
      <c r="AM774" s="628">
        <f t="shared" si="240"/>
        <v>0</v>
      </c>
      <c r="AN774" s="443"/>
    </row>
    <row r="775" spans="2:40" ht="16">
      <c r="B775" s="324" t="s">
        <v>316</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'4.  2011-2014 LRAM'!Y399*Y772</f>
        <v>0</v>
      </c>
      <c r="Z775" s="378">
        <f>'4.  2011-2014 LRAM'!Z399*Z772</f>
        <v>0</v>
      </c>
      <c r="AA775" s="378">
        <f>'4.  2011-2014 LRAM'!AA399*AA772</f>
        <v>0</v>
      </c>
      <c r="AB775" s="378">
        <f>'4.  2011-2014 LRAM'!AB399*AB772</f>
        <v>0</v>
      </c>
      <c r="AC775" s="378">
        <f>'4.  2011-2014 LRAM'!AC399*AC772</f>
        <v>0</v>
      </c>
      <c r="AD775" s="378">
        <f>'4.  2011-2014 LRAM'!AD399*AD772</f>
        <v>0</v>
      </c>
      <c r="AE775" s="378">
        <f>'4.  2011-2014 LRAM'!AE399*AE772</f>
        <v>0</v>
      </c>
      <c r="AF775" s="378">
        <f>'4.  2011-2014 LRAM'!AF399*AF772</f>
        <v>0</v>
      </c>
      <c r="AG775" s="378">
        <f>'4.  2011-2014 LRAM'!AG399*AG772</f>
        <v>0</v>
      </c>
      <c r="AH775" s="378">
        <f>'4.  2011-2014 LRAM'!AH399*AH772</f>
        <v>0</v>
      </c>
      <c r="AI775" s="378">
        <f>'4.  2011-2014 LRAM'!AI399*AI772</f>
        <v>0</v>
      </c>
      <c r="AJ775" s="378">
        <f>'4.  2011-2014 LRAM'!AJ399*AJ772</f>
        <v>0</v>
      </c>
      <c r="AK775" s="378">
        <f>'4.  2011-2014 LRAM'!AK399*AK772</f>
        <v>0</v>
      </c>
      <c r="AL775" s="378">
        <f>'4.  2011-2014 LRAM'!AL399*AL772</f>
        <v>0</v>
      </c>
      <c r="AM775" s="628">
        <f t="shared" si="240"/>
        <v>0</v>
      </c>
      <c r="AN775" s="443"/>
    </row>
    <row r="776" spans="2:40" ht="16">
      <c r="B776" s="324" t="s">
        <v>317</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'4.  2011-2014 LRAM'!Y532*Y772</f>
        <v>0</v>
      </c>
      <c r="Z776" s="378">
        <f>'4.  2011-2014 LRAM'!Z532*Z772</f>
        <v>0</v>
      </c>
      <c r="AA776" s="378">
        <f>'4.  2011-2014 LRAM'!AA532*AA772</f>
        <v>0</v>
      </c>
      <c r="AB776" s="378">
        <f>'4.  2011-2014 LRAM'!AB532*AB772</f>
        <v>0</v>
      </c>
      <c r="AC776" s="378">
        <f>'4.  2011-2014 LRAM'!AC532*AC772</f>
        <v>0</v>
      </c>
      <c r="AD776" s="378">
        <f>'4.  2011-2014 LRAM'!AD532*AD772</f>
        <v>0</v>
      </c>
      <c r="AE776" s="378">
        <f>'4.  2011-2014 LRAM'!AE532*AE772</f>
        <v>0</v>
      </c>
      <c r="AF776" s="378">
        <f>'4.  2011-2014 LRAM'!AF532*AF772</f>
        <v>0</v>
      </c>
      <c r="AG776" s="378">
        <f>'4.  2011-2014 LRAM'!AG532*AG772</f>
        <v>0</v>
      </c>
      <c r="AH776" s="378">
        <f>'4.  2011-2014 LRAM'!AH532*AH772</f>
        <v>0</v>
      </c>
      <c r="AI776" s="378">
        <f>'4.  2011-2014 LRAM'!AI532*AI772</f>
        <v>0</v>
      </c>
      <c r="AJ776" s="378">
        <f>'4.  2011-2014 LRAM'!AJ532*AJ772</f>
        <v>0</v>
      </c>
      <c r="AK776" s="378">
        <f>'4.  2011-2014 LRAM'!AK532*AK772</f>
        <v>0</v>
      </c>
      <c r="AL776" s="378">
        <f>'4.  2011-2014 LRAM'!AL532*AL772</f>
        <v>0</v>
      </c>
      <c r="AM776" s="628">
        <f t="shared" si="240"/>
        <v>0</v>
      </c>
      <c r="AN776" s="443"/>
    </row>
    <row r="777" spans="2:40" ht="16">
      <c r="B777" s="324" t="s">
        <v>318</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 t="shared" ref="Y777:AL777" si="241">Y213*Y772</f>
        <v>0</v>
      </c>
      <c r="Z777" s="378">
        <f t="shared" si="241"/>
        <v>0</v>
      </c>
      <c r="AA777" s="378">
        <f t="shared" si="241"/>
        <v>0</v>
      </c>
      <c r="AB777" s="378">
        <f t="shared" si="241"/>
        <v>0</v>
      </c>
      <c r="AC777" s="378">
        <f t="shared" si="241"/>
        <v>0</v>
      </c>
      <c r="AD777" s="378">
        <f t="shared" si="241"/>
        <v>0</v>
      </c>
      <c r="AE777" s="378">
        <f t="shared" si="241"/>
        <v>0</v>
      </c>
      <c r="AF777" s="378">
        <f t="shared" si="241"/>
        <v>0</v>
      </c>
      <c r="AG777" s="378">
        <f t="shared" si="241"/>
        <v>0</v>
      </c>
      <c r="AH777" s="378">
        <f t="shared" si="241"/>
        <v>0</v>
      </c>
      <c r="AI777" s="378">
        <f t="shared" si="241"/>
        <v>0</v>
      </c>
      <c r="AJ777" s="378">
        <f t="shared" si="241"/>
        <v>0</v>
      </c>
      <c r="AK777" s="378">
        <f t="shared" si="241"/>
        <v>0</v>
      </c>
      <c r="AL777" s="378">
        <f t="shared" si="241"/>
        <v>0</v>
      </c>
      <c r="AM777" s="628">
        <f t="shared" si="240"/>
        <v>0</v>
      </c>
      <c r="AN777" s="443"/>
    </row>
    <row r="778" spans="2:40" ht="16">
      <c r="B778" s="324" t="s">
        <v>319</v>
      </c>
      <c r="C778" s="345"/>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8">
        <f t="shared" ref="Y778:AL778" si="242">Y402*Y772</f>
        <v>0</v>
      </c>
      <c r="Z778" s="378">
        <f t="shared" si="242"/>
        <v>0</v>
      </c>
      <c r="AA778" s="378">
        <f t="shared" si="242"/>
        <v>0</v>
      </c>
      <c r="AB778" s="378">
        <f t="shared" si="242"/>
        <v>0</v>
      </c>
      <c r="AC778" s="378">
        <f t="shared" si="242"/>
        <v>0</v>
      </c>
      <c r="AD778" s="378">
        <f t="shared" si="242"/>
        <v>0</v>
      </c>
      <c r="AE778" s="378">
        <f t="shared" si="242"/>
        <v>0</v>
      </c>
      <c r="AF778" s="378">
        <f t="shared" si="242"/>
        <v>0</v>
      </c>
      <c r="AG778" s="378">
        <f t="shared" si="242"/>
        <v>0</v>
      </c>
      <c r="AH778" s="378">
        <f t="shared" si="242"/>
        <v>0</v>
      </c>
      <c r="AI778" s="378">
        <f t="shared" si="242"/>
        <v>0</v>
      </c>
      <c r="AJ778" s="378">
        <f t="shared" si="242"/>
        <v>0</v>
      </c>
      <c r="AK778" s="378">
        <f t="shared" si="242"/>
        <v>0</v>
      </c>
      <c r="AL778" s="378">
        <f t="shared" si="242"/>
        <v>0</v>
      </c>
      <c r="AM778" s="628">
        <f t="shared" si="240"/>
        <v>0</v>
      </c>
      <c r="AN778" s="443"/>
    </row>
    <row r="779" spans="2:40" ht="16">
      <c r="B779" s="324" t="s">
        <v>320</v>
      </c>
      <c r="C779" s="345"/>
      <c r="D779" s="309"/>
      <c r="E779" s="279"/>
      <c r="F779" s="279"/>
      <c r="G779" s="279"/>
      <c r="H779" s="279"/>
      <c r="I779" s="279"/>
      <c r="J779" s="279"/>
      <c r="K779" s="279"/>
      <c r="L779" s="279"/>
      <c r="M779" s="279"/>
      <c r="N779" s="279"/>
      <c r="O779" s="291"/>
      <c r="P779" s="279"/>
      <c r="Q779" s="279"/>
      <c r="R779" s="279"/>
      <c r="S779" s="309"/>
      <c r="T779" s="309"/>
      <c r="U779" s="309"/>
      <c r="V779" s="309"/>
      <c r="W779" s="279"/>
      <c r="X779" s="279"/>
      <c r="Y779" s="378">
        <f t="shared" ref="Y779:AL779" si="243">Y595*Y772</f>
        <v>0</v>
      </c>
      <c r="Z779" s="378">
        <f t="shared" si="243"/>
        <v>0</v>
      </c>
      <c r="AA779" s="378">
        <f t="shared" si="243"/>
        <v>0</v>
      </c>
      <c r="AB779" s="378">
        <f t="shared" si="243"/>
        <v>0</v>
      </c>
      <c r="AC779" s="378">
        <f t="shared" si="243"/>
        <v>0</v>
      </c>
      <c r="AD779" s="378">
        <f t="shared" si="243"/>
        <v>0</v>
      </c>
      <c r="AE779" s="378">
        <f t="shared" si="243"/>
        <v>0</v>
      </c>
      <c r="AF779" s="378">
        <f t="shared" si="243"/>
        <v>0</v>
      </c>
      <c r="AG779" s="378">
        <f t="shared" si="243"/>
        <v>0</v>
      </c>
      <c r="AH779" s="378">
        <f t="shared" si="243"/>
        <v>0</v>
      </c>
      <c r="AI779" s="378">
        <f t="shared" si="243"/>
        <v>0</v>
      </c>
      <c r="AJ779" s="378">
        <f t="shared" si="243"/>
        <v>0</v>
      </c>
      <c r="AK779" s="378">
        <f t="shared" si="243"/>
        <v>0</v>
      </c>
      <c r="AL779" s="378">
        <f t="shared" si="243"/>
        <v>0</v>
      </c>
      <c r="AM779" s="628">
        <f t="shared" si="240"/>
        <v>0</v>
      </c>
      <c r="AN779" s="443"/>
    </row>
    <row r="780" spans="2:40" ht="16">
      <c r="B780" s="324" t="s">
        <v>321</v>
      </c>
      <c r="C780" s="345"/>
      <c r="D780" s="309"/>
      <c r="E780" s="279"/>
      <c r="F780" s="279"/>
      <c r="G780" s="279"/>
      <c r="H780" s="279"/>
      <c r="I780" s="279"/>
      <c r="J780" s="279"/>
      <c r="K780" s="279"/>
      <c r="L780" s="279"/>
      <c r="M780" s="279"/>
      <c r="N780" s="279"/>
      <c r="O780" s="291"/>
      <c r="P780" s="279"/>
      <c r="Q780" s="279"/>
      <c r="R780" s="279"/>
      <c r="S780" s="309"/>
      <c r="T780" s="309"/>
      <c r="U780" s="309"/>
      <c r="V780" s="309"/>
      <c r="W780" s="279"/>
      <c r="X780" s="279"/>
      <c r="Y780" s="378">
        <f>Y769*Y772</f>
        <v>0</v>
      </c>
      <c r="Z780" s="378">
        <f t="shared" ref="Z780:AL780" si="244">Z769*Z772</f>
        <v>0</v>
      </c>
      <c r="AA780" s="378">
        <f t="shared" si="244"/>
        <v>0</v>
      </c>
      <c r="AB780" s="378">
        <f t="shared" si="244"/>
        <v>0</v>
      </c>
      <c r="AC780" s="378">
        <f t="shared" si="244"/>
        <v>0</v>
      </c>
      <c r="AD780" s="378">
        <f t="shared" si="244"/>
        <v>0</v>
      </c>
      <c r="AE780" s="378">
        <f t="shared" si="244"/>
        <v>0</v>
      </c>
      <c r="AF780" s="378">
        <f t="shared" si="244"/>
        <v>0</v>
      </c>
      <c r="AG780" s="378">
        <f t="shared" si="244"/>
        <v>0</v>
      </c>
      <c r="AH780" s="378">
        <f t="shared" si="244"/>
        <v>0</v>
      </c>
      <c r="AI780" s="378">
        <f t="shared" si="244"/>
        <v>0</v>
      </c>
      <c r="AJ780" s="378">
        <f t="shared" si="244"/>
        <v>0</v>
      </c>
      <c r="AK780" s="378">
        <f t="shared" si="244"/>
        <v>0</v>
      </c>
      <c r="AL780" s="378">
        <f t="shared" si="244"/>
        <v>0</v>
      </c>
      <c r="AM780" s="628">
        <f t="shared" si="240"/>
        <v>0</v>
      </c>
      <c r="AN780" s="443"/>
    </row>
    <row r="781" spans="2:40" ht="16">
      <c r="B781" s="349" t="s">
        <v>322</v>
      </c>
      <c r="C781" s="345"/>
      <c r="D781" s="336"/>
      <c r="E781" s="334"/>
      <c r="F781" s="334"/>
      <c r="G781" s="334"/>
      <c r="H781" s="334"/>
      <c r="I781" s="334"/>
      <c r="J781" s="334"/>
      <c r="K781" s="334"/>
      <c r="L781" s="334"/>
      <c r="M781" s="334"/>
      <c r="N781" s="334"/>
      <c r="O781" s="300"/>
      <c r="P781" s="334"/>
      <c r="Q781" s="334"/>
      <c r="R781" s="334"/>
      <c r="S781" s="336"/>
      <c r="T781" s="336"/>
      <c r="U781" s="336"/>
      <c r="V781" s="336"/>
      <c r="W781" s="334"/>
      <c r="X781" s="334"/>
      <c r="Y781" s="346">
        <f t="shared" ref="Y781:AE781" si="245">SUM(Y773:Y780)</f>
        <v>0</v>
      </c>
      <c r="Z781" s="346">
        <f t="shared" si="245"/>
        <v>0</v>
      </c>
      <c r="AA781" s="346">
        <f t="shared" si="245"/>
        <v>0</v>
      </c>
      <c r="AB781" s="346">
        <f t="shared" si="245"/>
        <v>0</v>
      </c>
      <c r="AC781" s="346">
        <f t="shared" si="245"/>
        <v>0</v>
      </c>
      <c r="AD781" s="346">
        <f t="shared" si="245"/>
        <v>0</v>
      </c>
      <c r="AE781" s="346">
        <f t="shared" si="245"/>
        <v>0</v>
      </c>
      <c r="AF781" s="346">
        <f t="shared" ref="AF781:AL781" si="246">SUM(AF773:AF780)</f>
        <v>0</v>
      </c>
      <c r="AG781" s="346">
        <f t="shared" si="246"/>
        <v>0</v>
      </c>
      <c r="AH781" s="346">
        <f t="shared" si="246"/>
        <v>0</v>
      </c>
      <c r="AI781" s="346">
        <f t="shared" si="246"/>
        <v>0</v>
      </c>
      <c r="AJ781" s="346">
        <f t="shared" si="246"/>
        <v>0</v>
      </c>
      <c r="AK781" s="346">
        <f t="shared" si="246"/>
        <v>0</v>
      </c>
      <c r="AL781" s="346">
        <f t="shared" si="246"/>
        <v>0</v>
      </c>
      <c r="AM781" s="407">
        <f>SUM(AM773:AM780)</f>
        <v>0</v>
      </c>
      <c r="AN781" s="443"/>
    </row>
    <row r="782" spans="2:40" ht="16">
      <c r="B782" s="349" t="s">
        <v>323</v>
      </c>
      <c r="C782" s="345"/>
      <c r="D782" s="350"/>
      <c r="E782" s="334"/>
      <c r="F782" s="334"/>
      <c r="G782" s="334"/>
      <c r="H782" s="334"/>
      <c r="I782" s="334"/>
      <c r="J782" s="334"/>
      <c r="K782" s="334"/>
      <c r="L782" s="334"/>
      <c r="M782" s="334"/>
      <c r="N782" s="334"/>
      <c r="O782" s="300"/>
      <c r="P782" s="334"/>
      <c r="Q782" s="334"/>
      <c r="R782" s="334"/>
      <c r="S782" s="336"/>
      <c r="T782" s="336"/>
      <c r="U782" s="336"/>
      <c r="V782" s="336"/>
      <c r="W782" s="334"/>
      <c r="X782" s="334"/>
      <c r="Y782" s="347">
        <f>Y770*Y772</f>
        <v>0</v>
      </c>
      <c r="Z782" s="347">
        <f t="shared" ref="Z782:AE782" si="247">Z770*Z772</f>
        <v>0</v>
      </c>
      <c r="AA782" s="347">
        <f t="shared" si="247"/>
        <v>0</v>
      </c>
      <c r="AB782" s="347">
        <f t="shared" si="247"/>
        <v>0</v>
      </c>
      <c r="AC782" s="347">
        <f t="shared" si="247"/>
        <v>0</v>
      </c>
      <c r="AD782" s="347">
        <f t="shared" si="247"/>
        <v>0</v>
      </c>
      <c r="AE782" s="347">
        <f t="shared" si="247"/>
        <v>0</v>
      </c>
      <c r="AF782" s="347">
        <f t="shared" ref="AF782:AL782" si="248">AF770*AF772</f>
        <v>0</v>
      </c>
      <c r="AG782" s="347">
        <f t="shared" si="248"/>
        <v>0</v>
      </c>
      <c r="AH782" s="347">
        <f t="shared" si="248"/>
        <v>0</v>
      </c>
      <c r="AI782" s="347">
        <f t="shared" si="248"/>
        <v>0</v>
      </c>
      <c r="AJ782" s="347">
        <f t="shared" si="248"/>
        <v>0</v>
      </c>
      <c r="AK782" s="347">
        <f t="shared" si="248"/>
        <v>0</v>
      </c>
      <c r="AL782" s="347">
        <f t="shared" si="248"/>
        <v>0</v>
      </c>
      <c r="AM782" s="407">
        <f>SUM(Y782:AL782)</f>
        <v>0</v>
      </c>
      <c r="AN782" s="443"/>
    </row>
    <row r="783" spans="2:40" ht="16">
      <c r="B783" s="349" t="s">
        <v>324</v>
      </c>
      <c r="C783" s="345"/>
      <c r="D783" s="350"/>
      <c r="E783" s="334"/>
      <c r="F783" s="334"/>
      <c r="G783" s="334"/>
      <c r="H783" s="334"/>
      <c r="I783" s="334"/>
      <c r="J783" s="334"/>
      <c r="K783" s="334"/>
      <c r="L783" s="334"/>
      <c r="M783" s="334"/>
      <c r="N783" s="334"/>
      <c r="O783" s="300"/>
      <c r="P783" s="334"/>
      <c r="Q783" s="334"/>
      <c r="R783" s="334"/>
      <c r="S783" s="350"/>
      <c r="T783" s="350"/>
      <c r="U783" s="350"/>
      <c r="V783" s="350"/>
      <c r="W783" s="334"/>
      <c r="X783" s="334"/>
      <c r="Y783" s="351"/>
      <c r="Z783" s="351"/>
      <c r="AA783" s="351"/>
      <c r="AB783" s="351"/>
      <c r="AC783" s="351"/>
      <c r="AD783" s="351"/>
      <c r="AE783" s="351"/>
      <c r="AF783" s="351"/>
      <c r="AG783" s="351"/>
      <c r="AH783" s="351"/>
      <c r="AI783" s="351"/>
      <c r="AJ783" s="351"/>
      <c r="AK783" s="351"/>
      <c r="AL783" s="351"/>
      <c r="AM783" s="407">
        <f>AM781-AM782</f>
        <v>0</v>
      </c>
      <c r="AN783" s="443"/>
    </row>
    <row r="784" spans="2:40" ht="16">
      <c r="B784" s="324"/>
      <c r="C784" s="350"/>
      <c r="D784" s="350"/>
      <c r="E784" s="334"/>
      <c r="F784" s="334"/>
      <c r="G784" s="334"/>
      <c r="H784" s="334"/>
      <c r="I784" s="334"/>
      <c r="J784" s="334"/>
      <c r="K784" s="334"/>
      <c r="L784" s="334"/>
      <c r="M784" s="334"/>
      <c r="N784" s="334"/>
      <c r="O784" s="300"/>
      <c r="P784" s="334"/>
      <c r="Q784" s="334"/>
      <c r="R784" s="334"/>
      <c r="S784" s="350"/>
      <c r="T784" s="345"/>
      <c r="U784" s="350"/>
      <c r="V784" s="350"/>
      <c r="W784" s="334"/>
      <c r="X784" s="334"/>
      <c r="Y784" s="352"/>
      <c r="Z784" s="352"/>
      <c r="AA784" s="352"/>
      <c r="AB784" s="352"/>
      <c r="AC784" s="352"/>
      <c r="AD784" s="352"/>
      <c r="AE784" s="352"/>
      <c r="AF784" s="352"/>
      <c r="AG784" s="352"/>
      <c r="AH784" s="352"/>
      <c r="AI784" s="352"/>
      <c r="AJ784" s="352"/>
      <c r="AK784" s="352"/>
      <c r="AL784" s="352"/>
      <c r="AM784" s="348"/>
      <c r="AN784" s="443"/>
    </row>
    <row r="785" spans="1:39" ht="16">
      <c r="B785" s="439" t="s">
        <v>325</v>
      </c>
      <c r="C785" s="304"/>
      <c r="D785" s="279"/>
      <c r="E785" s="279"/>
      <c r="F785" s="279"/>
      <c r="G785" s="279"/>
      <c r="H785" s="279"/>
      <c r="I785" s="279"/>
      <c r="J785" s="279"/>
      <c r="K785" s="279"/>
      <c r="L785" s="279"/>
      <c r="M785" s="279"/>
      <c r="N785" s="279"/>
      <c r="O785" s="357"/>
      <c r="P785" s="279"/>
      <c r="Q785" s="279"/>
      <c r="R785" s="279"/>
      <c r="S785" s="304"/>
      <c r="T785" s="309"/>
      <c r="U785" s="309"/>
      <c r="V785" s="279"/>
      <c r="W785" s="279"/>
      <c r="X785" s="309"/>
      <c r="Y785" s="291">
        <f>SUMPRODUCT(E606:E767,Y606:Y767)</f>
        <v>6616325.5312938094</v>
      </c>
      <c r="Z785" s="291">
        <f>SUMPRODUCT(E606:E767,Z606:Z767)</f>
        <v>2583512.9241765132</v>
      </c>
      <c r="AA785" s="291">
        <f t="shared" ref="AA785:AL785" si="249">IF(AA604="kw",SUMPRODUCT($N$606:$N$767,$P$606:$P$767,AA606:AA767),SUMPRODUCT($E$606:$E$767,AA606:AA767))</f>
        <v>17552.105090949608</v>
      </c>
      <c r="AB785" s="291">
        <f t="shared" si="249"/>
        <v>2449.1758942215952</v>
      </c>
      <c r="AC785" s="291">
        <f t="shared" si="249"/>
        <v>3490.6009012172558</v>
      </c>
      <c r="AD785" s="291">
        <f t="shared" si="249"/>
        <v>0</v>
      </c>
      <c r="AE785" s="291">
        <f t="shared" si="249"/>
        <v>0</v>
      </c>
      <c r="AF785" s="291">
        <f t="shared" si="249"/>
        <v>0</v>
      </c>
      <c r="AG785" s="291">
        <f t="shared" si="249"/>
        <v>0</v>
      </c>
      <c r="AH785" s="291">
        <f t="shared" si="249"/>
        <v>0</v>
      </c>
      <c r="AI785" s="291">
        <f t="shared" si="249"/>
        <v>0</v>
      </c>
      <c r="AJ785" s="291">
        <f t="shared" si="249"/>
        <v>0</v>
      </c>
      <c r="AK785" s="291">
        <f t="shared" si="249"/>
        <v>0</v>
      </c>
      <c r="AL785" s="291">
        <f t="shared" si="249"/>
        <v>0</v>
      </c>
      <c r="AM785" s="337"/>
    </row>
    <row r="786" spans="1:39" ht="16">
      <c r="B786" s="440" t="s">
        <v>326</v>
      </c>
      <c r="C786" s="364"/>
      <c r="D786" s="384"/>
      <c r="E786" s="384"/>
      <c r="F786" s="384"/>
      <c r="G786" s="384"/>
      <c r="H786" s="384"/>
      <c r="I786" s="384"/>
      <c r="J786" s="384"/>
      <c r="K786" s="384"/>
      <c r="L786" s="384"/>
      <c r="M786" s="384"/>
      <c r="N786" s="384"/>
      <c r="O786" s="383"/>
      <c r="P786" s="384"/>
      <c r="Q786" s="384"/>
      <c r="R786" s="384"/>
      <c r="S786" s="364"/>
      <c r="T786" s="385"/>
      <c r="U786" s="385"/>
      <c r="V786" s="384"/>
      <c r="W786" s="384"/>
      <c r="X786" s="385"/>
      <c r="Y786" s="326">
        <f>SUMPRODUCT(F606:F767,Y606:Y767)</f>
        <v>6596294.7645380665</v>
      </c>
      <c r="Z786" s="326">
        <f>SUMPRODUCT(F606:F767,Z606:Z767)</f>
        <v>2544914.5011894302</v>
      </c>
      <c r="AA786" s="326">
        <f t="shared" ref="AA786:AL786" si="250">IF(AA604="kw",SUMPRODUCT($N$606:$N$767,$Q$606:$Q$767,AA606:AA767),SUMPRODUCT($F$606:$F$767,AA606:AA767))</f>
        <v>17508.615802819233</v>
      </c>
      <c r="AB786" s="326">
        <f t="shared" si="250"/>
        <v>2443.1051691128891</v>
      </c>
      <c r="AC786" s="326">
        <f t="shared" si="250"/>
        <v>3481.1957721437307</v>
      </c>
      <c r="AD786" s="326">
        <f t="shared" si="250"/>
        <v>0</v>
      </c>
      <c r="AE786" s="326">
        <f t="shared" si="250"/>
        <v>0</v>
      </c>
      <c r="AF786" s="326">
        <f t="shared" si="250"/>
        <v>0</v>
      </c>
      <c r="AG786" s="326">
        <f t="shared" si="250"/>
        <v>0</v>
      </c>
      <c r="AH786" s="326">
        <f t="shared" si="250"/>
        <v>0</v>
      </c>
      <c r="AI786" s="326">
        <f t="shared" si="250"/>
        <v>0</v>
      </c>
      <c r="AJ786" s="326">
        <f t="shared" si="250"/>
        <v>0</v>
      </c>
      <c r="AK786" s="326">
        <f t="shared" si="250"/>
        <v>0</v>
      </c>
      <c r="AL786" s="326">
        <f t="shared" si="250"/>
        <v>0</v>
      </c>
      <c r="AM786" s="386"/>
    </row>
    <row r="787" spans="1:39" ht="59" customHeight="1">
      <c r="B787" s="970" t="s">
        <v>836</v>
      </c>
      <c r="C787" s="970"/>
      <c r="D787" s="970"/>
      <c r="E787" s="970"/>
      <c r="F787" s="970"/>
      <c r="G787" s="970"/>
      <c r="H787" s="970"/>
      <c r="I787" s="970"/>
      <c r="J787" s="970"/>
      <c r="K787" s="970"/>
      <c r="L787" s="970"/>
      <c r="M787" s="970"/>
      <c r="N787" s="970"/>
      <c r="O787" s="970"/>
      <c r="P787" s="970"/>
      <c r="Q787" s="970"/>
      <c r="R787" s="970"/>
      <c r="S787" s="970"/>
      <c r="T787" s="970"/>
      <c r="U787" s="388"/>
      <c r="V787" s="388"/>
      <c r="W787" s="388"/>
      <c r="X787" s="388"/>
      <c r="Y787" s="409"/>
      <c r="Z787" s="409"/>
      <c r="AA787" s="409"/>
      <c r="AB787" s="409"/>
      <c r="AC787" s="409"/>
      <c r="AD787" s="409"/>
      <c r="AE787" s="409"/>
      <c r="AF787" s="409"/>
      <c r="AG787" s="409"/>
      <c r="AH787" s="409"/>
      <c r="AI787" s="409"/>
      <c r="AJ787" s="409"/>
      <c r="AK787" s="409"/>
      <c r="AL787" s="409"/>
      <c r="AM787" s="389"/>
    </row>
    <row r="790" spans="1:39" ht="16">
      <c r="B790" s="280" t="s">
        <v>327</v>
      </c>
      <c r="C790" s="281"/>
      <c r="D790" s="589" t="s">
        <v>525</v>
      </c>
      <c r="E790" s="253"/>
      <c r="F790" s="589"/>
      <c r="G790" s="253"/>
      <c r="H790" s="253"/>
      <c r="I790" s="253"/>
      <c r="J790" s="253"/>
      <c r="K790" s="253"/>
      <c r="L790" s="253"/>
      <c r="M790" s="253"/>
      <c r="N790" s="253"/>
      <c r="O790" s="281"/>
      <c r="P790" s="253"/>
      <c r="Q790" s="253"/>
      <c r="R790" s="253"/>
      <c r="S790" s="253"/>
      <c r="T790" s="253"/>
      <c r="U790" s="253"/>
      <c r="V790" s="253"/>
      <c r="W790" s="253"/>
      <c r="X790" s="253"/>
      <c r="Y790" s="270"/>
      <c r="Z790" s="267"/>
      <c r="AA790" s="267"/>
      <c r="AB790" s="267"/>
      <c r="AC790" s="267"/>
      <c r="AD790" s="267"/>
      <c r="AE790" s="267"/>
      <c r="AF790" s="267"/>
      <c r="AG790" s="267"/>
      <c r="AH790" s="267"/>
      <c r="AI790" s="267"/>
      <c r="AJ790" s="267"/>
      <c r="AK790" s="267"/>
      <c r="AL790" s="267"/>
    </row>
    <row r="791" spans="1:39" ht="33" customHeight="1">
      <c r="B791" s="958" t="s">
        <v>211</v>
      </c>
      <c r="C791" s="960" t="s">
        <v>33</v>
      </c>
      <c r="D791" s="284" t="s">
        <v>421</v>
      </c>
      <c r="E791" s="962" t="s">
        <v>209</v>
      </c>
      <c r="F791" s="963"/>
      <c r="G791" s="963"/>
      <c r="H791" s="963"/>
      <c r="I791" s="963"/>
      <c r="J791" s="963"/>
      <c r="K791" s="963"/>
      <c r="L791" s="963"/>
      <c r="M791" s="964"/>
      <c r="N791" s="965" t="s">
        <v>213</v>
      </c>
      <c r="O791" s="284" t="s">
        <v>422</v>
      </c>
      <c r="P791" s="962" t="s">
        <v>212</v>
      </c>
      <c r="Q791" s="963"/>
      <c r="R791" s="963"/>
      <c r="S791" s="963"/>
      <c r="T791" s="963"/>
      <c r="U791" s="963"/>
      <c r="V791" s="963"/>
      <c r="W791" s="963"/>
      <c r="X791" s="964"/>
      <c r="Y791" s="955" t="s">
        <v>243</v>
      </c>
      <c r="Z791" s="956"/>
      <c r="AA791" s="956"/>
      <c r="AB791" s="956"/>
      <c r="AC791" s="956"/>
      <c r="AD791" s="956"/>
      <c r="AE791" s="956"/>
      <c r="AF791" s="956"/>
      <c r="AG791" s="956"/>
      <c r="AH791" s="956"/>
      <c r="AI791" s="956"/>
      <c r="AJ791" s="956"/>
      <c r="AK791" s="956"/>
      <c r="AL791" s="956"/>
      <c r="AM791" s="957"/>
    </row>
    <row r="792" spans="1:39" ht="65.25" customHeight="1">
      <c r="B792" s="959"/>
      <c r="C792" s="961"/>
      <c r="D792" s="285">
        <v>2019</v>
      </c>
      <c r="E792" s="285">
        <v>2020</v>
      </c>
      <c r="F792" s="285">
        <v>2021</v>
      </c>
      <c r="G792" s="285">
        <v>2022</v>
      </c>
      <c r="H792" s="285">
        <v>2023</v>
      </c>
      <c r="I792" s="285">
        <v>2024</v>
      </c>
      <c r="J792" s="285">
        <v>2025</v>
      </c>
      <c r="K792" s="285">
        <v>2026</v>
      </c>
      <c r="L792" s="285">
        <v>2027</v>
      </c>
      <c r="M792" s="285">
        <v>2028</v>
      </c>
      <c r="N792" s="966"/>
      <c r="O792" s="285">
        <v>2019</v>
      </c>
      <c r="P792" s="285">
        <v>2020</v>
      </c>
      <c r="Q792" s="285">
        <v>2021</v>
      </c>
      <c r="R792" s="285">
        <v>2022</v>
      </c>
      <c r="S792" s="285">
        <v>2023</v>
      </c>
      <c r="T792" s="285">
        <v>2024</v>
      </c>
      <c r="U792" s="285">
        <v>2025</v>
      </c>
      <c r="V792" s="285">
        <v>2026</v>
      </c>
      <c r="W792" s="285">
        <v>2027</v>
      </c>
      <c r="X792" s="285">
        <v>2028</v>
      </c>
      <c r="Y792" s="285" t="str">
        <f>'1.  LRAMVA Summary'!D52</f>
        <v>Residential</v>
      </c>
      <c r="Z792" s="285" t="str">
        <f>'1.  LRAMVA Summary'!E52</f>
        <v>GS&lt;50 kW</v>
      </c>
      <c r="AA792" s="285" t="str">
        <f>'1.  LRAMVA Summary'!F52</f>
        <v>GS 50 to 2,999 kW</v>
      </c>
      <c r="AB792" s="285" t="str">
        <f>'1.  LRAMVA Summary'!G52</f>
        <v>GS 3,000 to 4,999 kW</v>
      </c>
      <c r="AC792" s="285" t="str">
        <f>'1.  LRAMVA Summary'!H52</f>
        <v>Large Use</v>
      </c>
      <c r="AD792" s="285" t="str">
        <f>'1.  LRAMVA Summary'!I52</f>
        <v>Unmetered Scattered Load</v>
      </c>
      <c r="AE792" s="285" t="str">
        <f>'1.  LRAMVA Summary'!J52</f>
        <v>Sentinel Lighting</v>
      </c>
      <c r="AF792" s="285" t="str">
        <f>'1.  LRAMVA Summary'!K52</f>
        <v>Street Lighting</v>
      </c>
      <c r="AG792" s="285" t="str">
        <f>'1.  LRAMVA Summary'!L52</f>
        <v/>
      </c>
      <c r="AH792" s="285" t="str">
        <f>'1.  LRAMVA Summary'!M52</f>
        <v/>
      </c>
      <c r="AI792" s="285" t="str">
        <f>'1.  LRAMVA Summary'!N52</f>
        <v/>
      </c>
      <c r="AJ792" s="285" t="str">
        <f>'1.  LRAMVA Summary'!O52</f>
        <v/>
      </c>
      <c r="AK792" s="285" t="str">
        <f>'1.  LRAMVA Summary'!P52</f>
        <v/>
      </c>
      <c r="AL792" s="285" t="str">
        <f>'1.  LRAMVA Summary'!Q52</f>
        <v/>
      </c>
      <c r="AM792" s="287" t="str">
        <f>'1.  LRAMVA Summary'!R52</f>
        <v>Total</v>
      </c>
    </row>
    <row r="793" spans="1:39" ht="15.75" hidden="1" customHeight="1">
      <c r="A793" s="531"/>
      <c r="B793" s="517" t="s">
        <v>503</v>
      </c>
      <c r="C793" s="289"/>
      <c r="D793" s="289"/>
      <c r="E793" s="289"/>
      <c r="F793" s="289"/>
      <c r="G793" s="289"/>
      <c r="H793" s="289"/>
      <c r="I793" s="289"/>
      <c r="J793" s="289"/>
      <c r="K793" s="289"/>
      <c r="L793" s="289"/>
      <c r="M793" s="289"/>
      <c r="N793" s="290"/>
      <c r="O793" s="289"/>
      <c r="P793" s="289"/>
      <c r="Q793" s="289"/>
      <c r="R793" s="289"/>
      <c r="S793" s="289"/>
      <c r="T793" s="289"/>
      <c r="U793" s="289"/>
      <c r="V793" s="289"/>
      <c r="W793" s="289"/>
      <c r="X793" s="289"/>
      <c r="Y793" s="291" t="str">
        <f>'1.  LRAMVA Summary'!D53</f>
        <v>kWh</v>
      </c>
      <c r="Z793" s="291" t="str">
        <f>'1.  LRAMVA Summary'!E53</f>
        <v>kWh</v>
      </c>
      <c r="AA793" s="291" t="str">
        <f>'1.  LRAMVA Summary'!F53</f>
        <v>kW</v>
      </c>
      <c r="AB793" s="291" t="str">
        <f>'1.  LRAMVA Summary'!G53</f>
        <v>kW</v>
      </c>
      <c r="AC793" s="291" t="str">
        <f>'1.  LRAMVA Summary'!H53</f>
        <v>kW</v>
      </c>
      <c r="AD793" s="291" t="str">
        <f>'1.  LRAMVA Summary'!I53</f>
        <v>kWh</v>
      </c>
      <c r="AE793" s="291" t="str">
        <f>'1.  LRAMVA Summary'!J53</f>
        <v>kW</v>
      </c>
      <c r="AF793" s="291" t="str">
        <f>'1.  LRAMVA Summary'!K53</f>
        <v>kW</v>
      </c>
      <c r="AG793" s="291">
        <f>'1.  LRAMVA Summary'!L53</f>
        <v>0</v>
      </c>
      <c r="AH793" s="291">
        <f>'1.  LRAMVA Summary'!M53</f>
        <v>0</v>
      </c>
      <c r="AI793" s="291">
        <f>'1.  LRAMVA Summary'!N53</f>
        <v>0</v>
      </c>
      <c r="AJ793" s="291">
        <f>'1.  LRAMVA Summary'!O53</f>
        <v>0</v>
      </c>
      <c r="AK793" s="291">
        <f>'1.  LRAMVA Summary'!P53</f>
        <v>0</v>
      </c>
      <c r="AL793" s="291">
        <f>'1.  LRAMVA Summary'!Q53</f>
        <v>0</v>
      </c>
      <c r="AM793" s="292"/>
    </row>
    <row r="794" spans="1:39" ht="16" hidden="1" outlineLevel="1">
      <c r="A794" s="531"/>
      <c r="B794" s="503" t="s">
        <v>496</v>
      </c>
      <c r="C794" s="289"/>
      <c r="D794" s="289"/>
      <c r="E794" s="289"/>
      <c r="F794" s="289"/>
      <c r="G794" s="289"/>
      <c r="H794" s="289"/>
      <c r="I794" s="289"/>
      <c r="J794" s="289"/>
      <c r="K794" s="289"/>
      <c r="L794" s="289"/>
      <c r="M794" s="289"/>
      <c r="N794" s="290"/>
      <c r="O794" s="289"/>
      <c r="P794" s="289"/>
      <c r="Q794" s="289"/>
      <c r="R794" s="289"/>
      <c r="S794" s="289"/>
      <c r="T794" s="289"/>
      <c r="U794" s="289"/>
      <c r="V794" s="289"/>
      <c r="W794" s="289"/>
      <c r="X794" s="289"/>
      <c r="Y794" s="291"/>
      <c r="Z794" s="291"/>
      <c r="AA794" s="291"/>
      <c r="AB794" s="291"/>
      <c r="AC794" s="291"/>
      <c r="AD794" s="291"/>
      <c r="AE794" s="291"/>
      <c r="AF794" s="291"/>
      <c r="AG794" s="291"/>
      <c r="AH794" s="291"/>
      <c r="AI794" s="291"/>
      <c r="AJ794" s="291"/>
      <c r="AK794" s="291"/>
      <c r="AL794" s="291"/>
      <c r="AM794" s="292"/>
    </row>
    <row r="795" spans="1:39" ht="17" hidden="1" outlineLevel="1">
      <c r="A795" s="531">
        <v>1</v>
      </c>
      <c r="B795" s="428" t="s">
        <v>95</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0"/>
      <c r="Z795" s="410"/>
      <c r="AA795" s="410"/>
      <c r="AB795" s="410"/>
      <c r="AC795" s="410"/>
      <c r="AD795" s="410"/>
      <c r="AE795" s="410"/>
      <c r="AF795" s="410"/>
      <c r="AG795" s="410"/>
      <c r="AH795" s="410"/>
      <c r="AI795" s="410"/>
      <c r="AJ795" s="410"/>
      <c r="AK795" s="410"/>
      <c r="AL795" s="410"/>
      <c r="AM795" s="296">
        <f>SUM(Y795:AL795)</f>
        <v>0</v>
      </c>
    </row>
    <row r="796" spans="1:39" ht="16" hidden="1" outlineLevel="1">
      <c r="A796" s="531"/>
      <c r="B796" s="294" t="s">
        <v>342</v>
      </c>
      <c r="C796" s="291" t="s">
        <v>163</v>
      </c>
      <c r="D796" s="295"/>
      <c r="E796" s="295"/>
      <c r="F796" s="295"/>
      <c r="G796" s="295"/>
      <c r="H796" s="295"/>
      <c r="I796" s="295"/>
      <c r="J796" s="295"/>
      <c r="K796" s="295"/>
      <c r="L796" s="295"/>
      <c r="M796" s="295"/>
      <c r="N796" s="467"/>
      <c r="O796" s="295"/>
      <c r="P796" s="295"/>
      <c r="Q796" s="295"/>
      <c r="R796" s="295"/>
      <c r="S796" s="295"/>
      <c r="T796" s="295"/>
      <c r="U796" s="295"/>
      <c r="V796" s="295"/>
      <c r="W796" s="295"/>
      <c r="X796" s="295"/>
      <c r="Y796" s="411">
        <f t="shared" ref="Y796:AL796" si="251">Y795</f>
        <v>0</v>
      </c>
      <c r="Z796" s="411">
        <f t="shared" si="251"/>
        <v>0</v>
      </c>
      <c r="AA796" s="411">
        <f t="shared" si="251"/>
        <v>0</v>
      </c>
      <c r="AB796" s="411">
        <f t="shared" si="251"/>
        <v>0</v>
      </c>
      <c r="AC796" s="411">
        <f t="shared" si="251"/>
        <v>0</v>
      </c>
      <c r="AD796" s="411">
        <f t="shared" si="251"/>
        <v>0</v>
      </c>
      <c r="AE796" s="411">
        <f t="shared" si="251"/>
        <v>0</v>
      </c>
      <c r="AF796" s="411">
        <f t="shared" si="251"/>
        <v>0</v>
      </c>
      <c r="AG796" s="411">
        <f t="shared" si="251"/>
        <v>0</v>
      </c>
      <c r="AH796" s="411">
        <f t="shared" si="251"/>
        <v>0</v>
      </c>
      <c r="AI796" s="411">
        <f t="shared" si="251"/>
        <v>0</v>
      </c>
      <c r="AJ796" s="411">
        <f t="shared" si="251"/>
        <v>0</v>
      </c>
      <c r="AK796" s="411">
        <f t="shared" si="251"/>
        <v>0</v>
      </c>
      <c r="AL796" s="411">
        <f t="shared" si="251"/>
        <v>0</v>
      </c>
      <c r="AM796" s="297"/>
    </row>
    <row r="797" spans="1:39" ht="16" hidden="1" outlineLevel="1">
      <c r="A797" s="531"/>
      <c r="B797" s="298"/>
      <c r="C797" s="299"/>
      <c r="D797" s="299"/>
      <c r="E797" s="299"/>
      <c r="F797" s="299"/>
      <c r="G797" s="299"/>
      <c r="H797" s="299"/>
      <c r="I797" s="299"/>
      <c r="J797" s="299"/>
      <c r="K797" s="299"/>
      <c r="L797" s="299"/>
      <c r="M797" s="299"/>
      <c r="N797" s="300"/>
      <c r="O797" s="299"/>
      <c r="P797" s="299"/>
      <c r="Q797" s="299"/>
      <c r="R797" s="299"/>
      <c r="S797" s="299"/>
      <c r="T797" s="299"/>
      <c r="U797" s="299"/>
      <c r="V797" s="299"/>
      <c r="W797" s="299"/>
      <c r="X797" s="299"/>
      <c r="Y797" s="412"/>
      <c r="Z797" s="413"/>
      <c r="AA797" s="413"/>
      <c r="AB797" s="413"/>
      <c r="AC797" s="413"/>
      <c r="AD797" s="413"/>
      <c r="AE797" s="413"/>
      <c r="AF797" s="413"/>
      <c r="AG797" s="413"/>
      <c r="AH797" s="413"/>
      <c r="AI797" s="413"/>
      <c r="AJ797" s="413"/>
      <c r="AK797" s="413"/>
      <c r="AL797" s="413"/>
      <c r="AM797" s="302"/>
    </row>
    <row r="798" spans="1:39" ht="17" hidden="1" outlineLevel="1">
      <c r="A798" s="531">
        <v>2</v>
      </c>
      <c r="B798" s="428" t="s">
        <v>96</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0"/>
      <c r="Z798" s="410"/>
      <c r="AA798" s="410"/>
      <c r="AB798" s="410"/>
      <c r="AC798" s="410"/>
      <c r="AD798" s="410"/>
      <c r="AE798" s="410"/>
      <c r="AF798" s="410"/>
      <c r="AG798" s="410"/>
      <c r="AH798" s="410"/>
      <c r="AI798" s="410"/>
      <c r="AJ798" s="410"/>
      <c r="AK798" s="410"/>
      <c r="AL798" s="410"/>
      <c r="AM798" s="296">
        <f>SUM(Y798:AL798)</f>
        <v>0</v>
      </c>
    </row>
    <row r="799" spans="1:39" ht="16" hidden="1" outlineLevel="1">
      <c r="A799" s="531"/>
      <c r="B799" s="294" t="s">
        <v>342</v>
      </c>
      <c r="C799" s="291" t="s">
        <v>163</v>
      </c>
      <c r="D799" s="295"/>
      <c r="E799" s="295"/>
      <c r="F799" s="295"/>
      <c r="G799" s="295"/>
      <c r="H799" s="295"/>
      <c r="I799" s="295"/>
      <c r="J799" s="295"/>
      <c r="K799" s="295"/>
      <c r="L799" s="295"/>
      <c r="M799" s="295"/>
      <c r="N799" s="467"/>
      <c r="O799" s="295"/>
      <c r="P799" s="295"/>
      <c r="Q799" s="295"/>
      <c r="R799" s="295"/>
      <c r="S799" s="295"/>
      <c r="T799" s="295"/>
      <c r="U799" s="295"/>
      <c r="V799" s="295"/>
      <c r="W799" s="295"/>
      <c r="X799" s="295"/>
      <c r="Y799" s="411">
        <f t="shared" ref="Y799:AL799" si="252">Y798</f>
        <v>0</v>
      </c>
      <c r="Z799" s="411">
        <f t="shared" si="252"/>
        <v>0</v>
      </c>
      <c r="AA799" s="411">
        <f t="shared" si="252"/>
        <v>0</v>
      </c>
      <c r="AB799" s="411">
        <f t="shared" si="252"/>
        <v>0</v>
      </c>
      <c r="AC799" s="411">
        <f t="shared" si="252"/>
        <v>0</v>
      </c>
      <c r="AD799" s="411">
        <f t="shared" si="252"/>
        <v>0</v>
      </c>
      <c r="AE799" s="411">
        <f t="shared" si="252"/>
        <v>0</v>
      </c>
      <c r="AF799" s="411">
        <f t="shared" si="252"/>
        <v>0</v>
      </c>
      <c r="AG799" s="411">
        <f t="shared" si="252"/>
        <v>0</v>
      </c>
      <c r="AH799" s="411">
        <f t="shared" si="252"/>
        <v>0</v>
      </c>
      <c r="AI799" s="411">
        <f t="shared" si="252"/>
        <v>0</v>
      </c>
      <c r="AJ799" s="411">
        <f t="shared" si="252"/>
        <v>0</v>
      </c>
      <c r="AK799" s="411">
        <f t="shared" si="252"/>
        <v>0</v>
      </c>
      <c r="AL799" s="411">
        <f t="shared" si="252"/>
        <v>0</v>
      </c>
      <c r="AM799" s="297"/>
    </row>
    <row r="800" spans="1:39" ht="16" hidden="1" outlineLevel="1">
      <c r="A800" s="531"/>
      <c r="B800" s="298"/>
      <c r="C800" s="299"/>
      <c r="D800" s="304"/>
      <c r="E800" s="304"/>
      <c r="F800" s="304"/>
      <c r="G800" s="304"/>
      <c r="H800" s="304"/>
      <c r="I800" s="304"/>
      <c r="J800" s="304"/>
      <c r="K800" s="304"/>
      <c r="L800" s="304"/>
      <c r="M800" s="304"/>
      <c r="N800" s="300"/>
      <c r="O800" s="304"/>
      <c r="P800" s="304"/>
      <c r="Q800" s="304"/>
      <c r="R800" s="304"/>
      <c r="S800" s="304"/>
      <c r="T800" s="304"/>
      <c r="U800" s="304"/>
      <c r="V800" s="304"/>
      <c r="W800" s="304"/>
      <c r="X800" s="304"/>
      <c r="Y800" s="412"/>
      <c r="Z800" s="413"/>
      <c r="AA800" s="413"/>
      <c r="AB800" s="413"/>
      <c r="AC800" s="413"/>
      <c r="AD800" s="413"/>
      <c r="AE800" s="413"/>
      <c r="AF800" s="413"/>
      <c r="AG800" s="413"/>
      <c r="AH800" s="413"/>
      <c r="AI800" s="413"/>
      <c r="AJ800" s="413"/>
      <c r="AK800" s="413"/>
      <c r="AL800" s="413"/>
      <c r="AM800" s="302"/>
    </row>
    <row r="801" spans="1:39" ht="17" hidden="1" outlineLevel="1">
      <c r="A801" s="531">
        <v>3</v>
      </c>
      <c r="B801" s="428" t="s">
        <v>97</v>
      </c>
      <c r="C801" s="291" t="s">
        <v>25</v>
      </c>
      <c r="D801" s="295"/>
      <c r="E801" s="295"/>
      <c r="F801" s="295"/>
      <c r="G801" s="295"/>
      <c r="H801" s="295"/>
      <c r="I801" s="295"/>
      <c r="J801" s="295"/>
      <c r="K801" s="295"/>
      <c r="L801" s="295"/>
      <c r="M801" s="295"/>
      <c r="N801" s="291"/>
      <c r="O801" s="295"/>
      <c r="P801" s="295"/>
      <c r="Q801" s="295"/>
      <c r="R801" s="295"/>
      <c r="S801" s="295"/>
      <c r="T801" s="295"/>
      <c r="U801" s="295"/>
      <c r="V801" s="295"/>
      <c r="W801" s="295"/>
      <c r="X801" s="295"/>
      <c r="Y801" s="410"/>
      <c r="Z801" s="410"/>
      <c r="AA801" s="410"/>
      <c r="AB801" s="410"/>
      <c r="AC801" s="410"/>
      <c r="AD801" s="410"/>
      <c r="AE801" s="410"/>
      <c r="AF801" s="410"/>
      <c r="AG801" s="410"/>
      <c r="AH801" s="410"/>
      <c r="AI801" s="410"/>
      <c r="AJ801" s="410"/>
      <c r="AK801" s="410"/>
      <c r="AL801" s="410"/>
      <c r="AM801" s="296">
        <f>SUM(Y801:AL801)</f>
        <v>0</v>
      </c>
    </row>
    <row r="802" spans="1:39" ht="16" hidden="1" outlineLevel="1">
      <c r="A802" s="531"/>
      <c r="B802" s="294" t="s">
        <v>342</v>
      </c>
      <c r="C802" s="291" t="s">
        <v>163</v>
      </c>
      <c r="D802" s="295"/>
      <c r="E802" s="295"/>
      <c r="F802" s="295"/>
      <c r="G802" s="295"/>
      <c r="H802" s="295"/>
      <c r="I802" s="295"/>
      <c r="J802" s="295"/>
      <c r="K802" s="295"/>
      <c r="L802" s="295"/>
      <c r="M802" s="295"/>
      <c r="N802" s="467"/>
      <c r="O802" s="295"/>
      <c r="P802" s="295"/>
      <c r="Q802" s="295"/>
      <c r="R802" s="295"/>
      <c r="S802" s="295"/>
      <c r="T802" s="295"/>
      <c r="U802" s="295"/>
      <c r="V802" s="295"/>
      <c r="W802" s="295"/>
      <c r="X802" s="295"/>
      <c r="Y802" s="411">
        <f t="shared" ref="Y802:AL802" si="253">Y801</f>
        <v>0</v>
      </c>
      <c r="Z802" s="411">
        <f t="shared" si="253"/>
        <v>0</v>
      </c>
      <c r="AA802" s="411">
        <f t="shared" si="253"/>
        <v>0</v>
      </c>
      <c r="AB802" s="411">
        <f t="shared" si="253"/>
        <v>0</v>
      </c>
      <c r="AC802" s="411">
        <f t="shared" si="253"/>
        <v>0</v>
      </c>
      <c r="AD802" s="411">
        <f t="shared" si="253"/>
        <v>0</v>
      </c>
      <c r="AE802" s="411">
        <f t="shared" si="253"/>
        <v>0</v>
      </c>
      <c r="AF802" s="411">
        <f t="shared" si="253"/>
        <v>0</v>
      </c>
      <c r="AG802" s="411">
        <f t="shared" si="253"/>
        <v>0</v>
      </c>
      <c r="AH802" s="411">
        <f t="shared" si="253"/>
        <v>0</v>
      </c>
      <c r="AI802" s="411">
        <f t="shared" si="253"/>
        <v>0</v>
      </c>
      <c r="AJ802" s="411">
        <f t="shared" si="253"/>
        <v>0</v>
      </c>
      <c r="AK802" s="411">
        <f t="shared" si="253"/>
        <v>0</v>
      </c>
      <c r="AL802" s="411">
        <f t="shared" si="253"/>
        <v>0</v>
      </c>
      <c r="AM802" s="297"/>
    </row>
    <row r="803" spans="1:39" ht="16" hidden="1" outlineLevel="1">
      <c r="A803" s="531"/>
      <c r="B803" s="294"/>
      <c r="C803" s="305"/>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412"/>
      <c r="Z803" s="412"/>
      <c r="AA803" s="412"/>
      <c r="AB803" s="412"/>
      <c r="AC803" s="412"/>
      <c r="AD803" s="412"/>
      <c r="AE803" s="412"/>
      <c r="AF803" s="412"/>
      <c r="AG803" s="412"/>
      <c r="AH803" s="412"/>
      <c r="AI803" s="412"/>
      <c r="AJ803" s="412"/>
      <c r="AK803" s="412"/>
      <c r="AL803" s="412"/>
      <c r="AM803" s="306"/>
    </row>
    <row r="804" spans="1:39" ht="17" hidden="1" outlineLevel="1">
      <c r="A804" s="531">
        <v>4</v>
      </c>
      <c r="B804" s="519" t="s">
        <v>679</v>
      </c>
      <c r="C804" s="291" t="s">
        <v>25</v>
      </c>
      <c r="D804" s="295"/>
      <c r="E804" s="295"/>
      <c r="F804" s="295"/>
      <c r="G804" s="295"/>
      <c r="H804" s="295"/>
      <c r="I804" s="295"/>
      <c r="J804" s="295"/>
      <c r="K804" s="295"/>
      <c r="L804" s="295"/>
      <c r="M804" s="295"/>
      <c r="N804" s="291"/>
      <c r="O804" s="295"/>
      <c r="P804" s="295"/>
      <c r="Q804" s="295"/>
      <c r="R804" s="295"/>
      <c r="S804" s="295"/>
      <c r="T804" s="295"/>
      <c r="U804" s="295"/>
      <c r="V804" s="295"/>
      <c r="W804" s="295"/>
      <c r="X804" s="295"/>
      <c r="Y804" s="415"/>
      <c r="Z804" s="415"/>
      <c r="AA804" s="415"/>
      <c r="AB804" s="415"/>
      <c r="AC804" s="415"/>
      <c r="AD804" s="415"/>
      <c r="AE804" s="415"/>
      <c r="AF804" s="410"/>
      <c r="AG804" s="410"/>
      <c r="AH804" s="410"/>
      <c r="AI804" s="410"/>
      <c r="AJ804" s="410"/>
      <c r="AK804" s="410"/>
      <c r="AL804" s="410"/>
      <c r="AM804" s="296">
        <f>SUM(Y804:AL804)</f>
        <v>0</v>
      </c>
    </row>
    <row r="805" spans="1:39" ht="16" hidden="1" outlineLevel="1">
      <c r="A805" s="531"/>
      <c r="B805" s="294" t="s">
        <v>342</v>
      </c>
      <c r="C805" s="291" t="s">
        <v>163</v>
      </c>
      <c r="D805" s="295"/>
      <c r="E805" s="295"/>
      <c r="F805" s="295"/>
      <c r="G805" s="295"/>
      <c r="H805" s="295"/>
      <c r="I805" s="295"/>
      <c r="J805" s="295"/>
      <c r="K805" s="295"/>
      <c r="L805" s="295"/>
      <c r="M805" s="295"/>
      <c r="N805" s="467"/>
      <c r="O805" s="295"/>
      <c r="P805" s="295"/>
      <c r="Q805" s="295"/>
      <c r="R805" s="295"/>
      <c r="S805" s="295"/>
      <c r="T805" s="295"/>
      <c r="U805" s="295"/>
      <c r="V805" s="295"/>
      <c r="W805" s="295"/>
      <c r="X805" s="295"/>
      <c r="Y805" s="411">
        <f t="shared" ref="Y805:AL805" si="254">Y804</f>
        <v>0</v>
      </c>
      <c r="Z805" s="411">
        <f t="shared" si="254"/>
        <v>0</v>
      </c>
      <c r="AA805" s="411">
        <f t="shared" si="254"/>
        <v>0</v>
      </c>
      <c r="AB805" s="411">
        <f t="shared" si="254"/>
        <v>0</v>
      </c>
      <c r="AC805" s="411">
        <f t="shared" si="254"/>
        <v>0</v>
      </c>
      <c r="AD805" s="411">
        <f t="shared" si="254"/>
        <v>0</v>
      </c>
      <c r="AE805" s="411">
        <f t="shared" si="254"/>
        <v>0</v>
      </c>
      <c r="AF805" s="411">
        <f t="shared" si="254"/>
        <v>0</v>
      </c>
      <c r="AG805" s="411">
        <f t="shared" si="254"/>
        <v>0</v>
      </c>
      <c r="AH805" s="411">
        <f t="shared" si="254"/>
        <v>0</v>
      </c>
      <c r="AI805" s="411">
        <f t="shared" si="254"/>
        <v>0</v>
      </c>
      <c r="AJ805" s="411">
        <f t="shared" si="254"/>
        <v>0</v>
      </c>
      <c r="AK805" s="411">
        <f t="shared" si="254"/>
        <v>0</v>
      </c>
      <c r="AL805" s="411">
        <f t="shared" si="254"/>
        <v>0</v>
      </c>
      <c r="AM805" s="297"/>
    </row>
    <row r="806" spans="1:39" ht="16" hidden="1" outlineLevel="1">
      <c r="A806" s="531"/>
      <c r="B806" s="294"/>
      <c r="C806" s="305"/>
      <c r="D806" s="304"/>
      <c r="E806" s="304"/>
      <c r="F806" s="304"/>
      <c r="G806" s="304"/>
      <c r="H806" s="304"/>
      <c r="I806" s="304"/>
      <c r="J806" s="304"/>
      <c r="K806" s="304"/>
      <c r="L806" s="304"/>
      <c r="M806" s="304"/>
      <c r="N806" s="291"/>
      <c r="O806" s="304"/>
      <c r="P806" s="304"/>
      <c r="Q806" s="304"/>
      <c r="R806" s="304"/>
      <c r="S806" s="304"/>
      <c r="T806" s="304"/>
      <c r="U806" s="304"/>
      <c r="V806" s="304"/>
      <c r="W806" s="304"/>
      <c r="X806" s="304"/>
      <c r="Y806" s="412"/>
      <c r="Z806" s="412"/>
      <c r="AA806" s="412"/>
      <c r="AB806" s="412"/>
      <c r="AC806" s="412"/>
      <c r="AD806" s="412"/>
      <c r="AE806" s="412"/>
      <c r="AF806" s="412"/>
      <c r="AG806" s="412"/>
      <c r="AH806" s="412"/>
      <c r="AI806" s="412"/>
      <c r="AJ806" s="412"/>
      <c r="AK806" s="412"/>
      <c r="AL806" s="412"/>
      <c r="AM806" s="306"/>
    </row>
    <row r="807" spans="1:39" ht="15.75" hidden="1" customHeight="1" outlineLevel="1">
      <c r="A807" s="531">
        <v>5</v>
      </c>
      <c r="B807" s="428" t="s">
        <v>98</v>
      </c>
      <c r="C807" s="291" t="s">
        <v>25</v>
      </c>
      <c r="D807" s="295"/>
      <c r="E807" s="295"/>
      <c r="F807" s="295"/>
      <c r="G807" s="295"/>
      <c r="H807" s="295"/>
      <c r="I807" s="295"/>
      <c r="J807" s="295"/>
      <c r="K807" s="295"/>
      <c r="L807" s="295"/>
      <c r="M807" s="295"/>
      <c r="N807" s="291"/>
      <c r="O807" s="295"/>
      <c r="P807" s="295"/>
      <c r="Q807" s="295"/>
      <c r="R807" s="295"/>
      <c r="S807" s="295"/>
      <c r="T807" s="295"/>
      <c r="U807" s="295"/>
      <c r="V807" s="295"/>
      <c r="W807" s="295"/>
      <c r="X807" s="295"/>
      <c r="Y807" s="415"/>
      <c r="Z807" s="415"/>
      <c r="AA807" s="415"/>
      <c r="AB807" s="415"/>
      <c r="AC807" s="415"/>
      <c r="AD807" s="415"/>
      <c r="AE807" s="415"/>
      <c r="AF807" s="410"/>
      <c r="AG807" s="410"/>
      <c r="AH807" s="410"/>
      <c r="AI807" s="410"/>
      <c r="AJ807" s="410"/>
      <c r="AK807" s="410"/>
      <c r="AL807" s="410"/>
      <c r="AM807" s="296">
        <f>SUM(Y807:AL807)</f>
        <v>0</v>
      </c>
    </row>
    <row r="808" spans="1:39" ht="20.25" hidden="1" customHeight="1" outlineLevel="1">
      <c r="A808" s="531"/>
      <c r="B808" s="294" t="s">
        <v>342</v>
      </c>
      <c r="C808" s="291" t="s">
        <v>163</v>
      </c>
      <c r="D808" s="295"/>
      <c r="E808" s="295"/>
      <c r="F808" s="295"/>
      <c r="G808" s="295"/>
      <c r="H808" s="295"/>
      <c r="I808" s="295"/>
      <c r="J808" s="295"/>
      <c r="K808" s="295"/>
      <c r="L808" s="295"/>
      <c r="M808" s="295"/>
      <c r="N808" s="467"/>
      <c r="O808" s="295"/>
      <c r="P808" s="295"/>
      <c r="Q808" s="295"/>
      <c r="R808" s="295"/>
      <c r="S808" s="295"/>
      <c r="T808" s="295"/>
      <c r="U808" s="295"/>
      <c r="V808" s="295"/>
      <c r="W808" s="295"/>
      <c r="X808" s="295"/>
      <c r="Y808" s="411">
        <f t="shared" ref="Y808:AL808" si="255">Y807</f>
        <v>0</v>
      </c>
      <c r="Z808" s="411">
        <f t="shared" si="255"/>
        <v>0</v>
      </c>
      <c r="AA808" s="411">
        <f t="shared" si="255"/>
        <v>0</v>
      </c>
      <c r="AB808" s="411">
        <f t="shared" si="255"/>
        <v>0</v>
      </c>
      <c r="AC808" s="411">
        <f t="shared" si="255"/>
        <v>0</v>
      </c>
      <c r="AD808" s="411">
        <f t="shared" si="255"/>
        <v>0</v>
      </c>
      <c r="AE808" s="411">
        <f t="shared" si="255"/>
        <v>0</v>
      </c>
      <c r="AF808" s="411">
        <f t="shared" si="255"/>
        <v>0</v>
      </c>
      <c r="AG808" s="411">
        <f t="shared" si="255"/>
        <v>0</v>
      </c>
      <c r="AH808" s="411">
        <f t="shared" si="255"/>
        <v>0</v>
      </c>
      <c r="AI808" s="411">
        <f t="shared" si="255"/>
        <v>0</v>
      </c>
      <c r="AJ808" s="411">
        <f t="shared" si="255"/>
        <v>0</v>
      </c>
      <c r="AK808" s="411">
        <f t="shared" si="255"/>
        <v>0</v>
      </c>
      <c r="AL808" s="411">
        <f t="shared" si="255"/>
        <v>0</v>
      </c>
      <c r="AM808" s="297"/>
    </row>
    <row r="809" spans="1:39" ht="16" hidden="1" outlineLevel="1">
      <c r="A809" s="531"/>
      <c r="B809" s="294"/>
      <c r="C809" s="291"/>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422"/>
      <c r="Z809" s="423"/>
      <c r="AA809" s="423"/>
      <c r="AB809" s="423"/>
      <c r="AC809" s="423"/>
      <c r="AD809" s="423"/>
      <c r="AE809" s="423"/>
      <c r="AF809" s="423"/>
      <c r="AG809" s="423"/>
      <c r="AH809" s="423"/>
      <c r="AI809" s="423"/>
      <c r="AJ809" s="423"/>
      <c r="AK809" s="423"/>
      <c r="AL809" s="423"/>
      <c r="AM809" s="297"/>
    </row>
    <row r="810" spans="1:39" ht="17" hidden="1" outlineLevel="1">
      <c r="A810" s="531"/>
      <c r="B810" s="319" t="s">
        <v>497</v>
      </c>
      <c r="C810" s="289"/>
      <c r="D810" s="289"/>
      <c r="E810" s="289"/>
      <c r="F810" s="289"/>
      <c r="G810" s="289"/>
      <c r="H810" s="289"/>
      <c r="I810" s="289"/>
      <c r="J810" s="289"/>
      <c r="K810" s="289"/>
      <c r="L810" s="289"/>
      <c r="M810" s="289"/>
      <c r="N810" s="290"/>
      <c r="O810" s="289"/>
      <c r="P810" s="289"/>
      <c r="Q810" s="289"/>
      <c r="R810" s="289"/>
      <c r="S810" s="289"/>
      <c r="T810" s="289"/>
      <c r="U810" s="289"/>
      <c r="V810" s="289"/>
      <c r="W810" s="289"/>
      <c r="X810" s="289"/>
      <c r="Y810" s="414"/>
      <c r="Z810" s="414"/>
      <c r="AA810" s="414"/>
      <c r="AB810" s="414"/>
      <c r="AC810" s="414"/>
      <c r="AD810" s="414"/>
      <c r="AE810" s="414"/>
      <c r="AF810" s="414"/>
      <c r="AG810" s="414"/>
      <c r="AH810" s="414"/>
      <c r="AI810" s="414"/>
      <c r="AJ810" s="414"/>
      <c r="AK810" s="414"/>
      <c r="AL810" s="414"/>
      <c r="AM810" s="292"/>
    </row>
    <row r="811" spans="1:39" ht="17" hidden="1" outlineLevel="1">
      <c r="A811" s="531">
        <v>6</v>
      </c>
      <c r="B811" s="428" t="s">
        <v>99</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5"/>
      <c r="Z811" s="415"/>
      <c r="AA811" s="415"/>
      <c r="AB811" s="415"/>
      <c r="AC811" s="415"/>
      <c r="AD811" s="415"/>
      <c r="AE811" s="415"/>
      <c r="AF811" s="415"/>
      <c r="AG811" s="415"/>
      <c r="AH811" s="415"/>
      <c r="AI811" s="415"/>
      <c r="AJ811" s="415"/>
      <c r="AK811" s="415"/>
      <c r="AL811" s="415"/>
      <c r="AM811" s="296">
        <f>SUM(Y811:AL811)</f>
        <v>0</v>
      </c>
    </row>
    <row r="812" spans="1:39" ht="16" hidden="1" outlineLevel="1">
      <c r="A812" s="531"/>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 t="shared" ref="Y812:AL812" si="256">Y811</f>
        <v>0</v>
      </c>
      <c r="Z812" s="411">
        <f t="shared" si="256"/>
        <v>0</v>
      </c>
      <c r="AA812" s="411">
        <f t="shared" si="256"/>
        <v>0</v>
      </c>
      <c r="AB812" s="411">
        <f t="shared" si="256"/>
        <v>0</v>
      </c>
      <c r="AC812" s="411">
        <f t="shared" si="256"/>
        <v>0</v>
      </c>
      <c r="AD812" s="411">
        <f t="shared" si="256"/>
        <v>0</v>
      </c>
      <c r="AE812" s="411">
        <f t="shared" si="256"/>
        <v>0</v>
      </c>
      <c r="AF812" s="411">
        <f t="shared" si="256"/>
        <v>0</v>
      </c>
      <c r="AG812" s="411">
        <f t="shared" si="256"/>
        <v>0</v>
      </c>
      <c r="AH812" s="411">
        <f t="shared" si="256"/>
        <v>0</v>
      </c>
      <c r="AI812" s="411">
        <f t="shared" si="256"/>
        <v>0</v>
      </c>
      <c r="AJ812" s="411">
        <f t="shared" si="256"/>
        <v>0</v>
      </c>
      <c r="AK812" s="411">
        <f t="shared" si="256"/>
        <v>0</v>
      </c>
      <c r="AL812" s="411">
        <f t="shared" si="256"/>
        <v>0</v>
      </c>
      <c r="AM812" s="311"/>
    </row>
    <row r="813" spans="1:39" ht="16" hidden="1" outlineLevel="1">
      <c r="A813" s="531"/>
      <c r="B813" s="310"/>
      <c r="C813" s="312"/>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6"/>
      <c r="Z813" s="416"/>
      <c r="AA813" s="416"/>
      <c r="AB813" s="416"/>
      <c r="AC813" s="416"/>
      <c r="AD813" s="416"/>
      <c r="AE813" s="416"/>
      <c r="AF813" s="416"/>
      <c r="AG813" s="416"/>
      <c r="AH813" s="416"/>
      <c r="AI813" s="416"/>
      <c r="AJ813" s="416"/>
      <c r="AK813" s="416"/>
      <c r="AL813" s="416"/>
      <c r="AM813" s="313"/>
    </row>
    <row r="814" spans="1:39" ht="34" hidden="1" outlineLevel="1">
      <c r="A814" s="531">
        <v>7</v>
      </c>
      <c r="B814" s="428" t="s">
        <v>100</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15"/>
      <c r="Z814" s="415"/>
      <c r="AA814" s="415"/>
      <c r="AB814" s="415"/>
      <c r="AC814" s="415"/>
      <c r="AD814" s="415"/>
      <c r="AE814" s="415"/>
      <c r="AF814" s="415"/>
      <c r="AG814" s="415"/>
      <c r="AH814" s="415"/>
      <c r="AI814" s="415"/>
      <c r="AJ814" s="415"/>
      <c r="AK814" s="415"/>
      <c r="AL814" s="415"/>
      <c r="AM814" s="296">
        <f>SUM(Y814:AL814)</f>
        <v>0</v>
      </c>
    </row>
    <row r="815" spans="1:39" ht="16" hidden="1" outlineLevel="1">
      <c r="A815" s="531"/>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 t="shared" ref="Y815:AL815" si="257">Y814</f>
        <v>0</v>
      </c>
      <c r="Z815" s="411">
        <f t="shared" si="257"/>
        <v>0</v>
      </c>
      <c r="AA815" s="411">
        <f t="shared" si="257"/>
        <v>0</v>
      </c>
      <c r="AB815" s="411">
        <f t="shared" si="257"/>
        <v>0</v>
      </c>
      <c r="AC815" s="411">
        <f t="shared" si="257"/>
        <v>0</v>
      </c>
      <c r="AD815" s="411">
        <f t="shared" si="257"/>
        <v>0</v>
      </c>
      <c r="AE815" s="411">
        <f t="shared" si="257"/>
        <v>0</v>
      </c>
      <c r="AF815" s="411">
        <f t="shared" si="257"/>
        <v>0</v>
      </c>
      <c r="AG815" s="411">
        <f t="shared" si="257"/>
        <v>0</v>
      </c>
      <c r="AH815" s="411">
        <f t="shared" si="257"/>
        <v>0</v>
      </c>
      <c r="AI815" s="411">
        <f t="shared" si="257"/>
        <v>0</v>
      </c>
      <c r="AJ815" s="411">
        <f t="shared" si="257"/>
        <v>0</v>
      </c>
      <c r="AK815" s="411">
        <f t="shared" si="257"/>
        <v>0</v>
      </c>
      <c r="AL815" s="411">
        <f t="shared" si="257"/>
        <v>0</v>
      </c>
      <c r="AM815" s="311"/>
    </row>
    <row r="816" spans="1:39" ht="16" hidden="1" outlineLevel="1">
      <c r="A816" s="531"/>
      <c r="B816" s="314"/>
      <c r="C816" s="312"/>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16"/>
      <c r="Z816" s="417"/>
      <c r="AA816" s="416"/>
      <c r="AB816" s="416"/>
      <c r="AC816" s="416"/>
      <c r="AD816" s="416"/>
      <c r="AE816" s="416"/>
      <c r="AF816" s="416"/>
      <c r="AG816" s="416"/>
      <c r="AH816" s="416"/>
      <c r="AI816" s="416"/>
      <c r="AJ816" s="416"/>
      <c r="AK816" s="416"/>
      <c r="AL816" s="416"/>
      <c r="AM816" s="313"/>
    </row>
    <row r="817" spans="1:39" ht="34" hidden="1" outlineLevel="1">
      <c r="A817" s="531">
        <v>8</v>
      </c>
      <c r="B817" s="428" t="s">
        <v>101</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5"/>
      <c r="Z817" s="415"/>
      <c r="AA817" s="415"/>
      <c r="AB817" s="415"/>
      <c r="AC817" s="415"/>
      <c r="AD817" s="415"/>
      <c r="AE817" s="415"/>
      <c r="AF817" s="415"/>
      <c r="AG817" s="415"/>
      <c r="AH817" s="415"/>
      <c r="AI817" s="415"/>
      <c r="AJ817" s="415"/>
      <c r="AK817" s="415"/>
      <c r="AL817" s="415"/>
      <c r="AM817" s="296">
        <f>SUM(Y817:AL817)</f>
        <v>0</v>
      </c>
    </row>
    <row r="818" spans="1:39" ht="16" hidden="1" outlineLevel="1">
      <c r="A818" s="531"/>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 t="shared" ref="Y818:AL818" si="258">Y817</f>
        <v>0</v>
      </c>
      <c r="Z818" s="411">
        <f t="shared" si="258"/>
        <v>0</v>
      </c>
      <c r="AA818" s="411">
        <f t="shared" si="258"/>
        <v>0</v>
      </c>
      <c r="AB818" s="411">
        <f t="shared" si="258"/>
        <v>0</v>
      </c>
      <c r="AC818" s="411">
        <f t="shared" si="258"/>
        <v>0</v>
      </c>
      <c r="AD818" s="411">
        <f t="shared" si="258"/>
        <v>0</v>
      </c>
      <c r="AE818" s="411">
        <f t="shared" si="258"/>
        <v>0</v>
      </c>
      <c r="AF818" s="411">
        <f t="shared" si="258"/>
        <v>0</v>
      </c>
      <c r="AG818" s="411">
        <f t="shared" si="258"/>
        <v>0</v>
      </c>
      <c r="AH818" s="411">
        <f t="shared" si="258"/>
        <v>0</v>
      </c>
      <c r="AI818" s="411">
        <f t="shared" si="258"/>
        <v>0</v>
      </c>
      <c r="AJ818" s="411">
        <f t="shared" si="258"/>
        <v>0</v>
      </c>
      <c r="AK818" s="411">
        <f t="shared" si="258"/>
        <v>0</v>
      </c>
      <c r="AL818" s="411">
        <f t="shared" si="258"/>
        <v>0</v>
      </c>
      <c r="AM818" s="311"/>
    </row>
    <row r="819" spans="1:39" ht="16" hidden="1" outlineLevel="1">
      <c r="A819" s="531"/>
      <c r="B819" s="314"/>
      <c r="C819" s="312"/>
      <c r="D819" s="316"/>
      <c r="E819" s="316"/>
      <c r="F819" s="316"/>
      <c r="G819" s="316"/>
      <c r="H819" s="316"/>
      <c r="I819" s="316"/>
      <c r="J819" s="316"/>
      <c r="K819" s="316"/>
      <c r="L819" s="316"/>
      <c r="M819" s="316"/>
      <c r="N819" s="291"/>
      <c r="O819" s="316"/>
      <c r="P819" s="316"/>
      <c r="Q819" s="316"/>
      <c r="R819" s="316"/>
      <c r="S819" s="316"/>
      <c r="T819" s="316"/>
      <c r="U819" s="316"/>
      <c r="V819" s="316"/>
      <c r="W819" s="316"/>
      <c r="X819" s="316"/>
      <c r="Y819" s="416"/>
      <c r="Z819" s="417"/>
      <c r="AA819" s="416"/>
      <c r="AB819" s="416"/>
      <c r="AC819" s="416"/>
      <c r="AD819" s="416"/>
      <c r="AE819" s="416"/>
      <c r="AF819" s="416"/>
      <c r="AG819" s="416"/>
      <c r="AH819" s="416"/>
      <c r="AI819" s="416"/>
      <c r="AJ819" s="416"/>
      <c r="AK819" s="416"/>
      <c r="AL819" s="416"/>
      <c r="AM819" s="313"/>
    </row>
    <row r="820" spans="1:39" ht="34" hidden="1" outlineLevel="1">
      <c r="A820" s="531">
        <v>9</v>
      </c>
      <c r="B820" s="428" t="s">
        <v>102</v>
      </c>
      <c r="C820" s="291" t="s">
        <v>25</v>
      </c>
      <c r="D820" s="295"/>
      <c r="E820" s="295"/>
      <c r="F820" s="295"/>
      <c r="G820" s="295"/>
      <c r="H820" s="295"/>
      <c r="I820" s="295"/>
      <c r="J820" s="295"/>
      <c r="K820" s="295"/>
      <c r="L820" s="295"/>
      <c r="M820" s="295"/>
      <c r="N820" s="295">
        <v>12</v>
      </c>
      <c r="O820" s="295"/>
      <c r="P820" s="295"/>
      <c r="Q820" s="295"/>
      <c r="R820" s="295"/>
      <c r="S820" s="295"/>
      <c r="T820" s="295"/>
      <c r="U820" s="295"/>
      <c r="V820" s="295"/>
      <c r="W820" s="295"/>
      <c r="X820" s="295"/>
      <c r="Y820" s="415"/>
      <c r="Z820" s="415"/>
      <c r="AA820" s="415"/>
      <c r="AB820" s="415"/>
      <c r="AC820" s="415"/>
      <c r="AD820" s="415"/>
      <c r="AE820" s="415"/>
      <c r="AF820" s="415"/>
      <c r="AG820" s="415"/>
      <c r="AH820" s="415"/>
      <c r="AI820" s="415"/>
      <c r="AJ820" s="415"/>
      <c r="AK820" s="415"/>
      <c r="AL820" s="415"/>
      <c r="AM820" s="296">
        <f>SUM(Y820:AL820)</f>
        <v>0</v>
      </c>
    </row>
    <row r="821" spans="1:39" ht="16" hidden="1" outlineLevel="1">
      <c r="A821" s="531"/>
      <c r="B821" s="294" t="s">
        <v>342</v>
      </c>
      <c r="C821" s="291" t="s">
        <v>163</v>
      </c>
      <c r="D821" s="295"/>
      <c r="E821" s="295"/>
      <c r="F821" s="295"/>
      <c r="G821" s="295"/>
      <c r="H821" s="295"/>
      <c r="I821" s="295"/>
      <c r="J821" s="295"/>
      <c r="K821" s="295"/>
      <c r="L821" s="295"/>
      <c r="M821" s="295"/>
      <c r="N821" s="295">
        <f>N820</f>
        <v>12</v>
      </c>
      <c r="O821" s="295"/>
      <c r="P821" s="295"/>
      <c r="Q821" s="295"/>
      <c r="R821" s="295"/>
      <c r="S821" s="295"/>
      <c r="T821" s="295"/>
      <c r="U821" s="295"/>
      <c r="V821" s="295"/>
      <c r="W821" s="295"/>
      <c r="X821" s="295"/>
      <c r="Y821" s="411">
        <f t="shared" ref="Y821:AL821" si="259">Y820</f>
        <v>0</v>
      </c>
      <c r="Z821" s="411">
        <f t="shared" si="259"/>
        <v>0</v>
      </c>
      <c r="AA821" s="411">
        <f t="shared" si="259"/>
        <v>0</v>
      </c>
      <c r="AB821" s="411">
        <f t="shared" si="259"/>
        <v>0</v>
      </c>
      <c r="AC821" s="411">
        <f t="shared" si="259"/>
        <v>0</v>
      </c>
      <c r="AD821" s="411">
        <f t="shared" si="259"/>
        <v>0</v>
      </c>
      <c r="AE821" s="411">
        <f t="shared" si="259"/>
        <v>0</v>
      </c>
      <c r="AF821" s="411">
        <f t="shared" si="259"/>
        <v>0</v>
      </c>
      <c r="AG821" s="411">
        <f t="shared" si="259"/>
        <v>0</v>
      </c>
      <c r="AH821" s="411">
        <f t="shared" si="259"/>
        <v>0</v>
      </c>
      <c r="AI821" s="411">
        <f t="shared" si="259"/>
        <v>0</v>
      </c>
      <c r="AJ821" s="411">
        <f t="shared" si="259"/>
        <v>0</v>
      </c>
      <c r="AK821" s="411">
        <f t="shared" si="259"/>
        <v>0</v>
      </c>
      <c r="AL821" s="411">
        <f t="shared" si="259"/>
        <v>0</v>
      </c>
      <c r="AM821" s="311"/>
    </row>
    <row r="822" spans="1:39" ht="16" hidden="1" outlineLevel="1">
      <c r="A822" s="531"/>
      <c r="B822" s="314"/>
      <c r="C822" s="312"/>
      <c r="D822" s="316"/>
      <c r="E822" s="316"/>
      <c r="F822" s="316"/>
      <c r="G822" s="316"/>
      <c r="H822" s="316"/>
      <c r="I822" s="316"/>
      <c r="J822" s="316"/>
      <c r="K822" s="316"/>
      <c r="L822" s="316"/>
      <c r="M822" s="316"/>
      <c r="N822" s="291"/>
      <c r="O822" s="316"/>
      <c r="P822" s="316"/>
      <c r="Q822" s="316"/>
      <c r="R822" s="316"/>
      <c r="S822" s="316"/>
      <c r="T822" s="316"/>
      <c r="U822" s="316"/>
      <c r="V822" s="316"/>
      <c r="W822" s="316"/>
      <c r="X822" s="316"/>
      <c r="Y822" s="416"/>
      <c r="Z822" s="416"/>
      <c r="AA822" s="416"/>
      <c r="AB822" s="416"/>
      <c r="AC822" s="416"/>
      <c r="AD822" s="416"/>
      <c r="AE822" s="416"/>
      <c r="AF822" s="416"/>
      <c r="AG822" s="416"/>
      <c r="AH822" s="416"/>
      <c r="AI822" s="416"/>
      <c r="AJ822" s="416"/>
      <c r="AK822" s="416"/>
      <c r="AL822" s="416"/>
      <c r="AM822" s="313"/>
    </row>
    <row r="823" spans="1:39" ht="34" hidden="1" outlineLevel="1">
      <c r="A823" s="531">
        <v>10</v>
      </c>
      <c r="B823" s="428" t="s">
        <v>103</v>
      </c>
      <c r="C823" s="291" t="s">
        <v>25</v>
      </c>
      <c r="D823" s="295"/>
      <c r="E823" s="295"/>
      <c r="F823" s="295"/>
      <c r="G823" s="295"/>
      <c r="H823" s="295"/>
      <c r="I823" s="295"/>
      <c r="J823" s="295"/>
      <c r="K823" s="295"/>
      <c r="L823" s="295"/>
      <c r="M823" s="295"/>
      <c r="N823" s="295">
        <v>3</v>
      </c>
      <c r="O823" s="295"/>
      <c r="P823" s="295"/>
      <c r="Q823" s="295"/>
      <c r="R823" s="295"/>
      <c r="S823" s="295"/>
      <c r="T823" s="295"/>
      <c r="U823" s="295"/>
      <c r="V823" s="295"/>
      <c r="W823" s="295"/>
      <c r="X823" s="295"/>
      <c r="Y823" s="415"/>
      <c r="Z823" s="415"/>
      <c r="AA823" s="415"/>
      <c r="AB823" s="415"/>
      <c r="AC823" s="415"/>
      <c r="AD823" s="415"/>
      <c r="AE823" s="415"/>
      <c r="AF823" s="415"/>
      <c r="AG823" s="415"/>
      <c r="AH823" s="415"/>
      <c r="AI823" s="415"/>
      <c r="AJ823" s="415"/>
      <c r="AK823" s="415"/>
      <c r="AL823" s="415"/>
      <c r="AM823" s="296">
        <f>SUM(Y823:AL823)</f>
        <v>0</v>
      </c>
    </row>
    <row r="824" spans="1:39" ht="16" hidden="1" outlineLevel="1">
      <c r="A824" s="531"/>
      <c r="B824" s="294" t="s">
        <v>342</v>
      </c>
      <c r="C824" s="291" t="s">
        <v>163</v>
      </c>
      <c r="D824" s="295"/>
      <c r="E824" s="295"/>
      <c r="F824" s="295"/>
      <c r="G824" s="295"/>
      <c r="H824" s="295"/>
      <c r="I824" s="295"/>
      <c r="J824" s="295"/>
      <c r="K824" s="295"/>
      <c r="L824" s="295"/>
      <c r="M824" s="295"/>
      <c r="N824" s="295">
        <f>N823</f>
        <v>3</v>
      </c>
      <c r="O824" s="295"/>
      <c r="P824" s="295"/>
      <c r="Q824" s="295"/>
      <c r="R824" s="295"/>
      <c r="S824" s="295"/>
      <c r="T824" s="295"/>
      <c r="U824" s="295"/>
      <c r="V824" s="295"/>
      <c r="W824" s="295"/>
      <c r="X824" s="295"/>
      <c r="Y824" s="411">
        <f t="shared" ref="Y824:AL824" si="260">Y823</f>
        <v>0</v>
      </c>
      <c r="Z824" s="411">
        <f t="shared" si="260"/>
        <v>0</v>
      </c>
      <c r="AA824" s="411">
        <f t="shared" si="260"/>
        <v>0</v>
      </c>
      <c r="AB824" s="411">
        <f t="shared" si="260"/>
        <v>0</v>
      </c>
      <c r="AC824" s="411">
        <f t="shared" si="260"/>
        <v>0</v>
      </c>
      <c r="AD824" s="411">
        <f t="shared" si="260"/>
        <v>0</v>
      </c>
      <c r="AE824" s="411">
        <f t="shared" si="260"/>
        <v>0</v>
      </c>
      <c r="AF824" s="411">
        <f t="shared" si="260"/>
        <v>0</v>
      </c>
      <c r="AG824" s="411">
        <f t="shared" si="260"/>
        <v>0</v>
      </c>
      <c r="AH824" s="411">
        <f t="shared" si="260"/>
        <v>0</v>
      </c>
      <c r="AI824" s="411">
        <f t="shared" si="260"/>
        <v>0</v>
      </c>
      <c r="AJ824" s="411">
        <f t="shared" si="260"/>
        <v>0</v>
      </c>
      <c r="AK824" s="411">
        <f t="shared" si="260"/>
        <v>0</v>
      </c>
      <c r="AL824" s="411">
        <f t="shared" si="260"/>
        <v>0</v>
      </c>
      <c r="AM824" s="311"/>
    </row>
    <row r="825" spans="1:39" ht="16" hidden="1" outlineLevel="1">
      <c r="A825" s="531"/>
      <c r="B825" s="314"/>
      <c r="C825" s="312"/>
      <c r="D825" s="316"/>
      <c r="E825" s="316"/>
      <c r="F825" s="316"/>
      <c r="G825" s="316"/>
      <c r="H825" s="316"/>
      <c r="I825" s="316"/>
      <c r="J825" s="316"/>
      <c r="K825" s="316"/>
      <c r="L825" s="316"/>
      <c r="M825" s="316"/>
      <c r="N825" s="291"/>
      <c r="O825" s="316"/>
      <c r="P825" s="316"/>
      <c r="Q825" s="316"/>
      <c r="R825" s="316"/>
      <c r="S825" s="316"/>
      <c r="T825" s="316"/>
      <c r="U825" s="316"/>
      <c r="V825" s="316"/>
      <c r="W825" s="316"/>
      <c r="X825" s="316"/>
      <c r="Y825" s="416"/>
      <c r="Z825" s="417"/>
      <c r="AA825" s="416"/>
      <c r="AB825" s="416"/>
      <c r="AC825" s="416"/>
      <c r="AD825" s="416"/>
      <c r="AE825" s="416"/>
      <c r="AF825" s="416"/>
      <c r="AG825" s="416"/>
      <c r="AH825" s="416"/>
      <c r="AI825" s="416"/>
      <c r="AJ825" s="416"/>
      <c r="AK825" s="416"/>
      <c r="AL825" s="416"/>
      <c r="AM825" s="313"/>
    </row>
    <row r="826" spans="1:39" ht="16" hidden="1" outlineLevel="1">
      <c r="A826" s="531"/>
      <c r="B826" s="288" t="s">
        <v>10</v>
      </c>
      <c r="C826" s="289"/>
      <c r="D826" s="289"/>
      <c r="E826" s="289"/>
      <c r="F826" s="289"/>
      <c r="G826" s="289"/>
      <c r="H826" s="289"/>
      <c r="I826" s="289"/>
      <c r="J826" s="289"/>
      <c r="K826" s="289"/>
      <c r="L826" s="289"/>
      <c r="M826" s="289"/>
      <c r="N826" s="290"/>
      <c r="O826" s="289"/>
      <c r="P826" s="289"/>
      <c r="Q826" s="289"/>
      <c r="R826" s="289"/>
      <c r="S826" s="289"/>
      <c r="T826" s="289"/>
      <c r="U826" s="289"/>
      <c r="V826" s="289"/>
      <c r="W826" s="289"/>
      <c r="X826" s="289"/>
      <c r="Y826" s="414"/>
      <c r="Z826" s="414"/>
      <c r="AA826" s="414"/>
      <c r="AB826" s="414"/>
      <c r="AC826" s="414"/>
      <c r="AD826" s="414"/>
      <c r="AE826" s="414"/>
      <c r="AF826" s="414"/>
      <c r="AG826" s="414"/>
      <c r="AH826" s="414"/>
      <c r="AI826" s="414"/>
      <c r="AJ826" s="414"/>
      <c r="AK826" s="414"/>
      <c r="AL826" s="414"/>
      <c r="AM826" s="292"/>
    </row>
    <row r="827" spans="1:39" ht="34" hidden="1" outlineLevel="1">
      <c r="A827" s="531">
        <v>11</v>
      </c>
      <c r="B827" s="428" t="s">
        <v>104</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26"/>
      <c r="Z827" s="415"/>
      <c r="AA827" s="415"/>
      <c r="AB827" s="415"/>
      <c r="AC827" s="415"/>
      <c r="AD827" s="415"/>
      <c r="AE827" s="415"/>
      <c r="AF827" s="415"/>
      <c r="AG827" s="415"/>
      <c r="AH827" s="415"/>
      <c r="AI827" s="415"/>
      <c r="AJ827" s="415"/>
      <c r="AK827" s="415"/>
      <c r="AL827" s="415"/>
      <c r="AM827" s="296">
        <f>SUM(Y827:AL827)</f>
        <v>0</v>
      </c>
    </row>
    <row r="828" spans="1:39" ht="16" hidden="1" outlineLevel="1">
      <c r="A828" s="531"/>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 t="shared" ref="Y828:AL828" si="261">Y827</f>
        <v>0</v>
      </c>
      <c r="Z828" s="411">
        <f t="shared" si="261"/>
        <v>0</v>
      </c>
      <c r="AA828" s="411">
        <f t="shared" si="261"/>
        <v>0</v>
      </c>
      <c r="AB828" s="411">
        <f t="shared" si="261"/>
        <v>0</v>
      </c>
      <c r="AC828" s="411">
        <f t="shared" si="261"/>
        <v>0</v>
      </c>
      <c r="AD828" s="411">
        <f t="shared" si="261"/>
        <v>0</v>
      </c>
      <c r="AE828" s="411">
        <f t="shared" si="261"/>
        <v>0</v>
      </c>
      <c r="AF828" s="411">
        <f t="shared" si="261"/>
        <v>0</v>
      </c>
      <c r="AG828" s="411">
        <f t="shared" si="261"/>
        <v>0</v>
      </c>
      <c r="AH828" s="411">
        <f t="shared" si="261"/>
        <v>0</v>
      </c>
      <c r="AI828" s="411">
        <f t="shared" si="261"/>
        <v>0</v>
      </c>
      <c r="AJ828" s="411">
        <f t="shared" si="261"/>
        <v>0</v>
      </c>
      <c r="AK828" s="411">
        <f t="shared" si="261"/>
        <v>0</v>
      </c>
      <c r="AL828" s="411">
        <f t="shared" si="261"/>
        <v>0</v>
      </c>
      <c r="AM828" s="297"/>
    </row>
    <row r="829" spans="1:39" ht="16" hidden="1" outlineLevel="1">
      <c r="A829" s="531"/>
      <c r="B829" s="315"/>
      <c r="C829" s="305"/>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12"/>
      <c r="Z829" s="421"/>
      <c r="AA829" s="421"/>
      <c r="AB829" s="421"/>
      <c r="AC829" s="421"/>
      <c r="AD829" s="421"/>
      <c r="AE829" s="421"/>
      <c r="AF829" s="421"/>
      <c r="AG829" s="421"/>
      <c r="AH829" s="421"/>
      <c r="AI829" s="421"/>
      <c r="AJ829" s="421"/>
      <c r="AK829" s="421"/>
      <c r="AL829" s="421"/>
      <c r="AM829" s="306"/>
    </row>
    <row r="830" spans="1:39" ht="34" hidden="1" outlineLevel="1">
      <c r="A830" s="531">
        <v>12</v>
      </c>
      <c r="B830" s="428" t="s">
        <v>105</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10"/>
      <c r="Z830" s="415"/>
      <c r="AA830" s="415"/>
      <c r="AB830" s="415"/>
      <c r="AC830" s="415"/>
      <c r="AD830" s="415"/>
      <c r="AE830" s="415"/>
      <c r="AF830" s="415"/>
      <c r="AG830" s="415"/>
      <c r="AH830" s="415"/>
      <c r="AI830" s="415"/>
      <c r="AJ830" s="415"/>
      <c r="AK830" s="415"/>
      <c r="AL830" s="415"/>
      <c r="AM830" s="296">
        <f>SUM(Y830:AL830)</f>
        <v>0</v>
      </c>
    </row>
    <row r="831" spans="1:39" ht="16" hidden="1" outlineLevel="1">
      <c r="A831" s="531"/>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 t="shared" ref="Y831:AL831" si="262">Y830</f>
        <v>0</v>
      </c>
      <c r="Z831" s="411">
        <f t="shared" si="262"/>
        <v>0</v>
      </c>
      <c r="AA831" s="411">
        <f t="shared" si="262"/>
        <v>0</v>
      </c>
      <c r="AB831" s="411">
        <f t="shared" si="262"/>
        <v>0</v>
      </c>
      <c r="AC831" s="411">
        <f t="shared" si="262"/>
        <v>0</v>
      </c>
      <c r="AD831" s="411">
        <f t="shared" si="262"/>
        <v>0</v>
      </c>
      <c r="AE831" s="411">
        <f t="shared" si="262"/>
        <v>0</v>
      </c>
      <c r="AF831" s="411">
        <f t="shared" si="262"/>
        <v>0</v>
      </c>
      <c r="AG831" s="411">
        <f t="shared" si="262"/>
        <v>0</v>
      </c>
      <c r="AH831" s="411">
        <f t="shared" si="262"/>
        <v>0</v>
      </c>
      <c r="AI831" s="411">
        <f t="shared" si="262"/>
        <v>0</v>
      </c>
      <c r="AJ831" s="411">
        <f t="shared" si="262"/>
        <v>0</v>
      </c>
      <c r="AK831" s="411">
        <f t="shared" si="262"/>
        <v>0</v>
      </c>
      <c r="AL831" s="411">
        <f t="shared" si="262"/>
        <v>0</v>
      </c>
      <c r="AM831" s="297"/>
    </row>
    <row r="832" spans="1:39" ht="16" hidden="1" outlineLevel="1">
      <c r="A832" s="531"/>
      <c r="B832" s="315"/>
      <c r="C832" s="305"/>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22"/>
      <c r="Z832" s="422"/>
      <c r="AA832" s="412"/>
      <c r="AB832" s="412"/>
      <c r="AC832" s="412"/>
      <c r="AD832" s="412"/>
      <c r="AE832" s="412"/>
      <c r="AF832" s="412"/>
      <c r="AG832" s="412"/>
      <c r="AH832" s="412"/>
      <c r="AI832" s="412"/>
      <c r="AJ832" s="412"/>
      <c r="AK832" s="412"/>
      <c r="AL832" s="412"/>
      <c r="AM832" s="306"/>
    </row>
    <row r="833" spans="1:39" ht="34" hidden="1" outlineLevel="1">
      <c r="A833" s="531">
        <v>13</v>
      </c>
      <c r="B833" s="428" t="s">
        <v>106</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10"/>
      <c r="Z833" s="415"/>
      <c r="AA833" s="415"/>
      <c r="AB833" s="415"/>
      <c r="AC833" s="415"/>
      <c r="AD833" s="415"/>
      <c r="AE833" s="415"/>
      <c r="AF833" s="415"/>
      <c r="AG833" s="415"/>
      <c r="AH833" s="415"/>
      <c r="AI833" s="415"/>
      <c r="AJ833" s="415"/>
      <c r="AK833" s="415"/>
      <c r="AL833" s="415"/>
      <c r="AM833" s="296">
        <f>SUM(Y833:AL833)</f>
        <v>0</v>
      </c>
    </row>
    <row r="834" spans="1:39" ht="16" hidden="1" outlineLevel="1">
      <c r="A834" s="531"/>
      <c r="B834" s="294" t="s">
        <v>342</v>
      </c>
      <c r="C834" s="291" t="s">
        <v>163</v>
      </c>
      <c r="D834" s="295"/>
      <c r="E834" s="295"/>
      <c r="F834" s="295"/>
      <c r="G834" s="295"/>
      <c r="H834" s="295"/>
      <c r="I834" s="295"/>
      <c r="J834" s="295"/>
      <c r="K834" s="295"/>
      <c r="L834" s="295"/>
      <c r="M834" s="295"/>
      <c r="N834" s="295">
        <f>N833</f>
        <v>12</v>
      </c>
      <c r="O834" s="295"/>
      <c r="P834" s="295"/>
      <c r="Q834" s="295"/>
      <c r="R834" s="295"/>
      <c r="S834" s="295"/>
      <c r="T834" s="295"/>
      <c r="U834" s="295"/>
      <c r="V834" s="295"/>
      <c r="W834" s="295"/>
      <c r="X834" s="295"/>
      <c r="Y834" s="411">
        <f t="shared" ref="Y834:AL834" si="263">Y833</f>
        <v>0</v>
      </c>
      <c r="Z834" s="411">
        <f t="shared" si="263"/>
        <v>0</v>
      </c>
      <c r="AA834" s="411">
        <f t="shared" si="263"/>
        <v>0</v>
      </c>
      <c r="AB834" s="411">
        <f t="shared" si="263"/>
        <v>0</v>
      </c>
      <c r="AC834" s="411">
        <f t="shared" si="263"/>
        <v>0</v>
      </c>
      <c r="AD834" s="411">
        <f t="shared" si="263"/>
        <v>0</v>
      </c>
      <c r="AE834" s="411">
        <f t="shared" si="263"/>
        <v>0</v>
      </c>
      <c r="AF834" s="411">
        <f t="shared" si="263"/>
        <v>0</v>
      </c>
      <c r="AG834" s="411">
        <f t="shared" si="263"/>
        <v>0</v>
      </c>
      <c r="AH834" s="411">
        <f t="shared" si="263"/>
        <v>0</v>
      </c>
      <c r="AI834" s="411">
        <f t="shared" si="263"/>
        <v>0</v>
      </c>
      <c r="AJ834" s="411">
        <f t="shared" si="263"/>
        <v>0</v>
      </c>
      <c r="AK834" s="411">
        <f t="shared" si="263"/>
        <v>0</v>
      </c>
      <c r="AL834" s="411">
        <f t="shared" si="263"/>
        <v>0</v>
      </c>
      <c r="AM834" s="306"/>
    </row>
    <row r="835" spans="1:39" ht="16" hidden="1" outlineLevel="1">
      <c r="A835" s="531"/>
      <c r="B835" s="315"/>
      <c r="C835" s="305"/>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2"/>
      <c r="Z835" s="412"/>
      <c r="AA835" s="412"/>
      <c r="AB835" s="412"/>
      <c r="AC835" s="412"/>
      <c r="AD835" s="412"/>
      <c r="AE835" s="412"/>
      <c r="AF835" s="412"/>
      <c r="AG835" s="412"/>
      <c r="AH835" s="412"/>
      <c r="AI835" s="412"/>
      <c r="AJ835" s="412"/>
      <c r="AK835" s="412"/>
      <c r="AL835" s="412"/>
      <c r="AM835" s="306"/>
    </row>
    <row r="836" spans="1:39" ht="16" hidden="1" outlineLevel="1">
      <c r="A836" s="531"/>
      <c r="B836" s="288" t="s">
        <v>107</v>
      </c>
      <c r="C836" s="289"/>
      <c r="D836" s="290"/>
      <c r="E836" s="290"/>
      <c r="F836" s="290"/>
      <c r="G836" s="290"/>
      <c r="H836" s="290"/>
      <c r="I836" s="290"/>
      <c r="J836" s="290"/>
      <c r="K836" s="290"/>
      <c r="L836" s="290"/>
      <c r="M836" s="290"/>
      <c r="N836" s="290"/>
      <c r="O836" s="290"/>
      <c r="P836" s="289"/>
      <c r="Q836" s="289"/>
      <c r="R836" s="289"/>
      <c r="S836" s="289"/>
      <c r="T836" s="289"/>
      <c r="U836" s="289"/>
      <c r="V836" s="289"/>
      <c r="W836" s="289"/>
      <c r="X836" s="289"/>
      <c r="Y836" s="414"/>
      <c r="Z836" s="414"/>
      <c r="AA836" s="414"/>
      <c r="AB836" s="414"/>
      <c r="AC836" s="414"/>
      <c r="AD836" s="414"/>
      <c r="AE836" s="414"/>
      <c r="AF836" s="414"/>
      <c r="AG836" s="414"/>
      <c r="AH836" s="414"/>
      <c r="AI836" s="414"/>
      <c r="AJ836" s="414"/>
      <c r="AK836" s="414"/>
      <c r="AL836" s="414"/>
      <c r="AM836" s="292"/>
    </row>
    <row r="837" spans="1:39" ht="17" hidden="1" outlineLevel="1">
      <c r="A837" s="531">
        <v>14</v>
      </c>
      <c r="B837" s="315" t="s">
        <v>108</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6" hidden="1" outlineLevel="1">
      <c r="A838" s="531"/>
      <c r="B838" s="294" t="s">
        <v>342</v>
      </c>
      <c r="C838" s="291" t="s">
        <v>163</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1">
        <f t="shared" ref="Y838:AL838" si="264">Y837</f>
        <v>0</v>
      </c>
      <c r="Z838" s="411">
        <f t="shared" si="264"/>
        <v>0</v>
      </c>
      <c r="AA838" s="411">
        <f t="shared" si="264"/>
        <v>0</v>
      </c>
      <c r="AB838" s="411">
        <f t="shared" si="264"/>
        <v>0</v>
      </c>
      <c r="AC838" s="411">
        <f t="shared" si="264"/>
        <v>0</v>
      </c>
      <c r="AD838" s="411">
        <f t="shared" si="264"/>
        <v>0</v>
      </c>
      <c r="AE838" s="411">
        <f t="shared" si="264"/>
        <v>0</v>
      </c>
      <c r="AF838" s="411">
        <f t="shared" si="264"/>
        <v>0</v>
      </c>
      <c r="AG838" s="411">
        <f t="shared" si="264"/>
        <v>0</v>
      </c>
      <c r="AH838" s="411">
        <f t="shared" si="264"/>
        <v>0</v>
      </c>
      <c r="AI838" s="411">
        <f t="shared" si="264"/>
        <v>0</v>
      </c>
      <c r="AJ838" s="411">
        <f t="shared" si="264"/>
        <v>0</v>
      </c>
      <c r="AK838" s="411">
        <f t="shared" si="264"/>
        <v>0</v>
      </c>
      <c r="AL838" s="411">
        <f t="shared" si="264"/>
        <v>0</v>
      </c>
      <c r="AM838" s="297"/>
    </row>
    <row r="839" spans="1:39" ht="16" hidden="1" outlineLevel="1">
      <c r="A839" s="531"/>
      <c r="B839" s="315"/>
      <c r="C839" s="305"/>
      <c r="D839" s="291"/>
      <c r="E839" s="291"/>
      <c r="F839" s="291"/>
      <c r="G839" s="291"/>
      <c r="H839" s="291"/>
      <c r="I839" s="291"/>
      <c r="J839" s="291"/>
      <c r="K839" s="291"/>
      <c r="L839" s="291"/>
      <c r="M839" s="291"/>
      <c r="N839" s="467"/>
      <c r="O839" s="291"/>
      <c r="P839" s="291"/>
      <c r="Q839" s="291"/>
      <c r="R839" s="291"/>
      <c r="S839" s="291"/>
      <c r="T839" s="291"/>
      <c r="U839" s="291"/>
      <c r="V839" s="291"/>
      <c r="W839" s="291"/>
      <c r="X839" s="291"/>
      <c r="Y839" s="412"/>
      <c r="Z839" s="412"/>
      <c r="AA839" s="412"/>
      <c r="AB839" s="412"/>
      <c r="AC839" s="412"/>
      <c r="AD839" s="412"/>
      <c r="AE839" s="412"/>
      <c r="AF839" s="412"/>
      <c r="AG839" s="412"/>
      <c r="AH839" s="412"/>
      <c r="AI839" s="412"/>
      <c r="AJ839" s="412"/>
      <c r="AK839" s="412"/>
      <c r="AL839" s="412"/>
      <c r="AM839" s="306"/>
    </row>
    <row r="840" spans="1:39" s="309" customFormat="1" ht="16" hidden="1" outlineLevel="1">
      <c r="A840" s="531"/>
      <c r="B840" s="288" t="s">
        <v>489</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12"/>
      <c r="Z840" s="412"/>
      <c r="AA840" s="412"/>
      <c r="AB840" s="412"/>
      <c r="AC840" s="412"/>
      <c r="AD840" s="412"/>
      <c r="AE840" s="416"/>
      <c r="AF840" s="416"/>
      <c r="AG840" s="416"/>
      <c r="AH840" s="416"/>
      <c r="AI840" s="416"/>
      <c r="AJ840" s="416"/>
      <c r="AK840" s="416"/>
      <c r="AL840" s="416"/>
      <c r="AM840" s="516"/>
    </row>
    <row r="841" spans="1:39" ht="16" hidden="1" outlineLevel="1">
      <c r="A841" s="531">
        <v>15</v>
      </c>
      <c r="B841" s="294" t="s">
        <v>494</v>
      </c>
      <c r="C841" s="291" t="s">
        <v>25</v>
      </c>
      <c r="D841" s="295"/>
      <c r="E841" s="295"/>
      <c r="F841" s="295"/>
      <c r="G841" s="295"/>
      <c r="H841" s="295"/>
      <c r="I841" s="295"/>
      <c r="J841" s="295"/>
      <c r="K841" s="295"/>
      <c r="L841" s="295"/>
      <c r="M841" s="295"/>
      <c r="N841" s="295">
        <v>0</v>
      </c>
      <c r="O841" s="295"/>
      <c r="P841" s="295"/>
      <c r="Q841" s="295"/>
      <c r="R841" s="295"/>
      <c r="S841" s="295"/>
      <c r="T841" s="295"/>
      <c r="U841" s="295"/>
      <c r="V841" s="295"/>
      <c r="W841" s="295"/>
      <c r="X841" s="295"/>
      <c r="Y841" s="415"/>
      <c r="Z841" s="415"/>
      <c r="AA841" s="415"/>
      <c r="AB841" s="415"/>
      <c r="AC841" s="415"/>
      <c r="AD841" s="415"/>
      <c r="AE841" s="415"/>
      <c r="AF841" s="410"/>
      <c r="AG841" s="410"/>
      <c r="AH841" s="410"/>
      <c r="AI841" s="410"/>
      <c r="AJ841" s="410"/>
      <c r="AK841" s="410"/>
      <c r="AL841" s="410"/>
      <c r="AM841" s="296">
        <f>SUM(Y841:AL841)</f>
        <v>0</v>
      </c>
    </row>
    <row r="842" spans="1:39" ht="16" hidden="1" outlineLevel="1">
      <c r="A842" s="531"/>
      <c r="B842" s="294" t="s">
        <v>342</v>
      </c>
      <c r="C842" s="291" t="s">
        <v>163</v>
      </c>
      <c r="D842" s="295"/>
      <c r="E842" s="295"/>
      <c r="F842" s="295"/>
      <c r="G842" s="295"/>
      <c r="H842" s="295"/>
      <c r="I842" s="295"/>
      <c r="J842" s="295"/>
      <c r="K842" s="295"/>
      <c r="L842" s="295"/>
      <c r="M842" s="295"/>
      <c r="N842" s="295">
        <f>N841</f>
        <v>0</v>
      </c>
      <c r="O842" s="295"/>
      <c r="P842" s="295"/>
      <c r="Q842" s="295"/>
      <c r="R842" s="295"/>
      <c r="S842" s="295"/>
      <c r="T842" s="295"/>
      <c r="U842" s="295"/>
      <c r="V842" s="295"/>
      <c r="W842" s="295"/>
      <c r="X842" s="295"/>
      <c r="Y842" s="411">
        <f>Y841</f>
        <v>0</v>
      </c>
      <c r="Z842" s="411">
        <f t="shared" ref="Z842:AL842" si="265">Z841</f>
        <v>0</v>
      </c>
      <c r="AA842" s="411">
        <f t="shared" si="265"/>
        <v>0</v>
      </c>
      <c r="AB842" s="411">
        <f t="shared" si="265"/>
        <v>0</v>
      </c>
      <c r="AC842" s="411">
        <f t="shared" si="265"/>
        <v>0</v>
      </c>
      <c r="AD842" s="411">
        <f t="shared" si="265"/>
        <v>0</v>
      </c>
      <c r="AE842" s="411">
        <f t="shared" si="265"/>
        <v>0</v>
      </c>
      <c r="AF842" s="411">
        <f t="shared" si="265"/>
        <v>0</v>
      </c>
      <c r="AG842" s="411">
        <f t="shared" si="265"/>
        <v>0</v>
      </c>
      <c r="AH842" s="411">
        <f t="shared" si="265"/>
        <v>0</v>
      </c>
      <c r="AI842" s="411">
        <f t="shared" si="265"/>
        <v>0</v>
      </c>
      <c r="AJ842" s="411">
        <f t="shared" si="265"/>
        <v>0</v>
      </c>
      <c r="AK842" s="411">
        <f t="shared" si="265"/>
        <v>0</v>
      </c>
      <c r="AL842" s="411">
        <f t="shared" si="265"/>
        <v>0</v>
      </c>
      <c r="AM842" s="297"/>
    </row>
    <row r="843" spans="1:39" ht="16" hidden="1" outlineLevel="1">
      <c r="A843" s="531"/>
      <c r="B843" s="315"/>
      <c r="C843" s="305"/>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12"/>
      <c r="Z843" s="412"/>
      <c r="AA843" s="412"/>
      <c r="AB843" s="412"/>
      <c r="AC843" s="412"/>
      <c r="AD843" s="412"/>
      <c r="AE843" s="412"/>
      <c r="AF843" s="412"/>
      <c r="AG843" s="412"/>
      <c r="AH843" s="412"/>
      <c r="AI843" s="412"/>
      <c r="AJ843" s="412"/>
      <c r="AK843" s="412"/>
      <c r="AL843" s="412"/>
      <c r="AM843" s="306"/>
    </row>
    <row r="844" spans="1:39" s="283" customFormat="1" ht="16" hidden="1" outlineLevel="1">
      <c r="A844" s="531">
        <v>16</v>
      </c>
      <c r="B844" s="324" t="s">
        <v>490</v>
      </c>
      <c r="C844" s="291" t="s">
        <v>25</v>
      </c>
      <c r="D844" s="295"/>
      <c r="E844" s="295"/>
      <c r="F844" s="295"/>
      <c r="G844" s="295"/>
      <c r="H844" s="295"/>
      <c r="I844" s="295"/>
      <c r="J844" s="295"/>
      <c r="K844" s="295"/>
      <c r="L844" s="295"/>
      <c r="M844" s="295"/>
      <c r="N844" s="295">
        <v>0</v>
      </c>
      <c r="O844" s="295"/>
      <c r="P844" s="295"/>
      <c r="Q844" s="295"/>
      <c r="R844" s="295"/>
      <c r="S844" s="295"/>
      <c r="T844" s="295"/>
      <c r="U844" s="295"/>
      <c r="V844" s="295"/>
      <c r="W844" s="295"/>
      <c r="X844" s="295"/>
      <c r="Y844" s="415"/>
      <c r="Z844" s="415"/>
      <c r="AA844" s="415"/>
      <c r="AB844" s="415"/>
      <c r="AC844" s="415"/>
      <c r="AD844" s="415"/>
      <c r="AE844" s="415"/>
      <c r="AF844" s="410"/>
      <c r="AG844" s="410"/>
      <c r="AH844" s="410"/>
      <c r="AI844" s="410"/>
      <c r="AJ844" s="410"/>
      <c r="AK844" s="410"/>
      <c r="AL844" s="410"/>
      <c r="AM844" s="296">
        <f>SUM(Y844:AL844)</f>
        <v>0</v>
      </c>
    </row>
    <row r="845" spans="1:39" s="283" customFormat="1" ht="16" hidden="1" outlineLevel="1">
      <c r="A845" s="531"/>
      <c r="B845" s="294" t="s">
        <v>342</v>
      </c>
      <c r="C845" s="291" t="s">
        <v>163</v>
      </c>
      <c r="D845" s="295"/>
      <c r="E845" s="295"/>
      <c r="F845" s="295"/>
      <c r="G845" s="295"/>
      <c r="H845" s="295"/>
      <c r="I845" s="295"/>
      <c r="J845" s="295"/>
      <c r="K845" s="295"/>
      <c r="L845" s="295"/>
      <c r="M845" s="295"/>
      <c r="N845" s="295">
        <f>N844</f>
        <v>0</v>
      </c>
      <c r="O845" s="295"/>
      <c r="P845" s="295"/>
      <c r="Q845" s="295"/>
      <c r="R845" s="295"/>
      <c r="S845" s="295"/>
      <c r="T845" s="295"/>
      <c r="U845" s="295"/>
      <c r="V845" s="295"/>
      <c r="W845" s="295"/>
      <c r="X845" s="295"/>
      <c r="Y845" s="411">
        <f>Y844</f>
        <v>0</v>
      </c>
      <c r="Z845" s="411">
        <f t="shared" ref="Z845:AL845" si="266">Z844</f>
        <v>0</v>
      </c>
      <c r="AA845" s="411">
        <f t="shared" si="266"/>
        <v>0</v>
      </c>
      <c r="AB845" s="411">
        <f t="shared" si="266"/>
        <v>0</v>
      </c>
      <c r="AC845" s="411">
        <f t="shared" si="266"/>
        <v>0</v>
      </c>
      <c r="AD845" s="411">
        <f t="shared" si="266"/>
        <v>0</v>
      </c>
      <c r="AE845" s="411">
        <f t="shared" si="266"/>
        <v>0</v>
      </c>
      <c r="AF845" s="411">
        <f t="shared" si="266"/>
        <v>0</v>
      </c>
      <c r="AG845" s="411">
        <f t="shared" si="266"/>
        <v>0</v>
      </c>
      <c r="AH845" s="411">
        <f t="shared" si="266"/>
        <v>0</v>
      </c>
      <c r="AI845" s="411">
        <f t="shared" si="266"/>
        <v>0</v>
      </c>
      <c r="AJ845" s="411">
        <f t="shared" si="266"/>
        <v>0</v>
      </c>
      <c r="AK845" s="411">
        <f t="shared" si="266"/>
        <v>0</v>
      </c>
      <c r="AL845" s="411">
        <f t="shared" si="266"/>
        <v>0</v>
      </c>
      <c r="AM845" s="297"/>
    </row>
    <row r="846" spans="1:39" s="283" customFormat="1" ht="16" hidden="1" outlineLevel="1">
      <c r="A846" s="531"/>
      <c r="B846" s="324"/>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12"/>
      <c r="Z846" s="412"/>
      <c r="AA846" s="412"/>
      <c r="AB846" s="412"/>
      <c r="AC846" s="412"/>
      <c r="AD846" s="412"/>
      <c r="AE846" s="416"/>
      <c r="AF846" s="416"/>
      <c r="AG846" s="416"/>
      <c r="AH846" s="416"/>
      <c r="AI846" s="416"/>
      <c r="AJ846" s="416"/>
      <c r="AK846" s="416"/>
      <c r="AL846" s="416"/>
      <c r="AM846" s="313"/>
    </row>
    <row r="847" spans="1:39" ht="17" hidden="1" outlineLevel="1">
      <c r="A847" s="531"/>
      <c r="B847" s="518" t="s">
        <v>495</v>
      </c>
      <c r="C847" s="320"/>
      <c r="D847" s="290"/>
      <c r="E847" s="289"/>
      <c r="F847" s="289"/>
      <c r="G847" s="289"/>
      <c r="H847" s="289"/>
      <c r="I847" s="289"/>
      <c r="J847" s="289"/>
      <c r="K847" s="289"/>
      <c r="L847" s="289"/>
      <c r="M847" s="289"/>
      <c r="N847" s="290"/>
      <c r="O847" s="289"/>
      <c r="P847" s="289"/>
      <c r="Q847" s="289"/>
      <c r="R847" s="289"/>
      <c r="S847" s="289"/>
      <c r="T847" s="289"/>
      <c r="U847" s="289"/>
      <c r="V847" s="289"/>
      <c r="W847" s="289"/>
      <c r="X847" s="289"/>
      <c r="Y847" s="414"/>
      <c r="Z847" s="414"/>
      <c r="AA847" s="414"/>
      <c r="AB847" s="414"/>
      <c r="AC847" s="414"/>
      <c r="AD847" s="414"/>
      <c r="AE847" s="414"/>
      <c r="AF847" s="414"/>
      <c r="AG847" s="414"/>
      <c r="AH847" s="414"/>
      <c r="AI847" s="414"/>
      <c r="AJ847" s="414"/>
      <c r="AK847" s="414"/>
      <c r="AL847" s="414"/>
      <c r="AM847" s="292"/>
    </row>
    <row r="848" spans="1:39" ht="17" hidden="1" outlineLevel="1">
      <c r="A848" s="531">
        <v>17</v>
      </c>
      <c r="B848" s="428" t="s">
        <v>112</v>
      </c>
      <c r="C848" s="291" t="s">
        <v>25</v>
      </c>
      <c r="D848" s="295"/>
      <c r="E848" s="295"/>
      <c r="F848" s="295"/>
      <c r="G848" s="295"/>
      <c r="H848" s="295"/>
      <c r="I848" s="295"/>
      <c r="J848" s="295"/>
      <c r="K848" s="295"/>
      <c r="L848" s="295"/>
      <c r="M848" s="295"/>
      <c r="N848" s="295">
        <v>12</v>
      </c>
      <c r="O848" s="295"/>
      <c r="P848" s="295"/>
      <c r="Q848" s="295"/>
      <c r="R848" s="295"/>
      <c r="S848" s="295"/>
      <c r="T848" s="295"/>
      <c r="U848" s="295"/>
      <c r="V848" s="295"/>
      <c r="W848" s="295"/>
      <c r="X848" s="295"/>
      <c r="Y848" s="426"/>
      <c r="Z848" s="410"/>
      <c r="AA848" s="410"/>
      <c r="AB848" s="410"/>
      <c r="AC848" s="410"/>
      <c r="AD848" s="410"/>
      <c r="AE848" s="410"/>
      <c r="AF848" s="415"/>
      <c r="AG848" s="415"/>
      <c r="AH848" s="415"/>
      <c r="AI848" s="415"/>
      <c r="AJ848" s="415"/>
      <c r="AK848" s="415"/>
      <c r="AL848" s="415"/>
      <c r="AM848" s="296">
        <f>SUM(Y848:AL848)</f>
        <v>0</v>
      </c>
    </row>
    <row r="849" spans="1:39" ht="16" hidden="1" outlineLevel="1">
      <c r="A849" s="531"/>
      <c r="B849" s="294" t="s">
        <v>342</v>
      </c>
      <c r="C849" s="291" t="s">
        <v>163</v>
      </c>
      <c r="D849" s="295"/>
      <c r="E849" s="295"/>
      <c r="F849" s="295"/>
      <c r="G849" s="295"/>
      <c r="H849" s="295"/>
      <c r="I849" s="295"/>
      <c r="J849" s="295"/>
      <c r="K849" s="295"/>
      <c r="L849" s="295"/>
      <c r="M849" s="295"/>
      <c r="N849" s="295">
        <f>N848</f>
        <v>12</v>
      </c>
      <c r="O849" s="295"/>
      <c r="P849" s="295"/>
      <c r="Q849" s="295"/>
      <c r="R849" s="295"/>
      <c r="S849" s="295"/>
      <c r="T849" s="295"/>
      <c r="U849" s="295"/>
      <c r="V849" s="295"/>
      <c r="W849" s="295"/>
      <c r="X849" s="295"/>
      <c r="Y849" s="411">
        <f>Y848</f>
        <v>0</v>
      </c>
      <c r="Z849" s="411">
        <f t="shared" ref="Z849:AL849" si="267">Z848</f>
        <v>0</v>
      </c>
      <c r="AA849" s="411">
        <f t="shared" si="267"/>
        <v>0</v>
      </c>
      <c r="AB849" s="411">
        <f t="shared" si="267"/>
        <v>0</v>
      </c>
      <c r="AC849" s="411">
        <f t="shared" si="267"/>
        <v>0</v>
      </c>
      <c r="AD849" s="411">
        <f t="shared" si="267"/>
        <v>0</v>
      </c>
      <c r="AE849" s="411">
        <f t="shared" si="267"/>
        <v>0</v>
      </c>
      <c r="AF849" s="411">
        <f t="shared" si="267"/>
        <v>0</v>
      </c>
      <c r="AG849" s="411">
        <f t="shared" si="267"/>
        <v>0</v>
      </c>
      <c r="AH849" s="411">
        <f t="shared" si="267"/>
        <v>0</v>
      </c>
      <c r="AI849" s="411">
        <f t="shared" si="267"/>
        <v>0</v>
      </c>
      <c r="AJ849" s="411">
        <f t="shared" si="267"/>
        <v>0</v>
      </c>
      <c r="AK849" s="411">
        <f t="shared" si="267"/>
        <v>0</v>
      </c>
      <c r="AL849" s="411">
        <f t="shared" si="267"/>
        <v>0</v>
      </c>
      <c r="AM849" s="306"/>
    </row>
    <row r="850" spans="1:39" ht="16" hidden="1" outlineLevel="1">
      <c r="A850" s="531"/>
      <c r="B850" s="294"/>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2"/>
      <c r="Z850" s="425"/>
      <c r="AA850" s="425"/>
      <c r="AB850" s="425"/>
      <c r="AC850" s="425"/>
      <c r="AD850" s="425"/>
      <c r="AE850" s="425"/>
      <c r="AF850" s="425"/>
      <c r="AG850" s="425"/>
      <c r="AH850" s="425"/>
      <c r="AI850" s="425"/>
      <c r="AJ850" s="425"/>
      <c r="AK850" s="425"/>
      <c r="AL850" s="425"/>
      <c r="AM850" s="306"/>
    </row>
    <row r="851" spans="1:39" ht="17" hidden="1" outlineLevel="1">
      <c r="A851" s="531">
        <v>18</v>
      </c>
      <c r="B851" s="428" t="s">
        <v>109</v>
      </c>
      <c r="C851" s="291" t="s">
        <v>25</v>
      </c>
      <c r="D851" s="295"/>
      <c r="E851" s="295"/>
      <c r="F851" s="295"/>
      <c r="G851" s="295"/>
      <c r="H851" s="295"/>
      <c r="I851" s="295"/>
      <c r="J851" s="295"/>
      <c r="K851" s="295"/>
      <c r="L851" s="295"/>
      <c r="M851" s="295"/>
      <c r="N851" s="295">
        <v>12</v>
      </c>
      <c r="O851" s="295"/>
      <c r="P851" s="295"/>
      <c r="Q851" s="295"/>
      <c r="R851" s="295"/>
      <c r="S851" s="295"/>
      <c r="T851" s="295"/>
      <c r="U851" s="295"/>
      <c r="V851" s="295"/>
      <c r="W851" s="295"/>
      <c r="X851" s="295"/>
      <c r="Y851" s="426"/>
      <c r="Z851" s="410"/>
      <c r="AA851" s="410"/>
      <c r="AB851" s="410"/>
      <c r="AC851" s="410"/>
      <c r="AD851" s="410"/>
      <c r="AE851" s="410"/>
      <c r="AF851" s="415"/>
      <c r="AG851" s="415"/>
      <c r="AH851" s="415"/>
      <c r="AI851" s="415"/>
      <c r="AJ851" s="415"/>
      <c r="AK851" s="415"/>
      <c r="AL851" s="415"/>
      <c r="AM851" s="296">
        <f>SUM(Y851:AL851)</f>
        <v>0</v>
      </c>
    </row>
    <row r="852" spans="1:39" ht="16" hidden="1" outlineLevel="1">
      <c r="A852" s="531"/>
      <c r="B852" s="294" t="s">
        <v>342</v>
      </c>
      <c r="C852" s="291" t="s">
        <v>163</v>
      </c>
      <c r="D852" s="295"/>
      <c r="E852" s="295"/>
      <c r="F852" s="295"/>
      <c r="G852" s="295"/>
      <c r="H852" s="295"/>
      <c r="I852" s="295"/>
      <c r="J852" s="295"/>
      <c r="K852" s="295"/>
      <c r="L852" s="295"/>
      <c r="M852" s="295"/>
      <c r="N852" s="295">
        <f>N851</f>
        <v>12</v>
      </c>
      <c r="O852" s="295"/>
      <c r="P852" s="295"/>
      <c r="Q852" s="295"/>
      <c r="R852" s="295"/>
      <c r="S852" s="295"/>
      <c r="T852" s="295"/>
      <c r="U852" s="295"/>
      <c r="V852" s="295"/>
      <c r="W852" s="295"/>
      <c r="X852" s="295"/>
      <c r="Y852" s="411">
        <f>Y851</f>
        <v>0</v>
      </c>
      <c r="Z852" s="411">
        <f t="shared" ref="Z852:AL852" si="268">Z851</f>
        <v>0</v>
      </c>
      <c r="AA852" s="411">
        <f t="shared" si="268"/>
        <v>0</v>
      </c>
      <c r="AB852" s="411">
        <f t="shared" si="268"/>
        <v>0</v>
      </c>
      <c r="AC852" s="411">
        <f t="shared" si="268"/>
        <v>0</v>
      </c>
      <c r="AD852" s="411">
        <f t="shared" si="268"/>
        <v>0</v>
      </c>
      <c r="AE852" s="411">
        <f t="shared" si="268"/>
        <v>0</v>
      </c>
      <c r="AF852" s="411">
        <f t="shared" si="268"/>
        <v>0</v>
      </c>
      <c r="AG852" s="411">
        <f t="shared" si="268"/>
        <v>0</v>
      </c>
      <c r="AH852" s="411">
        <f t="shared" si="268"/>
        <v>0</v>
      </c>
      <c r="AI852" s="411">
        <f t="shared" si="268"/>
        <v>0</v>
      </c>
      <c r="AJ852" s="411">
        <f t="shared" si="268"/>
        <v>0</v>
      </c>
      <c r="AK852" s="411">
        <f t="shared" si="268"/>
        <v>0</v>
      </c>
      <c r="AL852" s="411">
        <f t="shared" si="268"/>
        <v>0</v>
      </c>
      <c r="AM852" s="306"/>
    </row>
    <row r="853" spans="1:39" ht="16" hidden="1" outlineLevel="1">
      <c r="A853" s="531"/>
      <c r="B853" s="322"/>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23"/>
      <c r="Z853" s="424"/>
      <c r="AA853" s="424"/>
      <c r="AB853" s="424"/>
      <c r="AC853" s="424"/>
      <c r="AD853" s="424"/>
      <c r="AE853" s="424"/>
      <c r="AF853" s="424"/>
      <c r="AG853" s="424"/>
      <c r="AH853" s="424"/>
      <c r="AI853" s="424"/>
      <c r="AJ853" s="424"/>
      <c r="AK853" s="424"/>
      <c r="AL853" s="424"/>
      <c r="AM853" s="297"/>
    </row>
    <row r="854" spans="1:39" ht="17" hidden="1" outlineLevel="1">
      <c r="A854" s="531">
        <v>19</v>
      </c>
      <c r="B854" s="428" t="s">
        <v>111</v>
      </c>
      <c r="C854" s="291" t="s">
        <v>25</v>
      </c>
      <c r="D854" s="295"/>
      <c r="E854" s="295"/>
      <c r="F854" s="295"/>
      <c r="G854" s="295"/>
      <c r="H854" s="295"/>
      <c r="I854" s="295"/>
      <c r="J854" s="295"/>
      <c r="K854" s="295"/>
      <c r="L854" s="295"/>
      <c r="M854" s="295"/>
      <c r="N854" s="295">
        <v>12</v>
      </c>
      <c r="O854" s="295"/>
      <c r="P854" s="295"/>
      <c r="Q854" s="295"/>
      <c r="R854" s="295"/>
      <c r="S854" s="295"/>
      <c r="T854" s="295"/>
      <c r="U854" s="295"/>
      <c r="V854" s="295"/>
      <c r="W854" s="295"/>
      <c r="X854" s="295"/>
      <c r="Y854" s="426"/>
      <c r="Z854" s="410"/>
      <c r="AA854" s="410"/>
      <c r="AB854" s="410"/>
      <c r="AC854" s="410"/>
      <c r="AD854" s="410"/>
      <c r="AE854" s="410"/>
      <c r="AF854" s="415"/>
      <c r="AG854" s="415"/>
      <c r="AH854" s="415"/>
      <c r="AI854" s="415"/>
      <c r="AJ854" s="415"/>
      <c r="AK854" s="415"/>
      <c r="AL854" s="415"/>
      <c r="AM854" s="296">
        <f>SUM(Y854:AL854)</f>
        <v>0</v>
      </c>
    </row>
    <row r="855" spans="1:39" ht="16" hidden="1" outlineLevel="1">
      <c r="A855" s="531"/>
      <c r="B855" s="294" t="s">
        <v>342</v>
      </c>
      <c r="C855" s="291" t="s">
        <v>163</v>
      </c>
      <c r="D855" s="295"/>
      <c r="E855" s="295"/>
      <c r="F855" s="295"/>
      <c r="G855" s="295"/>
      <c r="H855" s="295"/>
      <c r="I855" s="295"/>
      <c r="J855" s="295"/>
      <c r="K855" s="295"/>
      <c r="L855" s="295"/>
      <c r="M855" s="295"/>
      <c r="N855" s="295">
        <f>N854</f>
        <v>12</v>
      </c>
      <c r="O855" s="295"/>
      <c r="P855" s="295"/>
      <c r="Q855" s="295"/>
      <c r="R855" s="295"/>
      <c r="S855" s="295"/>
      <c r="T855" s="295"/>
      <c r="U855" s="295"/>
      <c r="V855" s="295"/>
      <c r="W855" s="295"/>
      <c r="X855" s="295"/>
      <c r="Y855" s="411">
        <f>Y854</f>
        <v>0</v>
      </c>
      <c r="Z855" s="411">
        <f t="shared" ref="Z855:AL855" si="269">Z854</f>
        <v>0</v>
      </c>
      <c r="AA855" s="411">
        <f t="shared" si="269"/>
        <v>0</v>
      </c>
      <c r="AB855" s="411">
        <f t="shared" si="269"/>
        <v>0</v>
      </c>
      <c r="AC855" s="411">
        <f t="shared" si="269"/>
        <v>0</v>
      </c>
      <c r="AD855" s="411">
        <f t="shared" si="269"/>
        <v>0</v>
      </c>
      <c r="AE855" s="411">
        <f t="shared" si="269"/>
        <v>0</v>
      </c>
      <c r="AF855" s="411">
        <f t="shared" si="269"/>
        <v>0</v>
      </c>
      <c r="AG855" s="411">
        <f t="shared" si="269"/>
        <v>0</v>
      </c>
      <c r="AH855" s="411">
        <f t="shared" si="269"/>
        <v>0</v>
      </c>
      <c r="AI855" s="411">
        <f t="shared" si="269"/>
        <v>0</v>
      </c>
      <c r="AJ855" s="411">
        <f t="shared" si="269"/>
        <v>0</v>
      </c>
      <c r="AK855" s="411">
        <f t="shared" si="269"/>
        <v>0</v>
      </c>
      <c r="AL855" s="411">
        <f t="shared" si="269"/>
        <v>0</v>
      </c>
      <c r="AM855" s="297"/>
    </row>
    <row r="856" spans="1:39" ht="16" hidden="1" outlineLevel="1">
      <c r="A856" s="531"/>
      <c r="B856" s="322"/>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12"/>
      <c r="Z856" s="412"/>
      <c r="AA856" s="412"/>
      <c r="AB856" s="412"/>
      <c r="AC856" s="412"/>
      <c r="AD856" s="412"/>
      <c r="AE856" s="412"/>
      <c r="AF856" s="412"/>
      <c r="AG856" s="412"/>
      <c r="AH856" s="412"/>
      <c r="AI856" s="412"/>
      <c r="AJ856" s="412"/>
      <c r="AK856" s="412"/>
      <c r="AL856" s="412"/>
      <c r="AM856" s="306"/>
    </row>
    <row r="857" spans="1:39" ht="17" hidden="1" outlineLevel="1">
      <c r="A857" s="531">
        <v>20</v>
      </c>
      <c r="B857" s="428" t="s">
        <v>110</v>
      </c>
      <c r="C857" s="291" t="s">
        <v>25</v>
      </c>
      <c r="D857" s="295"/>
      <c r="E857" s="295"/>
      <c r="F857" s="295"/>
      <c r="G857" s="295"/>
      <c r="H857" s="295"/>
      <c r="I857" s="295"/>
      <c r="J857" s="295"/>
      <c r="K857" s="295"/>
      <c r="L857" s="295"/>
      <c r="M857" s="295"/>
      <c r="N857" s="295">
        <v>12</v>
      </c>
      <c r="O857" s="295"/>
      <c r="P857" s="295"/>
      <c r="Q857" s="295"/>
      <c r="R857" s="295"/>
      <c r="S857" s="295"/>
      <c r="T857" s="295"/>
      <c r="U857" s="295"/>
      <c r="V857" s="295"/>
      <c r="W857" s="295"/>
      <c r="X857" s="295"/>
      <c r="Y857" s="426"/>
      <c r="Z857" s="410"/>
      <c r="AA857" s="410"/>
      <c r="AB857" s="410"/>
      <c r="AC857" s="410"/>
      <c r="AD857" s="410"/>
      <c r="AE857" s="410"/>
      <c r="AF857" s="415"/>
      <c r="AG857" s="415"/>
      <c r="AH857" s="415"/>
      <c r="AI857" s="415"/>
      <c r="AJ857" s="415"/>
      <c r="AK857" s="415"/>
      <c r="AL857" s="415"/>
      <c r="AM857" s="296">
        <f>SUM(Y857:AL857)</f>
        <v>0</v>
      </c>
    </row>
    <row r="858" spans="1:39" ht="16" hidden="1" outlineLevel="1">
      <c r="A858" s="531"/>
      <c r="B858" s="294" t="s">
        <v>342</v>
      </c>
      <c r="C858" s="291" t="s">
        <v>163</v>
      </c>
      <c r="D858" s="295"/>
      <c r="E858" s="295"/>
      <c r="F858" s="295"/>
      <c r="G858" s="295"/>
      <c r="H858" s="295"/>
      <c r="I858" s="295"/>
      <c r="J858" s="295"/>
      <c r="K858" s="295"/>
      <c r="L858" s="295"/>
      <c r="M858" s="295"/>
      <c r="N858" s="295">
        <f>N857</f>
        <v>12</v>
      </c>
      <c r="O858" s="295"/>
      <c r="P858" s="295"/>
      <c r="Q858" s="295"/>
      <c r="R858" s="295"/>
      <c r="S858" s="295"/>
      <c r="T858" s="295"/>
      <c r="U858" s="295"/>
      <c r="V858" s="295"/>
      <c r="W858" s="295"/>
      <c r="X858" s="295"/>
      <c r="Y858" s="411">
        <f>Y857</f>
        <v>0</v>
      </c>
      <c r="Z858" s="411">
        <f t="shared" ref="Z858:AL858" si="270">Z857</f>
        <v>0</v>
      </c>
      <c r="AA858" s="411">
        <f t="shared" si="270"/>
        <v>0</v>
      </c>
      <c r="AB858" s="411">
        <f t="shared" si="270"/>
        <v>0</v>
      </c>
      <c r="AC858" s="411">
        <f t="shared" si="270"/>
        <v>0</v>
      </c>
      <c r="AD858" s="411">
        <f t="shared" si="270"/>
        <v>0</v>
      </c>
      <c r="AE858" s="411">
        <f t="shared" si="270"/>
        <v>0</v>
      </c>
      <c r="AF858" s="411">
        <f t="shared" si="270"/>
        <v>0</v>
      </c>
      <c r="AG858" s="411">
        <f t="shared" si="270"/>
        <v>0</v>
      </c>
      <c r="AH858" s="411">
        <f t="shared" si="270"/>
        <v>0</v>
      </c>
      <c r="AI858" s="411">
        <f t="shared" si="270"/>
        <v>0</v>
      </c>
      <c r="AJ858" s="411">
        <f t="shared" si="270"/>
        <v>0</v>
      </c>
      <c r="AK858" s="411">
        <f t="shared" si="270"/>
        <v>0</v>
      </c>
      <c r="AL858" s="411">
        <f t="shared" si="270"/>
        <v>0</v>
      </c>
      <c r="AM858" s="306"/>
    </row>
    <row r="859" spans="1:39" ht="16" hidden="1" outlineLevel="1">
      <c r="A859" s="531"/>
      <c r="B859" s="323"/>
      <c r="C859" s="300"/>
      <c r="D859" s="291"/>
      <c r="E859" s="291"/>
      <c r="F859" s="291"/>
      <c r="G859" s="291"/>
      <c r="H859" s="291"/>
      <c r="I859" s="291"/>
      <c r="J859" s="291"/>
      <c r="K859" s="291"/>
      <c r="L859" s="291"/>
      <c r="M859" s="291"/>
      <c r="N859" s="300"/>
      <c r="O859" s="291"/>
      <c r="P859" s="291"/>
      <c r="Q859" s="291"/>
      <c r="R859" s="291"/>
      <c r="S859" s="291"/>
      <c r="T859" s="291"/>
      <c r="U859" s="291"/>
      <c r="V859" s="291"/>
      <c r="W859" s="291"/>
      <c r="X859" s="291"/>
      <c r="Y859" s="412"/>
      <c r="Z859" s="412"/>
      <c r="AA859" s="412"/>
      <c r="AB859" s="412"/>
      <c r="AC859" s="412"/>
      <c r="AD859" s="412"/>
      <c r="AE859" s="412"/>
      <c r="AF859" s="412"/>
      <c r="AG859" s="412"/>
      <c r="AH859" s="412"/>
      <c r="AI859" s="412"/>
      <c r="AJ859" s="412"/>
      <c r="AK859" s="412"/>
      <c r="AL859" s="412"/>
      <c r="AM859" s="306"/>
    </row>
    <row r="860" spans="1:39" ht="16" hidden="1" outlineLevel="1">
      <c r="A860" s="531"/>
      <c r="B860" s="517" t="s">
        <v>502</v>
      </c>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22"/>
      <c r="Z860" s="425"/>
      <c r="AA860" s="425"/>
      <c r="AB860" s="425"/>
      <c r="AC860" s="425"/>
      <c r="AD860" s="425"/>
      <c r="AE860" s="425"/>
      <c r="AF860" s="425"/>
      <c r="AG860" s="425"/>
      <c r="AH860" s="425"/>
      <c r="AI860" s="425"/>
      <c r="AJ860" s="425"/>
      <c r="AK860" s="425"/>
      <c r="AL860" s="425"/>
      <c r="AM860" s="306"/>
    </row>
    <row r="861" spans="1:39" ht="16" hidden="1" outlineLevel="1">
      <c r="A861" s="531"/>
      <c r="B861" s="503" t="s">
        <v>498</v>
      </c>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22"/>
      <c r="Z861" s="425"/>
      <c r="AA861" s="425"/>
      <c r="AB861" s="425"/>
      <c r="AC861" s="425"/>
      <c r="AD861" s="425"/>
      <c r="AE861" s="425"/>
      <c r="AF861" s="425"/>
      <c r="AG861" s="425"/>
      <c r="AH861" s="425"/>
      <c r="AI861" s="425"/>
      <c r="AJ861" s="425"/>
      <c r="AK861" s="425"/>
      <c r="AL861" s="425"/>
      <c r="AM861" s="306"/>
    </row>
    <row r="862" spans="1:39" ht="17" hidden="1" outlineLevel="1">
      <c r="A862" s="531">
        <v>21</v>
      </c>
      <c r="B862" s="428" t="s">
        <v>113</v>
      </c>
      <c r="C862" s="291" t="s">
        <v>25</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5"/>
      <c r="Z862" s="415"/>
      <c r="AA862" s="415"/>
      <c r="AB862" s="415"/>
      <c r="AC862" s="415"/>
      <c r="AD862" s="415"/>
      <c r="AE862" s="415"/>
      <c r="AF862" s="410"/>
      <c r="AG862" s="410"/>
      <c r="AH862" s="410"/>
      <c r="AI862" s="410"/>
      <c r="AJ862" s="410"/>
      <c r="AK862" s="410"/>
      <c r="AL862" s="410"/>
      <c r="AM862" s="296">
        <f>SUM(Y862:AL862)</f>
        <v>0</v>
      </c>
    </row>
    <row r="863" spans="1:39" ht="16" hidden="1" outlineLevel="1">
      <c r="A863" s="531"/>
      <c r="B863" s="294" t="s">
        <v>342</v>
      </c>
      <c r="C863" s="291" t="s">
        <v>163</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1">
        <f t="shared" ref="Y863:AL863" si="271">Y862</f>
        <v>0</v>
      </c>
      <c r="Z863" s="411">
        <f t="shared" si="271"/>
        <v>0</v>
      </c>
      <c r="AA863" s="411">
        <f t="shared" si="271"/>
        <v>0</v>
      </c>
      <c r="AB863" s="411">
        <f t="shared" si="271"/>
        <v>0</v>
      </c>
      <c r="AC863" s="411">
        <f t="shared" si="271"/>
        <v>0</v>
      </c>
      <c r="AD863" s="411">
        <f t="shared" si="271"/>
        <v>0</v>
      </c>
      <c r="AE863" s="411">
        <f t="shared" si="271"/>
        <v>0</v>
      </c>
      <c r="AF863" s="411">
        <f t="shared" si="271"/>
        <v>0</v>
      </c>
      <c r="AG863" s="411">
        <f t="shared" si="271"/>
        <v>0</v>
      </c>
      <c r="AH863" s="411">
        <f t="shared" si="271"/>
        <v>0</v>
      </c>
      <c r="AI863" s="411">
        <f t="shared" si="271"/>
        <v>0</v>
      </c>
      <c r="AJ863" s="411">
        <f t="shared" si="271"/>
        <v>0</v>
      </c>
      <c r="AK863" s="411">
        <f t="shared" si="271"/>
        <v>0</v>
      </c>
      <c r="AL863" s="411">
        <f t="shared" si="271"/>
        <v>0</v>
      </c>
      <c r="AM863" s="306"/>
    </row>
    <row r="864" spans="1:39" ht="16" hidden="1"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22"/>
      <c r="Z864" s="425"/>
      <c r="AA864" s="425"/>
      <c r="AB864" s="425"/>
      <c r="AC864" s="425"/>
      <c r="AD864" s="425"/>
      <c r="AE864" s="425"/>
      <c r="AF864" s="425"/>
      <c r="AG864" s="425"/>
      <c r="AH864" s="425"/>
      <c r="AI864" s="425"/>
      <c r="AJ864" s="425"/>
      <c r="AK864" s="425"/>
      <c r="AL864" s="425"/>
      <c r="AM864" s="306"/>
    </row>
    <row r="865" spans="1:39" ht="34" outlineLevel="1">
      <c r="A865" s="531">
        <v>22</v>
      </c>
      <c r="B865" s="428" t="s">
        <v>114</v>
      </c>
      <c r="C865" s="340" t="s">
        <v>766</v>
      </c>
      <c r="D865" s="295">
        <v>15829.779011250001</v>
      </c>
      <c r="E865" s="295">
        <v>15829.779011250001</v>
      </c>
      <c r="F865" s="295"/>
      <c r="G865" s="295"/>
      <c r="H865" s="295"/>
      <c r="I865" s="295"/>
      <c r="J865" s="295"/>
      <c r="K865" s="295"/>
      <c r="L865" s="295"/>
      <c r="M865" s="295"/>
      <c r="N865" s="291"/>
      <c r="O865" s="295"/>
      <c r="P865" s="295"/>
      <c r="Q865" s="295"/>
      <c r="R865" s="295"/>
      <c r="S865" s="295"/>
      <c r="T865" s="295"/>
      <c r="U865" s="295"/>
      <c r="V865" s="295"/>
      <c r="W865" s="295"/>
      <c r="X865" s="295"/>
      <c r="Y865" s="415">
        <v>1</v>
      </c>
      <c r="Z865" s="415"/>
      <c r="AA865" s="415"/>
      <c r="AB865" s="415"/>
      <c r="AC865" s="415"/>
      <c r="AD865" s="415"/>
      <c r="AE865" s="415"/>
      <c r="AF865" s="410"/>
      <c r="AG865" s="410"/>
      <c r="AH865" s="410"/>
      <c r="AI865" s="410"/>
      <c r="AJ865" s="410"/>
      <c r="AK865" s="410"/>
      <c r="AL865" s="410"/>
      <c r="AM865" s="296">
        <f>SUM(Y865:AL865)</f>
        <v>1</v>
      </c>
    </row>
    <row r="866" spans="1:39" ht="16" outlineLevel="1">
      <c r="A866" s="531"/>
      <c r="B866" s="294" t="s">
        <v>342</v>
      </c>
      <c r="C866" s="291" t="s">
        <v>163</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1">
        <f t="shared" ref="Y866:AL866" si="272">Y865</f>
        <v>1</v>
      </c>
      <c r="Z866" s="411">
        <f t="shared" si="272"/>
        <v>0</v>
      </c>
      <c r="AA866" s="411">
        <f t="shared" si="272"/>
        <v>0</v>
      </c>
      <c r="AB866" s="411">
        <f t="shared" si="272"/>
        <v>0</v>
      </c>
      <c r="AC866" s="411">
        <f t="shared" si="272"/>
        <v>0</v>
      </c>
      <c r="AD866" s="411">
        <f t="shared" si="272"/>
        <v>0</v>
      </c>
      <c r="AE866" s="411">
        <f t="shared" si="272"/>
        <v>0</v>
      </c>
      <c r="AF866" s="411">
        <f t="shared" si="272"/>
        <v>0</v>
      </c>
      <c r="AG866" s="411">
        <f t="shared" si="272"/>
        <v>0</v>
      </c>
      <c r="AH866" s="411">
        <f t="shared" si="272"/>
        <v>0</v>
      </c>
      <c r="AI866" s="411">
        <f t="shared" si="272"/>
        <v>0</v>
      </c>
      <c r="AJ866" s="411">
        <f t="shared" si="272"/>
        <v>0</v>
      </c>
      <c r="AK866" s="411">
        <f t="shared" si="272"/>
        <v>0</v>
      </c>
      <c r="AL866" s="411">
        <f t="shared" si="272"/>
        <v>0</v>
      </c>
      <c r="AM866" s="306"/>
    </row>
    <row r="867" spans="1:39" ht="16"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22"/>
      <c r="Z867" s="425"/>
      <c r="AA867" s="425"/>
      <c r="AB867" s="425"/>
      <c r="AC867" s="425"/>
      <c r="AD867" s="425"/>
      <c r="AE867" s="425"/>
      <c r="AF867" s="425"/>
      <c r="AG867" s="425"/>
      <c r="AH867" s="425"/>
      <c r="AI867" s="425"/>
      <c r="AJ867" s="425"/>
      <c r="AK867" s="425"/>
      <c r="AL867" s="425"/>
      <c r="AM867" s="306"/>
    </row>
    <row r="868" spans="1:39" ht="17" outlineLevel="1">
      <c r="A868" s="531">
        <v>23</v>
      </c>
      <c r="B868" s="428" t="s">
        <v>115</v>
      </c>
      <c r="C868" s="291" t="s">
        <v>25</v>
      </c>
      <c r="D868" s="295">
        <v>259865.71183259872</v>
      </c>
      <c r="E868" s="295"/>
      <c r="F868" s="295"/>
      <c r="G868" s="295"/>
      <c r="H868" s="295"/>
      <c r="I868" s="295"/>
      <c r="J868" s="295"/>
      <c r="K868" s="295"/>
      <c r="L868" s="295"/>
      <c r="M868" s="295"/>
      <c r="N868" s="291"/>
      <c r="O868" s="295"/>
      <c r="P868" s="295"/>
      <c r="Q868" s="295"/>
      <c r="R868" s="295"/>
      <c r="S868" s="295"/>
      <c r="T868" s="295"/>
      <c r="U868" s="295"/>
      <c r="V868" s="295"/>
      <c r="W868" s="295"/>
      <c r="X868" s="295"/>
      <c r="Y868" s="415">
        <v>1</v>
      </c>
      <c r="Z868" s="415"/>
      <c r="AA868" s="415"/>
      <c r="AB868" s="415"/>
      <c r="AC868" s="415"/>
      <c r="AD868" s="415"/>
      <c r="AE868" s="415"/>
      <c r="AF868" s="410"/>
      <c r="AG868" s="410"/>
      <c r="AH868" s="410"/>
      <c r="AI868" s="410"/>
      <c r="AJ868" s="410"/>
      <c r="AK868" s="410"/>
      <c r="AL868" s="410"/>
      <c r="AM868" s="296">
        <f>SUM(Y868:AL868)</f>
        <v>1</v>
      </c>
    </row>
    <row r="869" spans="1:39" ht="16" outlineLevel="1">
      <c r="A869" s="531"/>
      <c r="B869" s="294" t="s">
        <v>342</v>
      </c>
      <c r="C869" s="291" t="s">
        <v>163</v>
      </c>
      <c r="D869" s="295"/>
      <c r="E869" s="295"/>
      <c r="F869" s="295"/>
      <c r="G869" s="295"/>
      <c r="H869" s="295"/>
      <c r="I869" s="295"/>
      <c r="J869" s="295"/>
      <c r="K869" s="295"/>
      <c r="L869" s="295"/>
      <c r="M869" s="295"/>
      <c r="N869" s="291"/>
      <c r="O869" s="295"/>
      <c r="P869" s="295"/>
      <c r="Q869" s="295"/>
      <c r="R869" s="295"/>
      <c r="S869" s="295"/>
      <c r="T869" s="295"/>
      <c r="U869" s="295"/>
      <c r="V869" s="295"/>
      <c r="W869" s="295"/>
      <c r="X869" s="295"/>
      <c r="Y869" s="411">
        <f t="shared" ref="Y869:AL869" si="273">Y868</f>
        <v>1</v>
      </c>
      <c r="Z869" s="411">
        <f t="shared" si="273"/>
        <v>0</v>
      </c>
      <c r="AA869" s="411">
        <f t="shared" si="273"/>
        <v>0</v>
      </c>
      <c r="AB869" s="411">
        <f t="shared" si="273"/>
        <v>0</v>
      </c>
      <c r="AC869" s="411">
        <f t="shared" si="273"/>
        <v>0</v>
      </c>
      <c r="AD869" s="411">
        <f t="shared" si="273"/>
        <v>0</v>
      </c>
      <c r="AE869" s="411">
        <f t="shared" si="273"/>
        <v>0</v>
      </c>
      <c r="AF869" s="411">
        <f t="shared" si="273"/>
        <v>0</v>
      </c>
      <c r="AG869" s="411">
        <f t="shared" si="273"/>
        <v>0</v>
      </c>
      <c r="AH869" s="411">
        <f t="shared" si="273"/>
        <v>0</v>
      </c>
      <c r="AI869" s="411">
        <f t="shared" si="273"/>
        <v>0</v>
      </c>
      <c r="AJ869" s="411">
        <f t="shared" si="273"/>
        <v>0</v>
      </c>
      <c r="AK869" s="411">
        <f t="shared" si="273"/>
        <v>0</v>
      </c>
      <c r="AL869" s="411">
        <f t="shared" si="273"/>
        <v>0</v>
      </c>
      <c r="AM869" s="306"/>
    </row>
    <row r="870" spans="1:39" ht="16" outlineLevel="1">
      <c r="A870" s="531"/>
      <c r="B870" s="430"/>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22"/>
      <c r="Z870" s="425"/>
      <c r="AA870" s="425"/>
      <c r="AB870" s="425"/>
      <c r="AC870" s="425"/>
      <c r="AD870" s="425"/>
      <c r="AE870" s="425"/>
      <c r="AF870" s="425"/>
      <c r="AG870" s="425"/>
      <c r="AH870" s="425"/>
      <c r="AI870" s="425"/>
      <c r="AJ870" s="425"/>
      <c r="AK870" s="425"/>
      <c r="AL870" s="425"/>
      <c r="AM870" s="306"/>
    </row>
    <row r="871" spans="1:39" ht="17" hidden="1" outlineLevel="1">
      <c r="A871" s="531">
        <v>24</v>
      </c>
      <c r="B871" s="428" t="s">
        <v>116</v>
      </c>
      <c r="C871" s="291" t="s">
        <v>25</v>
      </c>
      <c r="D871" s="295"/>
      <c r="E871" s="295"/>
      <c r="F871" s="295"/>
      <c r="G871" s="295"/>
      <c r="H871" s="295"/>
      <c r="I871" s="295"/>
      <c r="J871" s="295"/>
      <c r="K871" s="295"/>
      <c r="L871" s="295"/>
      <c r="M871" s="295"/>
      <c r="N871" s="291"/>
      <c r="O871" s="295"/>
      <c r="P871" s="295"/>
      <c r="Q871" s="295"/>
      <c r="R871" s="295"/>
      <c r="S871" s="295"/>
      <c r="T871" s="295"/>
      <c r="U871" s="295"/>
      <c r="V871" s="295"/>
      <c r="W871" s="295"/>
      <c r="X871" s="295"/>
      <c r="Y871" s="415"/>
      <c r="Z871" s="415"/>
      <c r="AA871" s="415"/>
      <c r="AB871" s="415"/>
      <c r="AC871" s="415"/>
      <c r="AD871" s="415"/>
      <c r="AE871" s="415"/>
      <c r="AF871" s="410"/>
      <c r="AG871" s="410"/>
      <c r="AH871" s="410"/>
      <c r="AI871" s="410"/>
      <c r="AJ871" s="410"/>
      <c r="AK871" s="410"/>
      <c r="AL871" s="410"/>
      <c r="AM871" s="296">
        <f>SUM(Y871:AL871)</f>
        <v>0</v>
      </c>
    </row>
    <row r="872" spans="1:39" ht="16" hidden="1" outlineLevel="1">
      <c r="A872" s="531"/>
      <c r="B872" s="294" t="s">
        <v>342</v>
      </c>
      <c r="C872" s="291" t="s">
        <v>163</v>
      </c>
      <c r="D872" s="295"/>
      <c r="E872" s="295"/>
      <c r="F872" s="295"/>
      <c r="G872" s="295"/>
      <c r="H872" s="295"/>
      <c r="I872" s="295"/>
      <c r="J872" s="295"/>
      <c r="K872" s="295"/>
      <c r="L872" s="295"/>
      <c r="M872" s="295"/>
      <c r="N872" s="291"/>
      <c r="O872" s="295"/>
      <c r="P872" s="295"/>
      <c r="Q872" s="295"/>
      <c r="R872" s="295"/>
      <c r="S872" s="295"/>
      <c r="T872" s="295"/>
      <c r="U872" s="295"/>
      <c r="V872" s="295"/>
      <c r="W872" s="295"/>
      <c r="X872" s="295"/>
      <c r="Y872" s="411">
        <f t="shared" ref="Y872:AL872" si="274">Y871</f>
        <v>0</v>
      </c>
      <c r="Z872" s="411">
        <f t="shared" si="274"/>
        <v>0</v>
      </c>
      <c r="AA872" s="411">
        <f t="shared" si="274"/>
        <v>0</v>
      </c>
      <c r="AB872" s="411">
        <f t="shared" si="274"/>
        <v>0</v>
      </c>
      <c r="AC872" s="411">
        <f t="shared" si="274"/>
        <v>0</v>
      </c>
      <c r="AD872" s="411">
        <f t="shared" si="274"/>
        <v>0</v>
      </c>
      <c r="AE872" s="411">
        <f t="shared" si="274"/>
        <v>0</v>
      </c>
      <c r="AF872" s="411">
        <f t="shared" si="274"/>
        <v>0</v>
      </c>
      <c r="AG872" s="411">
        <f t="shared" si="274"/>
        <v>0</v>
      </c>
      <c r="AH872" s="411">
        <f t="shared" si="274"/>
        <v>0</v>
      </c>
      <c r="AI872" s="411">
        <f t="shared" si="274"/>
        <v>0</v>
      </c>
      <c r="AJ872" s="411">
        <f t="shared" si="274"/>
        <v>0</v>
      </c>
      <c r="AK872" s="411">
        <f t="shared" si="274"/>
        <v>0</v>
      </c>
      <c r="AL872" s="411">
        <f t="shared" si="274"/>
        <v>0</v>
      </c>
      <c r="AM872" s="306"/>
    </row>
    <row r="873" spans="1:39" ht="16" hidden="1" outlineLevel="1">
      <c r="A873" s="531"/>
      <c r="B873" s="294"/>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6" outlineLevel="1">
      <c r="A874" s="531"/>
      <c r="B874" s="288" t="s">
        <v>499</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7" outlineLevel="1">
      <c r="A875" s="531">
        <v>25</v>
      </c>
      <c r="B875" s="428" t="s">
        <v>117</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6" outlineLevel="1">
      <c r="A876" s="531"/>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 t="shared" ref="Y876:AL876" si="275">Y875</f>
        <v>0</v>
      </c>
      <c r="Z876" s="411">
        <f t="shared" si="275"/>
        <v>0</v>
      </c>
      <c r="AA876" s="411">
        <f t="shared" si="275"/>
        <v>0</v>
      </c>
      <c r="AB876" s="411">
        <f t="shared" si="275"/>
        <v>0</v>
      </c>
      <c r="AC876" s="411">
        <f t="shared" si="275"/>
        <v>0</v>
      </c>
      <c r="AD876" s="411">
        <f t="shared" si="275"/>
        <v>0</v>
      </c>
      <c r="AE876" s="411">
        <f t="shared" si="275"/>
        <v>0</v>
      </c>
      <c r="AF876" s="411">
        <f t="shared" si="275"/>
        <v>0</v>
      </c>
      <c r="AG876" s="411">
        <f t="shared" si="275"/>
        <v>0</v>
      </c>
      <c r="AH876" s="411">
        <f t="shared" si="275"/>
        <v>0</v>
      </c>
      <c r="AI876" s="411">
        <f t="shared" si="275"/>
        <v>0</v>
      </c>
      <c r="AJ876" s="411">
        <f t="shared" si="275"/>
        <v>0</v>
      </c>
      <c r="AK876" s="411">
        <f t="shared" si="275"/>
        <v>0</v>
      </c>
      <c r="AL876" s="411">
        <f t="shared" si="275"/>
        <v>0</v>
      </c>
      <c r="AM876" s="306"/>
    </row>
    <row r="877" spans="1:39" ht="16" outlineLevel="1">
      <c r="A877" s="531"/>
      <c r="B877" s="294"/>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7" outlineLevel="1">
      <c r="A878" s="531">
        <v>26</v>
      </c>
      <c r="B878" s="428" t="s">
        <v>864</v>
      </c>
      <c r="C878" s="340" t="s">
        <v>766</v>
      </c>
      <c r="D878" s="295">
        <v>131844.06013885821</v>
      </c>
      <c r="E878" s="295">
        <v>131844.06013885821</v>
      </c>
      <c r="F878" s="295"/>
      <c r="G878" s="295"/>
      <c r="H878" s="295"/>
      <c r="I878" s="295"/>
      <c r="J878" s="295"/>
      <c r="K878" s="295"/>
      <c r="L878" s="295"/>
      <c r="M878" s="295"/>
      <c r="N878" s="295">
        <v>12</v>
      </c>
      <c r="O878" s="295">
        <v>27.507096912521444</v>
      </c>
      <c r="P878" s="295">
        <f>O878</f>
        <v>27.507096912521444</v>
      </c>
      <c r="Q878" s="295"/>
      <c r="R878" s="295"/>
      <c r="S878" s="295"/>
      <c r="T878" s="295"/>
      <c r="U878" s="295"/>
      <c r="V878" s="295"/>
      <c r="W878" s="295"/>
      <c r="X878" s="295"/>
      <c r="Y878" s="426">
        <f>'3-a.  Rate Class Allocations'!P30</f>
        <v>1.3804640568331923E-2</v>
      </c>
      <c r="Z878" s="426">
        <f>'3-a.  Rate Class Allocations'!Q30</f>
        <v>0.10667071195522795</v>
      </c>
      <c r="AA878" s="426">
        <f>'3-a.  Rate Class Allocations'!R30</f>
        <v>0.63419589253389208</v>
      </c>
      <c r="AB878" s="426">
        <f>'3-a.  Rate Class Allocations'!S30</f>
        <v>0</v>
      </c>
      <c r="AC878" s="426">
        <f>'3-a.  Rate Class Allocations'!T30</f>
        <v>0.1937828017763423</v>
      </c>
      <c r="AD878" s="415"/>
      <c r="AE878" s="415"/>
      <c r="AF878" s="415"/>
      <c r="AG878" s="415"/>
      <c r="AH878" s="415"/>
      <c r="AI878" s="415"/>
      <c r="AJ878" s="415"/>
      <c r="AK878" s="415"/>
      <c r="AL878" s="415"/>
      <c r="AM878" s="296">
        <f>SUM(Y878:AL878)</f>
        <v>0.94845404683379431</v>
      </c>
    </row>
    <row r="879" spans="1:39" ht="16" outlineLevel="1">
      <c r="A879" s="531"/>
      <c r="B879" s="294" t="s">
        <v>898</v>
      </c>
      <c r="C879" s="340" t="s">
        <v>766</v>
      </c>
      <c r="D879" s="295">
        <v>4589258.0104667526</v>
      </c>
      <c r="E879" s="295">
        <f>D879</f>
        <v>4589258.0104667526</v>
      </c>
      <c r="F879" s="295"/>
      <c r="G879" s="295"/>
      <c r="H879" s="295"/>
      <c r="I879" s="295"/>
      <c r="J879" s="295"/>
      <c r="K879" s="295"/>
      <c r="L879" s="295"/>
      <c r="M879" s="295"/>
      <c r="N879" s="295">
        <f>N878</f>
        <v>12</v>
      </c>
      <c r="O879" s="295">
        <v>718.77540866209279</v>
      </c>
      <c r="P879" s="295">
        <f>O879</f>
        <v>718.77540866209279</v>
      </c>
      <c r="Q879" s="295"/>
      <c r="R879" s="295"/>
      <c r="S879" s="295"/>
      <c r="T879" s="295"/>
      <c r="U879" s="295"/>
      <c r="V879" s="295"/>
      <c r="W879" s="295"/>
      <c r="X879" s="295"/>
      <c r="Y879" s="411">
        <f t="shared" ref="Y879:AL879" si="276">Y878</f>
        <v>1.3804640568331923E-2</v>
      </c>
      <c r="Z879" s="411">
        <f t="shared" si="276"/>
        <v>0.10667071195522795</v>
      </c>
      <c r="AA879" s="411">
        <f t="shared" si="276"/>
        <v>0.63419589253389208</v>
      </c>
      <c r="AB879" s="411">
        <f t="shared" si="276"/>
        <v>0</v>
      </c>
      <c r="AC879" s="411">
        <f t="shared" si="276"/>
        <v>0.1937828017763423</v>
      </c>
      <c r="AD879" s="411">
        <f t="shared" si="276"/>
        <v>0</v>
      </c>
      <c r="AE879" s="411">
        <f t="shared" si="276"/>
        <v>0</v>
      </c>
      <c r="AF879" s="411">
        <f t="shared" si="276"/>
        <v>0</v>
      </c>
      <c r="AG879" s="411">
        <f t="shared" si="276"/>
        <v>0</v>
      </c>
      <c r="AH879" s="411">
        <f t="shared" si="276"/>
        <v>0</v>
      </c>
      <c r="AI879" s="411">
        <f t="shared" si="276"/>
        <v>0</v>
      </c>
      <c r="AJ879" s="411">
        <f t="shared" si="276"/>
        <v>0</v>
      </c>
      <c r="AK879" s="411">
        <f t="shared" si="276"/>
        <v>0</v>
      </c>
      <c r="AL879" s="411">
        <f t="shared" si="276"/>
        <v>0</v>
      </c>
      <c r="AM879" s="306"/>
    </row>
    <row r="880" spans="1:39" ht="16" outlineLevel="1">
      <c r="A880" s="531"/>
      <c r="B880" s="294"/>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34" outlineLevel="1">
      <c r="A881" s="531">
        <v>26</v>
      </c>
      <c r="B881" s="428" t="s">
        <v>865</v>
      </c>
      <c r="C881" s="291" t="s">
        <v>863</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26"/>
      <c r="Z881" s="415"/>
      <c r="AA881" s="415"/>
      <c r="AB881" s="415"/>
      <c r="AC881" s="415"/>
      <c r="AD881" s="415"/>
      <c r="AE881" s="415"/>
      <c r="AF881" s="415">
        <v>1</v>
      </c>
      <c r="AG881" s="415"/>
      <c r="AH881" s="415"/>
      <c r="AI881" s="415"/>
      <c r="AJ881" s="415"/>
      <c r="AK881" s="415"/>
      <c r="AL881" s="415"/>
      <c r="AM881" s="296">
        <f>SUM(Y881:AL881)</f>
        <v>1</v>
      </c>
    </row>
    <row r="882" spans="1:39" ht="16" outlineLevel="1">
      <c r="A882" s="531"/>
      <c r="B882" s="294" t="s">
        <v>898</v>
      </c>
      <c r="C882" s="340" t="s">
        <v>766</v>
      </c>
      <c r="D882" s="295">
        <f>'8.  Streetlighting'!F35</f>
        <v>4392329.5999999996</v>
      </c>
      <c r="E882" s="295"/>
      <c r="F882" s="295"/>
      <c r="G882" s="295"/>
      <c r="H882" s="295"/>
      <c r="I882" s="295"/>
      <c r="J882" s="295"/>
      <c r="K882" s="295"/>
      <c r="L882" s="295"/>
      <c r="M882" s="295"/>
      <c r="N882" s="295">
        <f>N881</f>
        <v>12</v>
      </c>
      <c r="O882" s="295">
        <f>'8.  Streetlighting'!U35/12</f>
        <v>267.4822166666666</v>
      </c>
      <c r="P882" s="295">
        <f>'8.  Streetlighting'!V35/12</f>
        <v>514.50288333333322</v>
      </c>
      <c r="Q882" s="295"/>
      <c r="R882" s="295"/>
      <c r="S882" s="295"/>
      <c r="T882" s="295"/>
      <c r="U882" s="295"/>
      <c r="V882" s="295"/>
      <c r="W882" s="295"/>
      <c r="X882" s="295"/>
      <c r="Y882" s="411">
        <f t="shared" ref="Y882:AL882" si="277">Y881</f>
        <v>0</v>
      </c>
      <c r="Z882" s="411">
        <f t="shared" si="277"/>
        <v>0</v>
      </c>
      <c r="AA882" s="411">
        <f t="shared" si="277"/>
        <v>0</v>
      </c>
      <c r="AB882" s="411">
        <f t="shared" si="277"/>
        <v>0</v>
      </c>
      <c r="AC882" s="411">
        <f t="shared" si="277"/>
        <v>0</v>
      </c>
      <c r="AD882" s="411">
        <f t="shared" si="277"/>
        <v>0</v>
      </c>
      <c r="AE882" s="411">
        <f t="shared" si="277"/>
        <v>0</v>
      </c>
      <c r="AF882" s="411">
        <f t="shared" si="277"/>
        <v>1</v>
      </c>
      <c r="AG882" s="411">
        <f t="shared" si="277"/>
        <v>0</v>
      </c>
      <c r="AH882" s="411">
        <f t="shared" si="277"/>
        <v>0</v>
      </c>
      <c r="AI882" s="411">
        <f t="shared" si="277"/>
        <v>0</v>
      </c>
      <c r="AJ882" s="411">
        <f t="shared" si="277"/>
        <v>0</v>
      </c>
      <c r="AK882" s="411">
        <f t="shared" si="277"/>
        <v>0</v>
      </c>
      <c r="AL882" s="411">
        <f t="shared" si="277"/>
        <v>0</v>
      </c>
      <c r="AM882" s="306"/>
    </row>
    <row r="883" spans="1:39" ht="16" outlineLevel="1">
      <c r="A883" s="531"/>
      <c r="B883" s="294"/>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34" outlineLevel="1">
      <c r="A884" s="531">
        <v>27</v>
      </c>
      <c r="B884" s="428" t="s">
        <v>119</v>
      </c>
      <c r="C884" s="340" t="s">
        <v>766</v>
      </c>
      <c r="D884" s="295">
        <v>111241</v>
      </c>
      <c r="E884" s="295">
        <v>97947.416199524625</v>
      </c>
      <c r="F884" s="295"/>
      <c r="G884" s="295"/>
      <c r="H884" s="295"/>
      <c r="I884" s="295"/>
      <c r="J884" s="295"/>
      <c r="K884" s="295"/>
      <c r="L884" s="295"/>
      <c r="M884" s="295"/>
      <c r="N884" s="295">
        <v>12</v>
      </c>
      <c r="O884" s="295">
        <v>22.132951938515905</v>
      </c>
      <c r="P884" s="295">
        <f>E884/D884*O884</f>
        <v>19.48800761630957</v>
      </c>
      <c r="Q884" s="295"/>
      <c r="R884" s="295"/>
      <c r="S884" s="295"/>
      <c r="T884" s="295"/>
      <c r="U884" s="295"/>
      <c r="V884" s="295"/>
      <c r="W884" s="295"/>
      <c r="X884" s="295"/>
      <c r="Y884" s="426">
        <f>'3-a.  Rate Class Allocations'!P31</f>
        <v>0</v>
      </c>
      <c r="Z884" s="426">
        <f>'3-a.  Rate Class Allocations'!Q31</f>
        <v>0.97366694690876254</v>
      </c>
      <c r="AA884" s="426">
        <f>'3-a.  Rate Class Allocations'!R31</f>
        <v>2.6114588808716015E-2</v>
      </c>
      <c r="AB884" s="426">
        <f>'3-a.  Rate Class Allocations'!S31</f>
        <v>0</v>
      </c>
      <c r="AC884" s="426">
        <f>'3-a.  Rate Class Allocations'!T31</f>
        <v>0</v>
      </c>
      <c r="AD884" s="415"/>
      <c r="AE884" s="415"/>
      <c r="AF884" s="415"/>
      <c r="AG884" s="415"/>
      <c r="AH884" s="415"/>
      <c r="AI884" s="415"/>
      <c r="AJ884" s="415"/>
      <c r="AK884" s="415"/>
      <c r="AL884" s="415"/>
      <c r="AM884" s="296">
        <f>SUM(Y884:AL884)</f>
        <v>0.99978153571747852</v>
      </c>
    </row>
    <row r="885" spans="1:39" ht="16" outlineLevel="1">
      <c r="A885" s="531"/>
      <c r="B885" s="294" t="s">
        <v>898</v>
      </c>
      <c r="C885" s="340" t="s">
        <v>766</v>
      </c>
      <c r="D885" s="295">
        <v>180110.16872498774</v>
      </c>
      <c r="E885" s="295">
        <f>E884/D884*D885</f>
        <v>158586.54325179546</v>
      </c>
      <c r="F885" s="295"/>
      <c r="G885" s="295"/>
      <c r="H885" s="295"/>
      <c r="I885" s="295"/>
      <c r="J885" s="295"/>
      <c r="K885" s="295"/>
      <c r="L885" s="295"/>
      <c r="M885" s="295"/>
      <c r="N885" s="295">
        <f>N884</f>
        <v>12</v>
      </c>
      <c r="O885" s="295">
        <v>33.087099173553717</v>
      </c>
      <c r="P885" s="295">
        <f>P884/O884*O885</f>
        <v>29.133106261063936</v>
      </c>
      <c r="Q885" s="295"/>
      <c r="R885" s="295"/>
      <c r="S885" s="295"/>
      <c r="T885" s="295"/>
      <c r="U885" s="295"/>
      <c r="V885" s="295"/>
      <c r="W885" s="295"/>
      <c r="X885" s="295"/>
      <c r="Y885" s="411">
        <f t="shared" ref="Y885:AL885" si="278">Y884</f>
        <v>0</v>
      </c>
      <c r="Z885" s="411">
        <f t="shared" si="278"/>
        <v>0.97366694690876254</v>
      </c>
      <c r="AA885" s="411">
        <f t="shared" si="278"/>
        <v>2.6114588808716015E-2</v>
      </c>
      <c r="AB885" s="411">
        <f t="shared" si="278"/>
        <v>0</v>
      </c>
      <c r="AC885" s="411">
        <f t="shared" si="278"/>
        <v>0</v>
      </c>
      <c r="AD885" s="411">
        <f t="shared" si="278"/>
        <v>0</v>
      </c>
      <c r="AE885" s="411">
        <f t="shared" si="278"/>
        <v>0</v>
      </c>
      <c r="AF885" s="411">
        <f t="shared" si="278"/>
        <v>0</v>
      </c>
      <c r="AG885" s="411">
        <f t="shared" si="278"/>
        <v>0</v>
      </c>
      <c r="AH885" s="411">
        <f t="shared" si="278"/>
        <v>0</v>
      </c>
      <c r="AI885" s="411">
        <f t="shared" si="278"/>
        <v>0</v>
      </c>
      <c r="AJ885" s="411">
        <f t="shared" si="278"/>
        <v>0</v>
      </c>
      <c r="AK885" s="411">
        <f t="shared" si="278"/>
        <v>0</v>
      </c>
      <c r="AL885" s="411">
        <f t="shared" si="278"/>
        <v>0</v>
      </c>
      <c r="AM885" s="306"/>
    </row>
    <row r="886" spans="1:39" ht="16" outlineLevel="1">
      <c r="A886" s="531"/>
      <c r="B886" s="294"/>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34" hidden="1" outlineLevel="1">
      <c r="A887" s="531">
        <v>29</v>
      </c>
      <c r="B887" s="428" t="s">
        <v>121</v>
      </c>
      <c r="C887" s="291" t="s">
        <v>25</v>
      </c>
      <c r="D887" s="295"/>
      <c r="E887" s="295"/>
      <c r="F887" s="295"/>
      <c r="G887" s="295"/>
      <c r="H887" s="295"/>
      <c r="I887" s="295"/>
      <c r="J887" s="295"/>
      <c r="K887" s="295"/>
      <c r="L887" s="295"/>
      <c r="M887" s="295"/>
      <c r="N887" s="295">
        <v>3</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t="16" hidden="1" outlineLevel="1">
      <c r="A888" s="531"/>
      <c r="B888" s="294" t="s">
        <v>342</v>
      </c>
      <c r="C888" s="291" t="s">
        <v>163</v>
      </c>
      <c r="D888" s="295"/>
      <c r="E888" s="295"/>
      <c r="F888" s="295"/>
      <c r="G888" s="295"/>
      <c r="H888" s="295"/>
      <c r="I888" s="295"/>
      <c r="J888" s="295"/>
      <c r="K888" s="295"/>
      <c r="L888" s="295"/>
      <c r="M888" s="295"/>
      <c r="N888" s="295">
        <f>N887</f>
        <v>3</v>
      </c>
      <c r="O888" s="295"/>
      <c r="P888" s="295"/>
      <c r="Q888" s="295"/>
      <c r="R888" s="295"/>
      <c r="S888" s="295"/>
      <c r="T888" s="295"/>
      <c r="U888" s="295"/>
      <c r="V888" s="295"/>
      <c r="W888" s="295"/>
      <c r="X888" s="295"/>
      <c r="Y888" s="411">
        <f t="shared" ref="Y888:AL888" si="279">Y887</f>
        <v>0</v>
      </c>
      <c r="Z888" s="411">
        <f t="shared" si="279"/>
        <v>0</v>
      </c>
      <c r="AA888" s="411">
        <f t="shared" si="279"/>
        <v>0</v>
      </c>
      <c r="AB888" s="411">
        <f t="shared" si="279"/>
        <v>0</v>
      </c>
      <c r="AC888" s="411">
        <f t="shared" si="279"/>
        <v>0</v>
      </c>
      <c r="AD888" s="411">
        <f t="shared" si="279"/>
        <v>0</v>
      </c>
      <c r="AE888" s="411">
        <f t="shared" si="279"/>
        <v>0</v>
      </c>
      <c r="AF888" s="411">
        <f t="shared" si="279"/>
        <v>0</v>
      </c>
      <c r="AG888" s="411">
        <f t="shared" si="279"/>
        <v>0</v>
      </c>
      <c r="AH888" s="411">
        <f t="shared" si="279"/>
        <v>0</v>
      </c>
      <c r="AI888" s="411">
        <f t="shared" si="279"/>
        <v>0</v>
      </c>
      <c r="AJ888" s="411">
        <f t="shared" si="279"/>
        <v>0</v>
      </c>
      <c r="AK888" s="411">
        <f t="shared" si="279"/>
        <v>0</v>
      </c>
      <c r="AL888" s="411">
        <f t="shared" si="279"/>
        <v>0</v>
      </c>
      <c r="AM888" s="306"/>
    </row>
    <row r="889" spans="1:39" ht="16" hidden="1" outlineLevel="1">
      <c r="A889" s="531"/>
      <c r="B889" s="294"/>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34" hidden="1" outlineLevel="1">
      <c r="A890" s="531">
        <v>30</v>
      </c>
      <c r="B890" s="428" t="s">
        <v>122</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t="16" hidden="1" outlineLevel="1">
      <c r="A891" s="531"/>
      <c r="B891" s="294" t="s">
        <v>342</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1">
        <f t="shared" ref="Y891:AL891" si="280">Y890</f>
        <v>0</v>
      </c>
      <c r="Z891" s="411">
        <f t="shared" si="280"/>
        <v>0</v>
      </c>
      <c r="AA891" s="411">
        <f t="shared" si="280"/>
        <v>0</v>
      </c>
      <c r="AB891" s="411">
        <f t="shared" si="280"/>
        <v>0</v>
      </c>
      <c r="AC891" s="411">
        <f t="shared" si="280"/>
        <v>0</v>
      </c>
      <c r="AD891" s="411">
        <f t="shared" si="280"/>
        <v>0</v>
      </c>
      <c r="AE891" s="411">
        <f t="shared" si="280"/>
        <v>0</v>
      </c>
      <c r="AF891" s="411">
        <f t="shared" si="280"/>
        <v>0</v>
      </c>
      <c r="AG891" s="411">
        <f t="shared" si="280"/>
        <v>0</v>
      </c>
      <c r="AH891" s="411">
        <f t="shared" si="280"/>
        <v>0</v>
      </c>
      <c r="AI891" s="411">
        <f t="shared" si="280"/>
        <v>0</v>
      </c>
      <c r="AJ891" s="411">
        <f t="shared" si="280"/>
        <v>0</v>
      </c>
      <c r="AK891" s="411">
        <f t="shared" si="280"/>
        <v>0</v>
      </c>
      <c r="AL891" s="411">
        <f t="shared" si="280"/>
        <v>0</v>
      </c>
      <c r="AM891" s="306"/>
    </row>
    <row r="892" spans="1:39" ht="16" hidden="1" outlineLevel="1">
      <c r="A892" s="531"/>
      <c r="B892" s="294"/>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34" hidden="1" outlineLevel="1">
      <c r="A893" s="531">
        <v>31</v>
      </c>
      <c r="B893" s="428" t="s">
        <v>123</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6"/>
      <c r="Z893" s="415"/>
      <c r="AA893" s="415"/>
      <c r="AB893" s="415"/>
      <c r="AC893" s="415"/>
      <c r="AD893" s="415"/>
      <c r="AE893" s="415"/>
      <c r="AF893" s="415"/>
      <c r="AG893" s="415"/>
      <c r="AH893" s="415"/>
      <c r="AI893" s="415"/>
      <c r="AJ893" s="415"/>
      <c r="AK893" s="415"/>
      <c r="AL893" s="415"/>
      <c r="AM893" s="296">
        <f>SUM(Y893:AL893)</f>
        <v>0</v>
      </c>
    </row>
    <row r="894" spans="1:39" ht="16" hidden="1" outlineLevel="1">
      <c r="A894" s="531"/>
      <c r="B894" s="294" t="s">
        <v>342</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1">
        <f t="shared" ref="Y894:AL894" si="281">Y893</f>
        <v>0</v>
      </c>
      <c r="Z894" s="411">
        <f t="shared" si="281"/>
        <v>0</v>
      </c>
      <c r="AA894" s="411">
        <f t="shared" si="281"/>
        <v>0</v>
      </c>
      <c r="AB894" s="411">
        <f t="shared" si="281"/>
        <v>0</v>
      </c>
      <c r="AC894" s="411">
        <f t="shared" si="281"/>
        <v>0</v>
      </c>
      <c r="AD894" s="411">
        <f t="shared" si="281"/>
        <v>0</v>
      </c>
      <c r="AE894" s="411">
        <f t="shared" si="281"/>
        <v>0</v>
      </c>
      <c r="AF894" s="411">
        <f t="shared" si="281"/>
        <v>0</v>
      </c>
      <c r="AG894" s="411">
        <f t="shared" si="281"/>
        <v>0</v>
      </c>
      <c r="AH894" s="411">
        <f t="shared" si="281"/>
        <v>0</v>
      </c>
      <c r="AI894" s="411">
        <f t="shared" si="281"/>
        <v>0</v>
      </c>
      <c r="AJ894" s="411">
        <f t="shared" si="281"/>
        <v>0</v>
      </c>
      <c r="AK894" s="411">
        <f t="shared" si="281"/>
        <v>0</v>
      </c>
      <c r="AL894" s="411">
        <f t="shared" si="281"/>
        <v>0</v>
      </c>
      <c r="AM894" s="306"/>
    </row>
    <row r="895" spans="1:39" ht="16" hidden="1" outlineLevel="1">
      <c r="A895" s="531"/>
      <c r="B895" s="428"/>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ht="17" outlineLevel="1">
      <c r="A896" s="531">
        <v>32</v>
      </c>
      <c r="B896" s="428" t="s">
        <v>124</v>
      </c>
      <c r="C896" s="291" t="s">
        <v>25</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426"/>
      <c r="Z896" s="415"/>
      <c r="AA896" s="415"/>
      <c r="AB896" s="415"/>
      <c r="AC896" s="415"/>
      <c r="AD896" s="415"/>
      <c r="AE896" s="415"/>
      <c r="AF896" s="415"/>
      <c r="AG896" s="415"/>
      <c r="AH896" s="415"/>
      <c r="AI896" s="415"/>
      <c r="AJ896" s="415"/>
      <c r="AK896" s="415"/>
      <c r="AL896" s="415"/>
      <c r="AM896" s="296">
        <f>SUM(Y896:AL896)</f>
        <v>0</v>
      </c>
    </row>
    <row r="897" spans="1:39" ht="16" outlineLevel="1">
      <c r="A897" s="531"/>
      <c r="B897" s="294" t="s">
        <v>342</v>
      </c>
      <c r="C897" s="291" t="s">
        <v>163</v>
      </c>
      <c r="D897" s="295"/>
      <c r="E897" s="295"/>
      <c r="F897" s="295"/>
      <c r="G897" s="295"/>
      <c r="H897" s="295"/>
      <c r="I897" s="295"/>
      <c r="J897" s="295"/>
      <c r="K897" s="295"/>
      <c r="L897" s="295"/>
      <c r="M897" s="295"/>
      <c r="N897" s="295">
        <f>N896</f>
        <v>12</v>
      </c>
      <c r="O897" s="295"/>
      <c r="P897" s="295"/>
      <c r="Q897" s="295"/>
      <c r="R897" s="295"/>
      <c r="S897" s="295"/>
      <c r="T897" s="295"/>
      <c r="U897" s="295"/>
      <c r="V897" s="295"/>
      <c r="W897" s="295"/>
      <c r="X897" s="295"/>
      <c r="Y897" s="411">
        <f t="shared" ref="Y897:AL897" si="282">Y896</f>
        <v>0</v>
      </c>
      <c r="Z897" s="411">
        <f t="shared" si="282"/>
        <v>0</v>
      </c>
      <c r="AA897" s="411">
        <f t="shared" si="282"/>
        <v>0</v>
      </c>
      <c r="AB897" s="411">
        <f t="shared" si="282"/>
        <v>0</v>
      </c>
      <c r="AC897" s="411">
        <f t="shared" si="282"/>
        <v>0</v>
      </c>
      <c r="AD897" s="411">
        <f t="shared" si="282"/>
        <v>0</v>
      </c>
      <c r="AE897" s="411">
        <f t="shared" si="282"/>
        <v>0</v>
      </c>
      <c r="AF897" s="411">
        <f t="shared" si="282"/>
        <v>0</v>
      </c>
      <c r="AG897" s="411">
        <f t="shared" si="282"/>
        <v>0</v>
      </c>
      <c r="AH897" s="411">
        <f t="shared" si="282"/>
        <v>0</v>
      </c>
      <c r="AI897" s="411">
        <f t="shared" si="282"/>
        <v>0</v>
      </c>
      <c r="AJ897" s="411">
        <f t="shared" si="282"/>
        <v>0</v>
      </c>
      <c r="AK897" s="411">
        <f t="shared" si="282"/>
        <v>0</v>
      </c>
      <c r="AL897" s="411">
        <f t="shared" si="282"/>
        <v>0</v>
      </c>
      <c r="AM897" s="306"/>
    </row>
    <row r="898" spans="1:39" ht="16" outlineLevel="1">
      <c r="A898" s="531"/>
      <c r="B898" s="428"/>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2"/>
      <c r="Z898" s="425"/>
      <c r="AA898" s="425"/>
      <c r="AB898" s="425"/>
      <c r="AC898" s="425"/>
      <c r="AD898" s="425"/>
      <c r="AE898" s="425"/>
      <c r="AF898" s="425"/>
      <c r="AG898" s="425"/>
      <c r="AH898" s="425"/>
      <c r="AI898" s="425"/>
      <c r="AJ898" s="425"/>
      <c r="AK898" s="425"/>
      <c r="AL898" s="425"/>
      <c r="AM898" s="306"/>
    </row>
    <row r="899" spans="1:39" ht="16" hidden="1" outlineLevel="1">
      <c r="A899" s="531"/>
      <c r="B899" s="288" t="s">
        <v>500</v>
      </c>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17" outlineLevel="1">
      <c r="A900" s="531">
        <v>33</v>
      </c>
      <c r="B900" s="428" t="s">
        <v>125</v>
      </c>
      <c r="C900" s="340" t="s">
        <v>766</v>
      </c>
      <c r="D900" s="295">
        <v>440644.37249999971</v>
      </c>
      <c r="E900" s="295">
        <v>440644.37249999971</v>
      </c>
      <c r="F900" s="295"/>
      <c r="G900" s="295"/>
      <c r="H900" s="295"/>
      <c r="I900" s="295"/>
      <c r="J900" s="295"/>
      <c r="K900" s="295"/>
      <c r="L900" s="295"/>
      <c r="M900" s="295"/>
      <c r="N900" s="295">
        <v>0</v>
      </c>
      <c r="O900" s="295">
        <v>61.964196892526793</v>
      </c>
      <c r="P900" s="295">
        <v>61.964196892526793</v>
      </c>
      <c r="Q900" s="295"/>
      <c r="R900" s="295"/>
      <c r="S900" s="295"/>
      <c r="T900" s="295"/>
      <c r="U900" s="295"/>
      <c r="V900" s="295"/>
      <c r="W900" s="295"/>
      <c r="X900" s="295"/>
      <c r="Y900" s="426"/>
      <c r="Z900" s="415">
        <v>1</v>
      </c>
      <c r="AA900" s="415"/>
      <c r="AB900" s="415"/>
      <c r="AC900" s="415"/>
      <c r="AD900" s="415"/>
      <c r="AE900" s="415"/>
      <c r="AF900" s="415"/>
      <c r="AG900" s="415"/>
      <c r="AH900" s="415"/>
      <c r="AI900" s="415"/>
      <c r="AJ900" s="415"/>
      <c r="AK900" s="415"/>
      <c r="AL900" s="415"/>
      <c r="AM900" s="296">
        <f>SUM(Y900:AL900)</f>
        <v>1</v>
      </c>
    </row>
    <row r="901" spans="1:39" ht="16" outlineLevel="1">
      <c r="A901" s="531"/>
      <c r="B901" s="294" t="s">
        <v>342</v>
      </c>
      <c r="C901" s="291" t="s">
        <v>163</v>
      </c>
      <c r="D901" s="295"/>
      <c r="E901" s="295"/>
      <c r="F901" s="295"/>
      <c r="G901" s="295"/>
      <c r="H901" s="295"/>
      <c r="I901" s="295"/>
      <c r="J901" s="295"/>
      <c r="K901" s="295"/>
      <c r="L901" s="295"/>
      <c r="M901" s="295"/>
      <c r="N901" s="295">
        <f>N900</f>
        <v>0</v>
      </c>
      <c r="O901" s="295"/>
      <c r="P901" s="295"/>
      <c r="Q901" s="295"/>
      <c r="R901" s="295"/>
      <c r="S901" s="295"/>
      <c r="T901" s="295"/>
      <c r="U901" s="295"/>
      <c r="V901" s="295"/>
      <c r="W901" s="295"/>
      <c r="X901" s="295"/>
      <c r="Y901" s="411">
        <f t="shared" ref="Y901:AL901" si="283">Y900</f>
        <v>0</v>
      </c>
      <c r="Z901" s="411">
        <f t="shared" si="283"/>
        <v>1</v>
      </c>
      <c r="AA901" s="411">
        <f t="shared" si="283"/>
        <v>0</v>
      </c>
      <c r="AB901" s="411">
        <f t="shared" si="283"/>
        <v>0</v>
      </c>
      <c r="AC901" s="411">
        <f t="shared" si="283"/>
        <v>0</v>
      </c>
      <c r="AD901" s="411">
        <f t="shared" si="283"/>
        <v>0</v>
      </c>
      <c r="AE901" s="411">
        <f t="shared" si="283"/>
        <v>0</v>
      </c>
      <c r="AF901" s="411">
        <f t="shared" si="283"/>
        <v>0</v>
      </c>
      <c r="AG901" s="411">
        <f t="shared" si="283"/>
        <v>0</v>
      </c>
      <c r="AH901" s="411">
        <f t="shared" si="283"/>
        <v>0</v>
      </c>
      <c r="AI901" s="411">
        <f t="shared" si="283"/>
        <v>0</v>
      </c>
      <c r="AJ901" s="411">
        <f t="shared" si="283"/>
        <v>0</v>
      </c>
      <c r="AK901" s="411">
        <f t="shared" si="283"/>
        <v>0</v>
      </c>
      <c r="AL901" s="411">
        <f t="shared" si="283"/>
        <v>0</v>
      </c>
      <c r="AM901" s="306"/>
    </row>
    <row r="902" spans="1:39" ht="16"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17" outlineLevel="1">
      <c r="A903" s="531">
        <v>34</v>
      </c>
      <c r="B903" s="428" t="s">
        <v>866</v>
      </c>
      <c r="C903" s="340" t="s">
        <v>766</v>
      </c>
      <c r="D903" s="295">
        <v>1613.586007573874</v>
      </c>
      <c r="E903" s="295">
        <v>1613.586007573874</v>
      </c>
      <c r="F903" s="295"/>
      <c r="G903" s="295"/>
      <c r="H903" s="295"/>
      <c r="I903" s="295"/>
      <c r="J903" s="295"/>
      <c r="K903" s="295"/>
      <c r="L903" s="295"/>
      <c r="M903" s="295"/>
      <c r="N903" s="295">
        <v>0</v>
      </c>
      <c r="O903" s="295"/>
      <c r="P903" s="295"/>
      <c r="Q903" s="295"/>
      <c r="R903" s="295"/>
      <c r="S903" s="295"/>
      <c r="T903" s="295"/>
      <c r="U903" s="295"/>
      <c r="V903" s="295"/>
      <c r="W903" s="295"/>
      <c r="X903" s="295"/>
      <c r="Y903" s="426">
        <v>1</v>
      </c>
      <c r="Z903" s="415"/>
      <c r="AA903" s="415"/>
      <c r="AB903" s="415"/>
      <c r="AC903" s="415"/>
      <c r="AD903" s="415"/>
      <c r="AE903" s="415"/>
      <c r="AF903" s="415"/>
      <c r="AG903" s="415"/>
      <c r="AH903" s="415"/>
      <c r="AI903" s="415"/>
      <c r="AJ903" s="415"/>
      <c r="AK903" s="415"/>
      <c r="AL903" s="415"/>
      <c r="AM903" s="296">
        <f>SUM(Y903:AL903)</f>
        <v>1</v>
      </c>
    </row>
    <row r="904" spans="1:39" ht="16" outlineLevel="1">
      <c r="A904" s="531"/>
      <c r="B904" s="294" t="s">
        <v>342</v>
      </c>
      <c r="C904" s="291" t="s">
        <v>163</v>
      </c>
      <c r="D904" s="295"/>
      <c r="E904" s="295"/>
      <c r="F904" s="295"/>
      <c r="G904" s="295"/>
      <c r="H904" s="295"/>
      <c r="I904" s="295"/>
      <c r="J904" s="295"/>
      <c r="K904" s="295"/>
      <c r="L904" s="295"/>
      <c r="M904" s="295"/>
      <c r="N904" s="295">
        <f>N903</f>
        <v>0</v>
      </c>
      <c r="O904" s="295"/>
      <c r="P904" s="295"/>
      <c r="Q904" s="295"/>
      <c r="R904" s="295"/>
      <c r="S904" s="295"/>
      <c r="T904" s="295"/>
      <c r="U904" s="295"/>
      <c r="V904" s="295"/>
      <c r="W904" s="295"/>
      <c r="X904" s="295"/>
      <c r="Y904" s="411">
        <f t="shared" ref="Y904:AL904" si="284">Y903</f>
        <v>1</v>
      </c>
      <c r="Z904" s="411">
        <f t="shared" si="284"/>
        <v>0</v>
      </c>
      <c r="AA904" s="411">
        <f t="shared" si="284"/>
        <v>0</v>
      </c>
      <c r="AB904" s="411">
        <f t="shared" si="284"/>
        <v>0</v>
      </c>
      <c r="AC904" s="411">
        <f t="shared" si="284"/>
        <v>0</v>
      </c>
      <c r="AD904" s="411">
        <f t="shared" si="284"/>
        <v>0</v>
      </c>
      <c r="AE904" s="411">
        <f t="shared" si="284"/>
        <v>0</v>
      </c>
      <c r="AF904" s="411">
        <f t="shared" si="284"/>
        <v>0</v>
      </c>
      <c r="AG904" s="411">
        <f t="shared" si="284"/>
        <v>0</v>
      </c>
      <c r="AH904" s="411">
        <f t="shared" si="284"/>
        <v>0</v>
      </c>
      <c r="AI904" s="411">
        <f t="shared" si="284"/>
        <v>0</v>
      </c>
      <c r="AJ904" s="411">
        <f t="shared" si="284"/>
        <v>0</v>
      </c>
      <c r="AK904" s="411">
        <f t="shared" si="284"/>
        <v>0</v>
      </c>
      <c r="AL904" s="411">
        <f t="shared" si="284"/>
        <v>0</v>
      </c>
      <c r="AM904" s="306"/>
    </row>
    <row r="905" spans="1:39" ht="16"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7" hidden="1" outlineLevel="1">
      <c r="A906" s="531">
        <v>35</v>
      </c>
      <c r="B906" s="428" t="s">
        <v>127</v>
      </c>
      <c r="C906" s="291" t="s">
        <v>25</v>
      </c>
      <c r="D906" s="295"/>
      <c r="E906" s="295"/>
      <c r="F906" s="295"/>
      <c r="G906" s="295"/>
      <c r="H906" s="295"/>
      <c r="I906" s="295"/>
      <c r="J906" s="295"/>
      <c r="K906" s="295"/>
      <c r="L906" s="295"/>
      <c r="M906" s="295"/>
      <c r="N906" s="295">
        <v>0</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6" hidden="1" outlineLevel="1">
      <c r="A907" s="531"/>
      <c r="B907" s="294" t="s">
        <v>342</v>
      </c>
      <c r="C907" s="291" t="s">
        <v>163</v>
      </c>
      <c r="D907" s="295"/>
      <c r="E907" s="295"/>
      <c r="F907" s="295"/>
      <c r="G907" s="295"/>
      <c r="H907" s="295"/>
      <c r="I907" s="295"/>
      <c r="J907" s="295"/>
      <c r="K907" s="295"/>
      <c r="L907" s="295"/>
      <c r="M907" s="295"/>
      <c r="N907" s="295">
        <f>N906</f>
        <v>0</v>
      </c>
      <c r="O907" s="295"/>
      <c r="P907" s="295"/>
      <c r="Q907" s="295"/>
      <c r="R907" s="295"/>
      <c r="S907" s="295"/>
      <c r="T907" s="295"/>
      <c r="U907" s="295"/>
      <c r="V907" s="295"/>
      <c r="W907" s="295"/>
      <c r="X907" s="295"/>
      <c r="Y907" s="411">
        <f t="shared" ref="Y907:AL907" si="285">Y906</f>
        <v>0</v>
      </c>
      <c r="Z907" s="411">
        <f t="shared" si="285"/>
        <v>0</v>
      </c>
      <c r="AA907" s="411">
        <f t="shared" si="285"/>
        <v>0</v>
      </c>
      <c r="AB907" s="411">
        <f t="shared" si="285"/>
        <v>0</v>
      </c>
      <c r="AC907" s="411">
        <f t="shared" si="285"/>
        <v>0</v>
      </c>
      <c r="AD907" s="411">
        <f t="shared" si="285"/>
        <v>0</v>
      </c>
      <c r="AE907" s="411">
        <f t="shared" si="285"/>
        <v>0</v>
      </c>
      <c r="AF907" s="411">
        <f t="shared" si="285"/>
        <v>0</v>
      </c>
      <c r="AG907" s="411">
        <f t="shared" si="285"/>
        <v>0</v>
      </c>
      <c r="AH907" s="411">
        <f t="shared" si="285"/>
        <v>0</v>
      </c>
      <c r="AI907" s="411">
        <f t="shared" si="285"/>
        <v>0</v>
      </c>
      <c r="AJ907" s="411">
        <f t="shared" si="285"/>
        <v>0</v>
      </c>
      <c r="AK907" s="411">
        <f t="shared" si="285"/>
        <v>0</v>
      </c>
      <c r="AL907" s="411">
        <f t="shared" si="285"/>
        <v>0</v>
      </c>
      <c r="AM907" s="306"/>
    </row>
    <row r="908" spans="1:39" ht="16" hidden="1" outlineLevel="1">
      <c r="A908" s="531"/>
      <c r="B908" s="431"/>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16" hidden="1" outlineLevel="1">
      <c r="A909" s="531"/>
      <c r="B909" s="288" t="s">
        <v>501</v>
      </c>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51" hidden="1" outlineLevel="1">
      <c r="A910" s="531">
        <v>36</v>
      </c>
      <c r="B910" s="428" t="s">
        <v>128</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t="16" hidden="1" outlineLevel="1">
      <c r="A911" s="531"/>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 t="shared" ref="Y911:AL911" si="286">Y910</f>
        <v>0</v>
      </c>
      <c r="Z911" s="411">
        <f t="shared" si="286"/>
        <v>0</v>
      </c>
      <c r="AA911" s="411">
        <f t="shared" si="286"/>
        <v>0</v>
      </c>
      <c r="AB911" s="411">
        <f t="shared" si="286"/>
        <v>0</v>
      </c>
      <c r="AC911" s="411">
        <f t="shared" si="286"/>
        <v>0</v>
      </c>
      <c r="AD911" s="411">
        <f t="shared" si="286"/>
        <v>0</v>
      </c>
      <c r="AE911" s="411">
        <f t="shared" si="286"/>
        <v>0</v>
      </c>
      <c r="AF911" s="411">
        <f t="shared" si="286"/>
        <v>0</v>
      </c>
      <c r="AG911" s="411">
        <f t="shared" si="286"/>
        <v>0</v>
      </c>
      <c r="AH911" s="411">
        <f t="shared" si="286"/>
        <v>0</v>
      </c>
      <c r="AI911" s="411">
        <f t="shared" si="286"/>
        <v>0</v>
      </c>
      <c r="AJ911" s="411">
        <f t="shared" si="286"/>
        <v>0</v>
      </c>
      <c r="AK911" s="411">
        <f t="shared" si="286"/>
        <v>0</v>
      </c>
      <c r="AL911" s="411">
        <f t="shared" si="286"/>
        <v>0</v>
      </c>
      <c r="AM911" s="306"/>
    </row>
    <row r="912" spans="1:39" ht="16" hidden="1" outlineLevel="1">
      <c r="A912" s="531"/>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34" hidden="1" outlineLevel="1">
      <c r="A913" s="531">
        <v>37</v>
      </c>
      <c r="B913" s="428" t="s">
        <v>129</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t="16" hidden="1" outlineLevel="1">
      <c r="A914" s="531"/>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 t="shared" ref="Y914:AL914" si="287">Y913</f>
        <v>0</v>
      </c>
      <c r="Z914" s="411">
        <f t="shared" si="287"/>
        <v>0</v>
      </c>
      <c r="AA914" s="411">
        <f t="shared" si="287"/>
        <v>0</v>
      </c>
      <c r="AB914" s="411">
        <f t="shared" si="287"/>
        <v>0</v>
      </c>
      <c r="AC914" s="411">
        <f t="shared" si="287"/>
        <v>0</v>
      </c>
      <c r="AD914" s="411">
        <f t="shared" si="287"/>
        <v>0</v>
      </c>
      <c r="AE914" s="411">
        <f t="shared" si="287"/>
        <v>0</v>
      </c>
      <c r="AF914" s="411">
        <f t="shared" si="287"/>
        <v>0</v>
      </c>
      <c r="AG914" s="411">
        <f t="shared" si="287"/>
        <v>0</v>
      </c>
      <c r="AH914" s="411">
        <f t="shared" si="287"/>
        <v>0</v>
      </c>
      <c r="AI914" s="411">
        <f t="shared" si="287"/>
        <v>0</v>
      </c>
      <c r="AJ914" s="411">
        <f t="shared" si="287"/>
        <v>0</v>
      </c>
      <c r="AK914" s="411">
        <f t="shared" si="287"/>
        <v>0</v>
      </c>
      <c r="AL914" s="411">
        <f t="shared" si="287"/>
        <v>0</v>
      </c>
      <c r="AM914" s="306"/>
    </row>
    <row r="915" spans="1:39" ht="16" hidden="1" outlineLevel="1">
      <c r="A915" s="531"/>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17" hidden="1" outlineLevel="1">
      <c r="A916" s="531">
        <v>38</v>
      </c>
      <c r="B916" s="428" t="s">
        <v>130</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t="16" hidden="1" outlineLevel="1">
      <c r="A917" s="531"/>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 t="shared" ref="Y917:AL917" si="288">Y916</f>
        <v>0</v>
      </c>
      <c r="Z917" s="411">
        <f t="shared" si="288"/>
        <v>0</v>
      </c>
      <c r="AA917" s="411">
        <f t="shared" si="288"/>
        <v>0</v>
      </c>
      <c r="AB917" s="411">
        <f t="shared" si="288"/>
        <v>0</v>
      </c>
      <c r="AC917" s="411">
        <f t="shared" si="288"/>
        <v>0</v>
      </c>
      <c r="AD917" s="411">
        <f t="shared" si="288"/>
        <v>0</v>
      </c>
      <c r="AE917" s="411">
        <f t="shared" si="288"/>
        <v>0</v>
      </c>
      <c r="AF917" s="411">
        <f t="shared" si="288"/>
        <v>0</v>
      </c>
      <c r="AG917" s="411">
        <f t="shared" si="288"/>
        <v>0</v>
      </c>
      <c r="AH917" s="411">
        <f t="shared" si="288"/>
        <v>0</v>
      </c>
      <c r="AI917" s="411">
        <f t="shared" si="288"/>
        <v>0</v>
      </c>
      <c r="AJ917" s="411">
        <f t="shared" si="288"/>
        <v>0</v>
      </c>
      <c r="AK917" s="411">
        <f t="shared" si="288"/>
        <v>0</v>
      </c>
      <c r="AL917" s="411">
        <f t="shared" si="288"/>
        <v>0</v>
      </c>
      <c r="AM917" s="306"/>
    </row>
    <row r="918" spans="1:39" ht="16" hidden="1" outlineLevel="1">
      <c r="A918" s="531"/>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4" hidden="1" outlineLevel="1">
      <c r="A919" s="531">
        <v>39</v>
      </c>
      <c r="B919" s="428" t="s">
        <v>131</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t="16" hidden="1" outlineLevel="1">
      <c r="A920" s="531"/>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 t="shared" ref="Y920:AL920" si="289">Y919</f>
        <v>0</v>
      </c>
      <c r="Z920" s="411">
        <f t="shared" si="289"/>
        <v>0</v>
      </c>
      <c r="AA920" s="411">
        <f t="shared" si="289"/>
        <v>0</v>
      </c>
      <c r="AB920" s="411">
        <f t="shared" si="289"/>
        <v>0</v>
      </c>
      <c r="AC920" s="411">
        <f t="shared" si="289"/>
        <v>0</v>
      </c>
      <c r="AD920" s="411">
        <f t="shared" si="289"/>
        <v>0</v>
      </c>
      <c r="AE920" s="411">
        <f t="shared" si="289"/>
        <v>0</v>
      </c>
      <c r="AF920" s="411">
        <f t="shared" si="289"/>
        <v>0</v>
      </c>
      <c r="AG920" s="411">
        <f t="shared" si="289"/>
        <v>0</v>
      </c>
      <c r="AH920" s="411">
        <f t="shared" si="289"/>
        <v>0</v>
      </c>
      <c r="AI920" s="411">
        <f t="shared" si="289"/>
        <v>0</v>
      </c>
      <c r="AJ920" s="411">
        <f t="shared" si="289"/>
        <v>0</v>
      </c>
      <c r="AK920" s="411">
        <f t="shared" si="289"/>
        <v>0</v>
      </c>
      <c r="AL920" s="411">
        <f t="shared" si="289"/>
        <v>0</v>
      </c>
      <c r="AM920" s="306"/>
    </row>
    <row r="921" spans="1:39" ht="16" hidden="1" outlineLevel="1">
      <c r="A921" s="531"/>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34" hidden="1" outlineLevel="1">
      <c r="A922" s="531">
        <v>40</v>
      </c>
      <c r="B922" s="428" t="s">
        <v>132</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t="16" hidden="1" outlineLevel="1">
      <c r="A923" s="531"/>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 t="shared" ref="Y923:AL923" si="290">Y922</f>
        <v>0</v>
      </c>
      <c r="Z923" s="411">
        <f t="shared" si="290"/>
        <v>0</v>
      </c>
      <c r="AA923" s="411">
        <f t="shared" si="290"/>
        <v>0</v>
      </c>
      <c r="AB923" s="411">
        <f t="shared" si="290"/>
        <v>0</v>
      </c>
      <c r="AC923" s="411">
        <f t="shared" si="290"/>
        <v>0</v>
      </c>
      <c r="AD923" s="411">
        <f t="shared" si="290"/>
        <v>0</v>
      </c>
      <c r="AE923" s="411">
        <f t="shared" si="290"/>
        <v>0</v>
      </c>
      <c r="AF923" s="411">
        <f t="shared" si="290"/>
        <v>0</v>
      </c>
      <c r="AG923" s="411">
        <f t="shared" si="290"/>
        <v>0</v>
      </c>
      <c r="AH923" s="411">
        <f t="shared" si="290"/>
        <v>0</v>
      </c>
      <c r="AI923" s="411">
        <f t="shared" si="290"/>
        <v>0</v>
      </c>
      <c r="AJ923" s="411">
        <f t="shared" si="290"/>
        <v>0</v>
      </c>
      <c r="AK923" s="411">
        <f t="shared" si="290"/>
        <v>0</v>
      </c>
      <c r="AL923" s="411">
        <f t="shared" si="290"/>
        <v>0</v>
      </c>
      <c r="AM923" s="306"/>
    </row>
    <row r="924" spans="1:39" ht="16" hidden="1" outlineLevel="1">
      <c r="A924" s="531"/>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34" hidden="1" outlineLevel="1">
      <c r="A925" s="531">
        <v>41</v>
      </c>
      <c r="B925" s="428" t="s">
        <v>133</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t="16" hidden="1" outlineLevel="1">
      <c r="A926" s="531"/>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 t="shared" ref="Y926:AL926" si="291">Y925</f>
        <v>0</v>
      </c>
      <c r="Z926" s="411">
        <f t="shared" si="291"/>
        <v>0</v>
      </c>
      <c r="AA926" s="411">
        <f t="shared" si="291"/>
        <v>0</v>
      </c>
      <c r="AB926" s="411">
        <f t="shared" si="291"/>
        <v>0</v>
      </c>
      <c r="AC926" s="411">
        <f t="shared" si="291"/>
        <v>0</v>
      </c>
      <c r="AD926" s="411">
        <f t="shared" si="291"/>
        <v>0</v>
      </c>
      <c r="AE926" s="411">
        <f t="shared" si="291"/>
        <v>0</v>
      </c>
      <c r="AF926" s="411">
        <f t="shared" si="291"/>
        <v>0</v>
      </c>
      <c r="AG926" s="411">
        <f t="shared" si="291"/>
        <v>0</v>
      </c>
      <c r="AH926" s="411">
        <f t="shared" si="291"/>
        <v>0</v>
      </c>
      <c r="AI926" s="411">
        <f t="shared" si="291"/>
        <v>0</v>
      </c>
      <c r="AJ926" s="411">
        <f t="shared" si="291"/>
        <v>0</v>
      </c>
      <c r="AK926" s="411">
        <f t="shared" si="291"/>
        <v>0</v>
      </c>
      <c r="AL926" s="411">
        <f t="shared" si="291"/>
        <v>0</v>
      </c>
      <c r="AM926" s="306"/>
    </row>
    <row r="927" spans="1:39" ht="16" hidden="1" outlineLevel="1">
      <c r="A927" s="531"/>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4" hidden="1" outlineLevel="1">
      <c r="A928" s="531">
        <v>42</v>
      </c>
      <c r="B928" s="428" t="s">
        <v>134</v>
      </c>
      <c r="C928" s="291" t="s">
        <v>25</v>
      </c>
      <c r="D928" s="295"/>
      <c r="E928" s="295"/>
      <c r="F928" s="295"/>
      <c r="G928" s="295"/>
      <c r="H928" s="295"/>
      <c r="I928" s="295"/>
      <c r="J928" s="295"/>
      <c r="K928" s="295"/>
      <c r="L928" s="295"/>
      <c r="M928" s="295"/>
      <c r="N928" s="291"/>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t="16" hidden="1" outlineLevel="1">
      <c r="A929" s="531"/>
      <c r="B929" s="294" t="s">
        <v>342</v>
      </c>
      <c r="C929" s="291" t="s">
        <v>163</v>
      </c>
      <c r="D929" s="295"/>
      <c r="E929" s="295"/>
      <c r="F929" s="295"/>
      <c r="G929" s="295"/>
      <c r="H929" s="295"/>
      <c r="I929" s="295"/>
      <c r="J929" s="295"/>
      <c r="K929" s="295"/>
      <c r="L929" s="295"/>
      <c r="M929" s="295"/>
      <c r="N929" s="467"/>
      <c r="O929" s="295"/>
      <c r="P929" s="295"/>
      <c r="Q929" s="295"/>
      <c r="R929" s="295"/>
      <c r="S929" s="295"/>
      <c r="T929" s="295"/>
      <c r="U929" s="295"/>
      <c r="V929" s="295"/>
      <c r="W929" s="295"/>
      <c r="X929" s="295"/>
      <c r="Y929" s="411">
        <f t="shared" ref="Y929:AL929" si="292">Y928</f>
        <v>0</v>
      </c>
      <c r="Z929" s="411">
        <f t="shared" si="292"/>
        <v>0</v>
      </c>
      <c r="AA929" s="411">
        <f t="shared" si="292"/>
        <v>0</v>
      </c>
      <c r="AB929" s="411">
        <f t="shared" si="292"/>
        <v>0</v>
      </c>
      <c r="AC929" s="411">
        <f t="shared" si="292"/>
        <v>0</v>
      </c>
      <c r="AD929" s="411">
        <f t="shared" si="292"/>
        <v>0</v>
      </c>
      <c r="AE929" s="411">
        <f t="shared" si="292"/>
        <v>0</v>
      </c>
      <c r="AF929" s="411">
        <f t="shared" si="292"/>
        <v>0</v>
      </c>
      <c r="AG929" s="411">
        <f t="shared" si="292"/>
        <v>0</v>
      </c>
      <c r="AH929" s="411">
        <f t="shared" si="292"/>
        <v>0</v>
      </c>
      <c r="AI929" s="411">
        <f t="shared" si="292"/>
        <v>0</v>
      </c>
      <c r="AJ929" s="411">
        <f t="shared" si="292"/>
        <v>0</v>
      </c>
      <c r="AK929" s="411">
        <f t="shared" si="292"/>
        <v>0</v>
      </c>
      <c r="AL929" s="411">
        <f t="shared" si="292"/>
        <v>0</v>
      </c>
      <c r="AM929" s="306"/>
    </row>
    <row r="930" spans="1:39" ht="16" hidden="1" outlineLevel="1">
      <c r="A930" s="531"/>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17" hidden="1" outlineLevel="1">
      <c r="A931" s="531">
        <v>43</v>
      </c>
      <c r="B931" s="428" t="s">
        <v>135</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t="16" hidden="1" outlineLevel="1">
      <c r="A932" s="531"/>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 t="shared" ref="Y932:AL932" si="293">Y931</f>
        <v>0</v>
      </c>
      <c r="Z932" s="411">
        <f t="shared" si="293"/>
        <v>0</v>
      </c>
      <c r="AA932" s="411">
        <f t="shared" si="293"/>
        <v>0</v>
      </c>
      <c r="AB932" s="411">
        <f t="shared" si="293"/>
        <v>0</v>
      </c>
      <c r="AC932" s="411">
        <f t="shared" si="293"/>
        <v>0</v>
      </c>
      <c r="AD932" s="411">
        <f t="shared" si="293"/>
        <v>0</v>
      </c>
      <c r="AE932" s="411">
        <f t="shared" si="293"/>
        <v>0</v>
      </c>
      <c r="AF932" s="411">
        <f t="shared" si="293"/>
        <v>0</v>
      </c>
      <c r="AG932" s="411">
        <f t="shared" si="293"/>
        <v>0</v>
      </c>
      <c r="AH932" s="411">
        <f t="shared" si="293"/>
        <v>0</v>
      </c>
      <c r="AI932" s="411">
        <f t="shared" si="293"/>
        <v>0</v>
      </c>
      <c r="AJ932" s="411">
        <f t="shared" si="293"/>
        <v>0</v>
      </c>
      <c r="AK932" s="411">
        <f t="shared" si="293"/>
        <v>0</v>
      </c>
      <c r="AL932" s="411">
        <f t="shared" si="293"/>
        <v>0</v>
      </c>
      <c r="AM932" s="306"/>
    </row>
    <row r="933" spans="1:39" ht="16" hidden="1" outlineLevel="1">
      <c r="A933" s="531"/>
      <c r="B933" s="428"/>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412"/>
      <c r="Z933" s="425"/>
      <c r="AA933" s="425"/>
      <c r="AB933" s="425"/>
      <c r="AC933" s="425"/>
      <c r="AD933" s="425"/>
      <c r="AE933" s="425"/>
      <c r="AF933" s="425"/>
      <c r="AG933" s="425"/>
      <c r="AH933" s="425"/>
      <c r="AI933" s="425"/>
      <c r="AJ933" s="425"/>
      <c r="AK933" s="425"/>
      <c r="AL933" s="425"/>
      <c r="AM933" s="306"/>
    </row>
    <row r="934" spans="1:39" ht="51" hidden="1" outlineLevel="1">
      <c r="A934" s="531">
        <v>44</v>
      </c>
      <c r="B934" s="428" t="s">
        <v>136</v>
      </c>
      <c r="C934" s="291" t="s">
        <v>25</v>
      </c>
      <c r="D934" s="295"/>
      <c r="E934" s="295"/>
      <c r="F934" s="295"/>
      <c r="G934" s="295"/>
      <c r="H934" s="295"/>
      <c r="I934" s="295"/>
      <c r="J934" s="295"/>
      <c r="K934" s="295"/>
      <c r="L934" s="295"/>
      <c r="M934" s="295"/>
      <c r="N934" s="295">
        <v>12</v>
      </c>
      <c r="O934" s="295"/>
      <c r="P934" s="295"/>
      <c r="Q934" s="295"/>
      <c r="R934" s="295"/>
      <c r="S934" s="295"/>
      <c r="T934" s="295"/>
      <c r="U934" s="295"/>
      <c r="V934" s="295"/>
      <c r="W934" s="295"/>
      <c r="X934" s="295"/>
      <c r="Y934" s="426"/>
      <c r="Z934" s="415"/>
      <c r="AA934" s="415"/>
      <c r="AB934" s="415"/>
      <c r="AC934" s="415"/>
      <c r="AD934" s="415"/>
      <c r="AE934" s="415"/>
      <c r="AF934" s="415"/>
      <c r="AG934" s="415"/>
      <c r="AH934" s="415"/>
      <c r="AI934" s="415"/>
      <c r="AJ934" s="415"/>
      <c r="AK934" s="415"/>
      <c r="AL934" s="415"/>
      <c r="AM934" s="296">
        <f>SUM(Y934:AL934)</f>
        <v>0</v>
      </c>
    </row>
    <row r="935" spans="1:39" ht="16" hidden="1" outlineLevel="1">
      <c r="A935" s="531"/>
      <c r="B935" s="294" t="s">
        <v>342</v>
      </c>
      <c r="C935" s="291" t="s">
        <v>163</v>
      </c>
      <c r="D935" s="295"/>
      <c r="E935" s="295"/>
      <c r="F935" s="295"/>
      <c r="G935" s="295"/>
      <c r="H935" s="295"/>
      <c r="I935" s="295"/>
      <c r="J935" s="295"/>
      <c r="K935" s="295"/>
      <c r="L935" s="295"/>
      <c r="M935" s="295"/>
      <c r="N935" s="295">
        <f>N934</f>
        <v>12</v>
      </c>
      <c r="O935" s="295"/>
      <c r="P935" s="295"/>
      <c r="Q935" s="295"/>
      <c r="R935" s="295"/>
      <c r="S935" s="295"/>
      <c r="T935" s="295"/>
      <c r="U935" s="295"/>
      <c r="V935" s="295"/>
      <c r="W935" s="295"/>
      <c r="X935" s="295"/>
      <c r="Y935" s="411">
        <f t="shared" ref="Y935:AL935" si="294">Y934</f>
        <v>0</v>
      </c>
      <c r="Z935" s="411">
        <f t="shared" si="294"/>
        <v>0</v>
      </c>
      <c r="AA935" s="411">
        <f t="shared" si="294"/>
        <v>0</v>
      </c>
      <c r="AB935" s="411">
        <f t="shared" si="294"/>
        <v>0</v>
      </c>
      <c r="AC935" s="411">
        <f t="shared" si="294"/>
        <v>0</v>
      </c>
      <c r="AD935" s="411">
        <f t="shared" si="294"/>
        <v>0</v>
      </c>
      <c r="AE935" s="411">
        <f t="shared" si="294"/>
        <v>0</v>
      </c>
      <c r="AF935" s="411">
        <f t="shared" si="294"/>
        <v>0</v>
      </c>
      <c r="AG935" s="411">
        <f t="shared" si="294"/>
        <v>0</v>
      </c>
      <c r="AH935" s="411">
        <f t="shared" si="294"/>
        <v>0</v>
      </c>
      <c r="AI935" s="411">
        <f t="shared" si="294"/>
        <v>0</v>
      </c>
      <c r="AJ935" s="411">
        <f t="shared" si="294"/>
        <v>0</v>
      </c>
      <c r="AK935" s="411">
        <f t="shared" si="294"/>
        <v>0</v>
      </c>
      <c r="AL935" s="411">
        <f t="shared" si="294"/>
        <v>0</v>
      </c>
      <c r="AM935" s="306"/>
    </row>
    <row r="936" spans="1:39" ht="16" hidden="1" outlineLevel="1">
      <c r="A936" s="531"/>
      <c r="B936" s="428"/>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412"/>
      <c r="Z936" s="425"/>
      <c r="AA936" s="425"/>
      <c r="AB936" s="425"/>
      <c r="AC936" s="425"/>
      <c r="AD936" s="425"/>
      <c r="AE936" s="425"/>
      <c r="AF936" s="425"/>
      <c r="AG936" s="425"/>
      <c r="AH936" s="425"/>
      <c r="AI936" s="425"/>
      <c r="AJ936" s="425"/>
      <c r="AK936" s="425"/>
      <c r="AL936" s="425"/>
      <c r="AM936" s="306"/>
    </row>
    <row r="937" spans="1:39" ht="34" hidden="1" outlineLevel="1">
      <c r="A937" s="531">
        <v>45</v>
      </c>
      <c r="B937" s="428" t="s">
        <v>137</v>
      </c>
      <c r="C937" s="291" t="s">
        <v>25</v>
      </c>
      <c r="D937" s="295"/>
      <c r="E937" s="295"/>
      <c r="F937" s="295"/>
      <c r="G937" s="295"/>
      <c r="H937" s="295"/>
      <c r="I937" s="295"/>
      <c r="J937" s="295"/>
      <c r="K937" s="295"/>
      <c r="L937" s="295"/>
      <c r="M937" s="295"/>
      <c r="N937" s="295">
        <v>12</v>
      </c>
      <c r="O937" s="295"/>
      <c r="P937" s="295"/>
      <c r="Q937" s="295"/>
      <c r="R937" s="295"/>
      <c r="S937" s="295"/>
      <c r="T937" s="295"/>
      <c r="U937" s="295"/>
      <c r="V937" s="295"/>
      <c r="W937" s="295"/>
      <c r="X937" s="295"/>
      <c r="Y937" s="426"/>
      <c r="Z937" s="415"/>
      <c r="AA937" s="415"/>
      <c r="AB937" s="415"/>
      <c r="AC937" s="415"/>
      <c r="AD937" s="415"/>
      <c r="AE937" s="415"/>
      <c r="AF937" s="415"/>
      <c r="AG937" s="415"/>
      <c r="AH937" s="415"/>
      <c r="AI937" s="415"/>
      <c r="AJ937" s="415"/>
      <c r="AK937" s="415"/>
      <c r="AL937" s="415"/>
      <c r="AM937" s="296">
        <f>SUM(Y937:AL937)</f>
        <v>0</v>
      </c>
    </row>
    <row r="938" spans="1:39" ht="16" hidden="1" outlineLevel="1">
      <c r="A938" s="531"/>
      <c r="B938" s="294" t="s">
        <v>342</v>
      </c>
      <c r="C938" s="291" t="s">
        <v>163</v>
      </c>
      <c r="D938" s="295"/>
      <c r="E938" s="295"/>
      <c r="F938" s="295"/>
      <c r="G938" s="295"/>
      <c r="H938" s="295"/>
      <c r="I938" s="295"/>
      <c r="J938" s="295"/>
      <c r="K938" s="295"/>
      <c r="L938" s="295"/>
      <c r="M938" s="295"/>
      <c r="N938" s="295">
        <f>N937</f>
        <v>12</v>
      </c>
      <c r="O938" s="295"/>
      <c r="P938" s="295"/>
      <c r="Q938" s="295"/>
      <c r="R938" s="295"/>
      <c r="S938" s="295"/>
      <c r="T938" s="295"/>
      <c r="U938" s="295"/>
      <c r="V938" s="295"/>
      <c r="W938" s="295"/>
      <c r="X938" s="295"/>
      <c r="Y938" s="411">
        <f t="shared" ref="Y938:AL938" si="295">Y937</f>
        <v>0</v>
      </c>
      <c r="Z938" s="411">
        <f t="shared" si="295"/>
        <v>0</v>
      </c>
      <c r="AA938" s="411">
        <f t="shared" si="295"/>
        <v>0</v>
      </c>
      <c r="AB938" s="411">
        <f t="shared" si="295"/>
        <v>0</v>
      </c>
      <c r="AC938" s="411">
        <f t="shared" si="295"/>
        <v>0</v>
      </c>
      <c r="AD938" s="411">
        <f t="shared" si="295"/>
        <v>0</v>
      </c>
      <c r="AE938" s="411">
        <f t="shared" si="295"/>
        <v>0</v>
      </c>
      <c r="AF938" s="411">
        <f t="shared" si="295"/>
        <v>0</v>
      </c>
      <c r="AG938" s="411">
        <f t="shared" si="295"/>
        <v>0</v>
      </c>
      <c r="AH938" s="411">
        <f t="shared" si="295"/>
        <v>0</v>
      </c>
      <c r="AI938" s="411">
        <f t="shared" si="295"/>
        <v>0</v>
      </c>
      <c r="AJ938" s="411">
        <f t="shared" si="295"/>
        <v>0</v>
      </c>
      <c r="AK938" s="411">
        <f t="shared" si="295"/>
        <v>0</v>
      </c>
      <c r="AL938" s="411">
        <f t="shared" si="295"/>
        <v>0</v>
      </c>
      <c r="AM938" s="306"/>
    </row>
    <row r="939" spans="1:39" ht="16" hidden="1" outlineLevel="1">
      <c r="A939" s="531"/>
      <c r="B939" s="428"/>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412"/>
      <c r="Z939" s="425"/>
      <c r="AA939" s="425"/>
      <c r="AB939" s="425"/>
      <c r="AC939" s="425"/>
      <c r="AD939" s="425"/>
      <c r="AE939" s="425"/>
      <c r="AF939" s="425"/>
      <c r="AG939" s="425"/>
      <c r="AH939" s="425"/>
      <c r="AI939" s="425"/>
      <c r="AJ939" s="425"/>
      <c r="AK939" s="425"/>
      <c r="AL939" s="425"/>
      <c r="AM939" s="306"/>
    </row>
    <row r="940" spans="1:39" ht="34" hidden="1" outlineLevel="1">
      <c r="A940" s="531">
        <v>46</v>
      </c>
      <c r="B940" s="428" t="s">
        <v>138</v>
      </c>
      <c r="C940" s="291" t="s">
        <v>25</v>
      </c>
      <c r="D940" s="295"/>
      <c r="E940" s="295"/>
      <c r="F940" s="295"/>
      <c r="G940" s="295"/>
      <c r="H940" s="295"/>
      <c r="I940" s="295"/>
      <c r="J940" s="295"/>
      <c r="K940" s="295"/>
      <c r="L940" s="295"/>
      <c r="M940" s="295"/>
      <c r="N940" s="295">
        <v>12</v>
      </c>
      <c r="O940" s="295"/>
      <c r="P940" s="295"/>
      <c r="Q940" s="295"/>
      <c r="R940" s="295"/>
      <c r="S940" s="295"/>
      <c r="T940" s="295"/>
      <c r="U940" s="295"/>
      <c r="V940" s="295"/>
      <c r="W940" s="295"/>
      <c r="X940" s="295"/>
      <c r="Y940" s="426"/>
      <c r="Z940" s="415"/>
      <c r="AA940" s="415"/>
      <c r="AB940" s="415"/>
      <c r="AC940" s="415"/>
      <c r="AD940" s="415"/>
      <c r="AE940" s="415"/>
      <c r="AF940" s="415"/>
      <c r="AG940" s="415"/>
      <c r="AH940" s="415"/>
      <c r="AI940" s="415"/>
      <c r="AJ940" s="415"/>
      <c r="AK940" s="415"/>
      <c r="AL940" s="415"/>
      <c r="AM940" s="296">
        <f>SUM(Y940:AL940)</f>
        <v>0</v>
      </c>
    </row>
    <row r="941" spans="1:39" ht="16" hidden="1" outlineLevel="1">
      <c r="A941" s="531"/>
      <c r="B941" s="294" t="s">
        <v>342</v>
      </c>
      <c r="C941" s="291" t="s">
        <v>163</v>
      </c>
      <c r="D941" s="295"/>
      <c r="E941" s="295"/>
      <c r="F941" s="295"/>
      <c r="G941" s="295"/>
      <c r="H941" s="295"/>
      <c r="I941" s="295"/>
      <c r="J941" s="295"/>
      <c r="K941" s="295"/>
      <c r="L941" s="295"/>
      <c r="M941" s="295"/>
      <c r="N941" s="295">
        <f>N940</f>
        <v>12</v>
      </c>
      <c r="O941" s="295"/>
      <c r="P941" s="295"/>
      <c r="Q941" s="295"/>
      <c r="R941" s="295"/>
      <c r="S941" s="295"/>
      <c r="T941" s="295"/>
      <c r="U941" s="295"/>
      <c r="V941" s="295"/>
      <c r="W941" s="295"/>
      <c r="X941" s="295"/>
      <c r="Y941" s="411">
        <f t="shared" ref="Y941:AL941" si="296">Y940</f>
        <v>0</v>
      </c>
      <c r="Z941" s="411">
        <f t="shared" si="296"/>
        <v>0</v>
      </c>
      <c r="AA941" s="411">
        <f t="shared" si="296"/>
        <v>0</v>
      </c>
      <c r="AB941" s="411">
        <f t="shared" si="296"/>
        <v>0</v>
      </c>
      <c r="AC941" s="411">
        <f t="shared" si="296"/>
        <v>0</v>
      </c>
      <c r="AD941" s="411">
        <f t="shared" si="296"/>
        <v>0</v>
      </c>
      <c r="AE941" s="411">
        <f t="shared" si="296"/>
        <v>0</v>
      </c>
      <c r="AF941" s="411">
        <f t="shared" si="296"/>
        <v>0</v>
      </c>
      <c r="AG941" s="411">
        <f t="shared" si="296"/>
        <v>0</v>
      </c>
      <c r="AH941" s="411">
        <f t="shared" si="296"/>
        <v>0</v>
      </c>
      <c r="AI941" s="411">
        <f t="shared" si="296"/>
        <v>0</v>
      </c>
      <c r="AJ941" s="411">
        <f t="shared" si="296"/>
        <v>0</v>
      </c>
      <c r="AK941" s="411">
        <f t="shared" si="296"/>
        <v>0</v>
      </c>
      <c r="AL941" s="411">
        <f t="shared" si="296"/>
        <v>0</v>
      </c>
      <c r="AM941" s="306"/>
    </row>
    <row r="942" spans="1:39" ht="16" hidden="1" outlineLevel="1">
      <c r="A942" s="531"/>
      <c r="B942" s="428"/>
      <c r="C942" s="291"/>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412"/>
      <c r="Z942" s="425"/>
      <c r="AA942" s="425"/>
      <c r="AB942" s="425"/>
      <c r="AC942" s="425"/>
      <c r="AD942" s="425"/>
      <c r="AE942" s="425"/>
      <c r="AF942" s="425"/>
      <c r="AG942" s="425"/>
      <c r="AH942" s="425"/>
      <c r="AI942" s="425"/>
      <c r="AJ942" s="425"/>
      <c r="AK942" s="425"/>
      <c r="AL942" s="425"/>
      <c r="AM942" s="306"/>
    </row>
    <row r="943" spans="1:39" ht="34" hidden="1" outlineLevel="1">
      <c r="A943" s="531">
        <v>47</v>
      </c>
      <c r="B943" s="428" t="s">
        <v>139</v>
      </c>
      <c r="C943" s="291" t="s">
        <v>25</v>
      </c>
      <c r="D943" s="295"/>
      <c r="E943" s="295"/>
      <c r="F943" s="295"/>
      <c r="G943" s="295"/>
      <c r="H943" s="295"/>
      <c r="I943" s="295"/>
      <c r="J943" s="295"/>
      <c r="K943" s="295"/>
      <c r="L943" s="295"/>
      <c r="M943" s="295"/>
      <c r="N943" s="295">
        <v>12</v>
      </c>
      <c r="O943" s="295"/>
      <c r="P943" s="295"/>
      <c r="Q943" s="295"/>
      <c r="R943" s="295"/>
      <c r="S943" s="295"/>
      <c r="T943" s="295"/>
      <c r="U943" s="295"/>
      <c r="V943" s="295"/>
      <c r="W943" s="295"/>
      <c r="X943" s="295"/>
      <c r="Y943" s="426"/>
      <c r="Z943" s="415"/>
      <c r="AA943" s="415"/>
      <c r="AB943" s="415"/>
      <c r="AC943" s="415"/>
      <c r="AD943" s="415"/>
      <c r="AE943" s="415"/>
      <c r="AF943" s="415"/>
      <c r="AG943" s="415"/>
      <c r="AH943" s="415"/>
      <c r="AI943" s="415"/>
      <c r="AJ943" s="415"/>
      <c r="AK943" s="415"/>
      <c r="AL943" s="415"/>
      <c r="AM943" s="296">
        <f>SUM(Y943:AL943)</f>
        <v>0</v>
      </c>
    </row>
    <row r="944" spans="1:39" ht="16" hidden="1" outlineLevel="1">
      <c r="A944" s="531"/>
      <c r="B944" s="294" t="s">
        <v>342</v>
      </c>
      <c r="C944" s="291" t="s">
        <v>163</v>
      </c>
      <c r="D944" s="295"/>
      <c r="E944" s="295"/>
      <c r="F944" s="295"/>
      <c r="G944" s="295"/>
      <c r="H944" s="295"/>
      <c r="I944" s="295"/>
      <c r="J944" s="295"/>
      <c r="K944" s="295"/>
      <c r="L944" s="295"/>
      <c r="M944" s="295"/>
      <c r="N944" s="295">
        <f>N943</f>
        <v>12</v>
      </c>
      <c r="O944" s="295"/>
      <c r="P944" s="295"/>
      <c r="Q944" s="295"/>
      <c r="R944" s="295"/>
      <c r="S944" s="295"/>
      <c r="T944" s="295"/>
      <c r="U944" s="295"/>
      <c r="V944" s="295"/>
      <c r="W944" s="295"/>
      <c r="X944" s="295"/>
      <c r="Y944" s="411">
        <f t="shared" ref="Y944:AL944" si="297">Y943</f>
        <v>0</v>
      </c>
      <c r="Z944" s="411">
        <f t="shared" si="297"/>
        <v>0</v>
      </c>
      <c r="AA944" s="411">
        <f t="shared" si="297"/>
        <v>0</v>
      </c>
      <c r="AB944" s="411">
        <f t="shared" si="297"/>
        <v>0</v>
      </c>
      <c r="AC944" s="411">
        <f t="shared" si="297"/>
        <v>0</v>
      </c>
      <c r="AD944" s="411">
        <f t="shared" si="297"/>
        <v>0</v>
      </c>
      <c r="AE944" s="411">
        <f t="shared" si="297"/>
        <v>0</v>
      </c>
      <c r="AF944" s="411">
        <f t="shared" si="297"/>
        <v>0</v>
      </c>
      <c r="AG944" s="411">
        <f t="shared" si="297"/>
        <v>0</v>
      </c>
      <c r="AH944" s="411">
        <f t="shared" si="297"/>
        <v>0</v>
      </c>
      <c r="AI944" s="411">
        <f t="shared" si="297"/>
        <v>0</v>
      </c>
      <c r="AJ944" s="411">
        <f t="shared" si="297"/>
        <v>0</v>
      </c>
      <c r="AK944" s="411">
        <f t="shared" si="297"/>
        <v>0</v>
      </c>
      <c r="AL944" s="411">
        <f t="shared" si="297"/>
        <v>0</v>
      </c>
      <c r="AM944" s="306"/>
    </row>
    <row r="945" spans="1:39" ht="16" hidden="1" outlineLevel="1">
      <c r="A945" s="531"/>
      <c r="B945" s="428"/>
      <c r="C945" s="291"/>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412"/>
      <c r="Z945" s="425"/>
      <c r="AA945" s="425"/>
      <c r="AB945" s="425"/>
      <c r="AC945" s="425"/>
      <c r="AD945" s="425"/>
      <c r="AE945" s="425"/>
      <c r="AF945" s="425"/>
      <c r="AG945" s="425"/>
      <c r="AH945" s="425"/>
      <c r="AI945" s="425"/>
      <c r="AJ945" s="425"/>
      <c r="AK945" s="425"/>
      <c r="AL945" s="425"/>
      <c r="AM945" s="306"/>
    </row>
    <row r="946" spans="1:39" ht="34" hidden="1" outlineLevel="1">
      <c r="A946" s="531">
        <v>48</v>
      </c>
      <c r="B946" s="428" t="s">
        <v>140</v>
      </c>
      <c r="C946" s="291" t="s">
        <v>25</v>
      </c>
      <c r="D946" s="295"/>
      <c r="E946" s="295"/>
      <c r="F946" s="295"/>
      <c r="G946" s="295"/>
      <c r="H946" s="295"/>
      <c r="I946" s="295"/>
      <c r="J946" s="295"/>
      <c r="K946" s="295"/>
      <c r="L946" s="295"/>
      <c r="M946" s="295"/>
      <c r="N946" s="295">
        <v>12</v>
      </c>
      <c r="O946" s="295"/>
      <c r="P946" s="295"/>
      <c r="Q946" s="295"/>
      <c r="R946" s="295"/>
      <c r="S946" s="295"/>
      <c r="T946" s="295"/>
      <c r="U946" s="295"/>
      <c r="V946" s="295"/>
      <c r="W946" s="295"/>
      <c r="X946" s="295"/>
      <c r="Y946" s="426"/>
      <c r="Z946" s="415"/>
      <c r="AA946" s="415"/>
      <c r="AB946" s="415"/>
      <c r="AC946" s="415"/>
      <c r="AD946" s="415"/>
      <c r="AE946" s="415"/>
      <c r="AF946" s="415"/>
      <c r="AG946" s="415"/>
      <c r="AH946" s="415"/>
      <c r="AI946" s="415"/>
      <c r="AJ946" s="415"/>
      <c r="AK946" s="415"/>
      <c r="AL946" s="415"/>
      <c r="AM946" s="296">
        <f>SUM(Y946:AL946)</f>
        <v>0</v>
      </c>
    </row>
    <row r="947" spans="1:39" ht="16" hidden="1" outlineLevel="1">
      <c r="A947" s="531"/>
      <c r="B947" s="294" t="s">
        <v>342</v>
      </c>
      <c r="C947" s="291" t="s">
        <v>163</v>
      </c>
      <c r="D947" s="295"/>
      <c r="E947" s="295"/>
      <c r="F947" s="295"/>
      <c r="G947" s="295"/>
      <c r="H947" s="295"/>
      <c r="I947" s="295"/>
      <c r="J947" s="295"/>
      <c r="K947" s="295"/>
      <c r="L947" s="295"/>
      <c r="M947" s="295"/>
      <c r="N947" s="295">
        <f>N946</f>
        <v>12</v>
      </c>
      <c r="O947" s="295"/>
      <c r="P947" s="295"/>
      <c r="Q947" s="295"/>
      <c r="R947" s="295"/>
      <c r="S947" s="295"/>
      <c r="T947" s="295"/>
      <c r="U947" s="295"/>
      <c r="V947" s="295"/>
      <c r="W947" s="295"/>
      <c r="X947" s="295"/>
      <c r="Y947" s="411">
        <f t="shared" ref="Y947:AL947" si="298">Y946</f>
        <v>0</v>
      </c>
      <c r="Z947" s="411">
        <f t="shared" si="298"/>
        <v>0</v>
      </c>
      <c r="AA947" s="411">
        <f t="shared" si="298"/>
        <v>0</v>
      </c>
      <c r="AB947" s="411">
        <f t="shared" si="298"/>
        <v>0</v>
      </c>
      <c r="AC947" s="411">
        <f t="shared" si="298"/>
        <v>0</v>
      </c>
      <c r="AD947" s="411">
        <f t="shared" si="298"/>
        <v>0</v>
      </c>
      <c r="AE947" s="411">
        <f t="shared" si="298"/>
        <v>0</v>
      </c>
      <c r="AF947" s="411">
        <f t="shared" si="298"/>
        <v>0</v>
      </c>
      <c r="AG947" s="411">
        <f t="shared" si="298"/>
        <v>0</v>
      </c>
      <c r="AH947" s="411">
        <f t="shared" si="298"/>
        <v>0</v>
      </c>
      <c r="AI947" s="411">
        <f t="shared" si="298"/>
        <v>0</v>
      </c>
      <c r="AJ947" s="411">
        <f t="shared" si="298"/>
        <v>0</v>
      </c>
      <c r="AK947" s="411">
        <f t="shared" si="298"/>
        <v>0</v>
      </c>
      <c r="AL947" s="411">
        <f t="shared" si="298"/>
        <v>0</v>
      </c>
      <c r="AM947" s="306"/>
    </row>
    <row r="948" spans="1:39" ht="16" hidden="1" outlineLevel="1">
      <c r="A948" s="531"/>
      <c r="B948" s="428"/>
      <c r="C948" s="291"/>
      <c r="D948" s="291"/>
      <c r="E948" s="291"/>
      <c r="F948" s="291"/>
      <c r="G948" s="291"/>
      <c r="H948" s="291"/>
      <c r="I948" s="291"/>
      <c r="J948" s="291"/>
      <c r="K948" s="291"/>
      <c r="L948" s="291"/>
      <c r="M948" s="291"/>
      <c r="N948" s="291"/>
      <c r="O948" s="291"/>
      <c r="P948" s="291"/>
      <c r="Q948" s="291"/>
      <c r="R948" s="291"/>
      <c r="S948" s="291"/>
      <c r="T948" s="291"/>
      <c r="U948" s="291"/>
      <c r="V948" s="291"/>
      <c r="W948" s="291"/>
      <c r="X948" s="291"/>
      <c r="Y948" s="412"/>
      <c r="Z948" s="425"/>
      <c r="AA948" s="425"/>
      <c r="AB948" s="425"/>
      <c r="AC948" s="425"/>
      <c r="AD948" s="425"/>
      <c r="AE948" s="425"/>
      <c r="AF948" s="425"/>
      <c r="AG948" s="425"/>
      <c r="AH948" s="425"/>
      <c r="AI948" s="425"/>
      <c r="AJ948" s="425"/>
      <c r="AK948" s="425"/>
      <c r="AL948" s="425"/>
      <c r="AM948" s="306"/>
    </row>
    <row r="949" spans="1:39" ht="34" hidden="1" outlineLevel="1">
      <c r="A949" s="531">
        <v>49</v>
      </c>
      <c r="B949" s="428" t="s">
        <v>141</v>
      </c>
      <c r="C949" s="291" t="s">
        <v>25</v>
      </c>
      <c r="D949" s="295"/>
      <c r="E949" s="295"/>
      <c r="F949" s="295"/>
      <c r="G949" s="295"/>
      <c r="H949" s="295"/>
      <c r="I949" s="295"/>
      <c r="J949" s="295"/>
      <c r="K949" s="295"/>
      <c r="L949" s="295"/>
      <c r="M949" s="295"/>
      <c r="N949" s="295">
        <v>12</v>
      </c>
      <c r="O949" s="295"/>
      <c r="P949" s="295"/>
      <c r="Q949" s="295"/>
      <c r="R949" s="295"/>
      <c r="S949" s="295"/>
      <c r="T949" s="295"/>
      <c r="U949" s="295"/>
      <c r="V949" s="295"/>
      <c r="W949" s="295"/>
      <c r="X949" s="295"/>
      <c r="Y949" s="426"/>
      <c r="Z949" s="415"/>
      <c r="AA949" s="415"/>
      <c r="AB949" s="415"/>
      <c r="AC949" s="415"/>
      <c r="AD949" s="415"/>
      <c r="AE949" s="415"/>
      <c r="AF949" s="415"/>
      <c r="AG949" s="415"/>
      <c r="AH949" s="415"/>
      <c r="AI949" s="415"/>
      <c r="AJ949" s="415"/>
      <c r="AK949" s="415"/>
      <c r="AL949" s="415"/>
      <c r="AM949" s="296">
        <f>SUM(Y949:AL949)</f>
        <v>0</v>
      </c>
    </row>
    <row r="950" spans="1:39" ht="16" hidden="1" outlineLevel="1">
      <c r="A950" s="531"/>
      <c r="B950" s="294" t="s">
        <v>342</v>
      </c>
      <c r="C950" s="291" t="s">
        <v>163</v>
      </c>
      <c r="D950" s="295"/>
      <c r="E950" s="295"/>
      <c r="F950" s="295"/>
      <c r="G950" s="295"/>
      <c r="H950" s="295"/>
      <c r="I950" s="295"/>
      <c r="J950" s="295"/>
      <c r="K950" s="295"/>
      <c r="L950" s="295"/>
      <c r="M950" s="295"/>
      <c r="N950" s="295">
        <f>N949</f>
        <v>12</v>
      </c>
      <c r="O950" s="295"/>
      <c r="P950" s="295"/>
      <c r="Q950" s="295"/>
      <c r="R950" s="295"/>
      <c r="S950" s="295"/>
      <c r="T950" s="295"/>
      <c r="U950" s="295"/>
      <c r="V950" s="295"/>
      <c r="W950" s="295"/>
      <c r="X950" s="295"/>
      <c r="Y950" s="411">
        <f t="shared" ref="Y950:AL950" si="299">Y949</f>
        <v>0</v>
      </c>
      <c r="Z950" s="411">
        <f t="shared" si="299"/>
        <v>0</v>
      </c>
      <c r="AA950" s="411">
        <f t="shared" si="299"/>
        <v>0</v>
      </c>
      <c r="AB950" s="411">
        <f t="shared" si="299"/>
        <v>0</v>
      </c>
      <c r="AC950" s="411">
        <f t="shared" si="299"/>
        <v>0</v>
      </c>
      <c r="AD950" s="411">
        <f t="shared" si="299"/>
        <v>0</v>
      </c>
      <c r="AE950" s="411">
        <f t="shared" si="299"/>
        <v>0</v>
      </c>
      <c r="AF950" s="411">
        <f t="shared" si="299"/>
        <v>0</v>
      </c>
      <c r="AG950" s="411">
        <f t="shared" si="299"/>
        <v>0</v>
      </c>
      <c r="AH950" s="411">
        <f t="shared" si="299"/>
        <v>0</v>
      </c>
      <c r="AI950" s="411">
        <f t="shared" si="299"/>
        <v>0</v>
      </c>
      <c r="AJ950" s="411">
        <f t="shared" si="299"/>
        <v>0</v>
      </c>
      <c r="AK950" s="411">
        <f t="shared" si="299"/>
        <v>0</v>
      </c>
      <c r="AL950" s="411">
        <f t="shared" si="299"/>
        <v>0</v>
      </c>
      <c r="AM950" s="306"/>
    </row>
    <row r="951" spans="1:39" ht="16" outlineLevel="1">
      <c r="A951" s="531"/>
      <c r="B951" s="294"/>
      <c r="C951" s="305"/>
      <c r="D951" s="291"/>
      <c r="E951" s="291"/>
      <c r="F951" s="291"/>
      <c r="G951" s="291"/>
      <c r="H951" s="291"/>
      <c r="I951" s="291"/>
      <c r="J951" s="291"/>
      <c r="K951" s="291"/>
      <c r="L951" s="291"/>
      <c r="M951" s="291"/>
      <c r="N951" s="291"/>
      <c r="O951" s="291"/>
      <c r="P951" s="291"/>
      <c r="Q951" s="291"/>
      <c r="R951" s="291"/>
      <c r="S951" s="291"/>
      <c r="T951" s="291"/>
      <c r="U951" s="291"/>
      <c r="V951" s="291"/>
      <c r="W951" s="291"/>
      <c r="X951" s="291"/>
      <c r="Y951" s="301"/>
      <c r="Z951" s="301"/>
      <c r="AA951" s="301"/>
      <c r="AB951" s="301"/>
      <c r="AC951" s="301"/>
      <c r="AD951" s="301"/>
      <c r="AE951" s="301"/>
      <c r="AF951" s="301"/>
      <c r="AG951" s="301"/>
      <c r="AH951" s="301"/>
      <c r="AI951" s="301"/>
      <c r="AJ951" s="301"/>
      <c r="AK951" s="301"/>
      <c r="AL951" s="301"/>
      <c r="AM951" s="306"/>
    </row>
    <row r="952" spans="1:39" ht="16">
      <c r="B952" s="327" t="s">
        <v>328</v>
      </c>
      <c r="C952" s="329"/>
      <c r="D952" s="329">
        <f>SUM(D795:D950)</f>
        <v>10122736.288682021</v>
      </c>
      <c r="E952" s="329"/>
      <c r="F952" s="329"/>
      <c r="G952" s="329"/>
      <c r="H952" s="329"/>
      <c r="I952" s="329"/>
      <c r="J952" s="329"/>
      <c r="K952" s="329"/>
      <c r="L952" s="329"/>
      <c r="M952" s="329"/>
      <c r="N952" s="329"/>
      <c r="O952" s="329">
        <f>SUM(O795:O950)</f>
        <v>1130.9489702458773</v>
      </c>
      <c r="P952" s="329"/>
      <c r="Q952" s="329"/>
      <c r="R952" s="329"/>
      <c r="S952" s="329"/>
      <c r="T952" s="329"/>
      <c r="U952" s="329"/>
      <c r="V952" s="329"/>
      <c r="W952" s="329"/>
      <c r="X952" s="329"/>
      <c r="Y952" s="329">
        <f>IF(Y793="kWh",SUMPRODUCT(D795:D950,Y795:Y950))</f>
        <v>342482.1940225407</v>
      </c>
      <c r="Z952" s="329">
        <f>IF(Z793="kWh",SUMPRODUCT(D795:D950,Z795:Z950))</f>
        <v>1227926.6945155596</v>
      </c>
      <c r="AA952" s="329">
        <f>IF(AA793="kw",SUMPRODUCT(N795:N950,O795:O950,AA795:AA950),SUMPRODUCT(D795:D950,AA795:AA950))</f>
        <v>5696.7761836093177</v>
      </c>
      <c r="AB952" s="329">
        <f>IF(AB793="kw",SUMPRODUCT(N795:N950,O795:O950,AB795:AB950),SUMPRODUCT(D795:D950,AB795:AB950))</f>
        <v>0</v>
      </c>
      <c r="AC952" s="329">
        <f>IF(AC793="kw",SUMPRODUCT(N795:N950,O795:O950,AC795:AC950),SUMPRODUCT(D795:D950,AC795:AC950))</f>
        <v>1735.4005781630106</v>
      </c>
      <c r="AD952" s="329">
        <f>IF(AD793="kw",SUMPRODUCT(N795:N950,O795:O950,AD795:AD950),SUMPRODUCT(D795:D950,AD795:AD950))</f>
        <v>0</v>
      </c>
      <c r="AE952" s="329">
        <f>IF(AE793="kw",SUMPRODUCT(N795:N950,O795:O950,AE795:AE950),SUMPRODUCT(D795:D950,AE795:AE950))</f>
        <v>0</v>
      </c>
      <c r="AF952" s="329">
        <f>IF(AF793="kw",SUMPRODUCT(N795:N950,O795:O950,AF795:AF950),SUMPRODUCT(D795:D950,AF795:AF950))</f>
        <v>3209.7865999999995</v>
      </c>
      <c r="AG952" s="329">
        <f>IF(AG793="kw",SUMPRODUCT(N795:N950,O795:O950,AG795:AG950),SUMPRODUCT(D795:D950,AG795:AG950))</f>
        <v>0</v>
      </c>
      <c r="AH952" s="329">
        <f>IF(AH793="kw",SUMPRODUCT(N795:N950,O795:O950,AH795:AH950),SUMPRODUCT(D795:D950,AH795:AH950))</f>
        <v>0</v>
      </c>
      <c r="AI952" s="329">
        <f>IF(AI793="kw",SUMPRODUCT(N795:N950,O795:O950,AI795:AI950),SUMPRODUCT(D795:D950,AI795:AI950))</f>
        <v>0</v>
      </c>
      <c r="AJ952" s="329">
        <f>IF(AJ793="kw",SUMPRODUCT(N795:N950,O795:O950,AJ795:AJ950),SUMPRODUCT(D795:D950,AJ795:AJ950))</f>
        <v>0</v>
      </c>
      <c r="AK952" s="329">
        <f>IF(AK793="kw",SUMPRODUCT(N795:N950,O795:O950,AK795:AK950),SUMPRODUCT(D795:D950,AK795:AK950))</f>
        <v>0</v>
      </c>
      <c r="AL952" s="329">
        <f>IF(AL793="kw",SUMPRODUCT(N795:N950,O795:O950,AL795:AL950),SUMPRODUCT(D795:D950,AL795:AL950))</f>
        <v>0</v>
      </c>
      <c r="AM952" s="330"/>
    </row>
    <row r="953" spans="1:39" ht="16">
      <c r="B953" s="391" t="s">
        <v>329</v>
      </c>
      <c r="C953" s="392"/>
      <c r="D953" s="392"/>
      <c r="E953" s="392"/>
      <c r="F953" s="392"/>
      <c r="G953" s="392"/>
      <c r="H953" s="392"/>
      <c r="I953" s="392"/>
      <c r="J953" s="392"/>
      <c r="K953" s="392"/>
      <c r="L953" s="392"/>
      <c r="M953" s="392"/>
      <c r="N953" s="392"/>
      <c r="O953" s="392"/>
      <c r="P953" s="392"/>
      <c r="Q953" s="392"/>
      <c r="R953" s="392"/>
      <c r="S953" s="392"/>
      <c r="T953" s="392"/>
      <c r="U953" s="392"/>
      <c r="V953" s="392"/>
      <c r="W953" s="392"/>
      <c r="X953" s="392"/>
      <c r="Y953" s="392">
        <f>HLOOKUP(Y603,'2. LRAMVA Threshold'!$B$42:$Q$53,11,FALSE)</f>
        <v>8730096.5944305435</v>
      </c>
      <c r="Z953" s="392">
        <f>HLOOKUP(Z603,'2. LRAMVA Threshold'!$B$42:$Q$53,11,FALSE)</f>
        <v>7519432.0553718666</v>
      </c>
      <c r="AA953" s="392">
        <f>HLOOKUP(AA603,'2. LRAMVA Threshold'!$B$42:$Q$53,11,FALSE)</f>
        <v>19267</v>
      </c>
      <c r="AB953" s="392">
        <f>HLOOKUP(AB603,'2. LRAMVA Threshold'!$B$42:$Q$53,11,FALSE)</f>
        <v>54</v>
      </c>
      <c r="AC953" s="392">
        <f>HLOOKUP(AC603,'2. LRAMVA Threshold'!$B$42:$Q$53,11,FALSE)</f>
        <v>450</v>
      </c>
      <c r="AD953" s="392">
        <f>HLOOKUP(AD603,'2. LRAMVA Threshold'!$B$42:$Q$53,11,FALSE)</f>
        <v>0</v>
      </c>
      <c r="AE953" s="392">
        <f>HLOOKUP(AE603,'2. LRAMVA Threshold'!$B$42:$Q$53,11,FALSE)</f>
        <v>0</v>
      </c>
      <c r="AF953" s="392">
        <f>HLOOKUP(AF603,'2. LRAMVA Threshold'!$B$42:$Q$53,11,FALSE)</f>
        <v>0</v>
      </c>
      <c r="AG953" s="392">
        <f>HLOOKUP(AG603,'2. LRAMVA Threshold'!$B$42:$Q$53,11,FALSE)</f>
        <v>0</v>
      </c>
      <c r="AH953" s="392">
        <f>HLOOKUP(AH603,'2. LRAMVA Threshold'!$B$42:$Q$53,11,FALSE)</f>
        <v>0</v>
      </c>
      <c r="AI953" s="392">
        <f>HLOOKUP(AI603,'2. LRAMVA Threshold'!$B$42:$Q$53,11,FALSE)</f>
        <v>0</v>
      </c>
      <c r="AJ953" s="392">
        <f>HLOOKUP(AJ603,'2. LRAMVA Threshold'!$B$42:$Q$53,11,FALSE)</f>
        <v>0</v>
      </c>
      <c r="AK953" s="392">
        <f>HLOOKUP(AK603,'2. LRAMVA Threshold'!$B$42:$Q$53,11,FALSE)</f>
        <v>0</v>
      </c>
      <c r="AL953" s="392">
        <f>HLOOKUP(AL603,'2. LRAMVA Threshold'!$B$42:$Q$53,11,FALSE)</f>
        <v>0</v>
      </c>
      <c r="AM953" s="442"/>
    </row>
    <row r="954" spans="1:39" ht="16">
      <c r="B954" s="394"/>
      <c r="C954" s="432"/>
      <c r="D954" s="433"/>
      <c r="E954" s="433"/>
      <c r="F954" s="433"/>
      <c r="G954" s="433"/>
      <c r="H954" s="433"/>
      <c r="I954" s="433"/>
      <c r="J954" s="433"/>
      <c r="K954" s="433"/>
      <c r="L954" s="433"/>
      <c r="M954" s="433"/>
      <c r="N954" s="433"/>
      <c r="O954" s="434"/>
      <c r="P954" s="433"/>
      <c r="Q954" s="433"/>
      <c r="R954" s="433"/>
      <c r="S954" s="435"/>
      <c r="T954" s="435"/>
      <c r="U954" s="435"/>
      <c r="V954" s="435"/>
      <c r="W954" s="433"/>
      <c r="X954" s="433"/>
      <c r="Y954" s="436"/>
      <c r="Z954" s="436"/>
      <c r="AA954" s="436"/>
      <c r="AB954" s="436"/>
      <c r="AC954" s="436"/>
      <c r="AD954" s="436"/>
      <c r="AE954" s="436"/>
      <c r="AF954" s="399"/>
      <c r="AG954" s="399"/>
      <c r="AH954" s="399"/>
      <c r="AI954" s="399"/>
      <c r="AJ954" s="399"/>
      <c r="AK954" s="399"/>
      <c r="AL954" s="399"/>
      <c r="AM954" s="400"/>
    </row>
    <row r="955" spans="1:39" ht="16">
      <c r="B955" s="324" t="s">
        <v>330</v>
      </c>
      <c r="C955" s="338"/>
      <c r="D955" s="338"/>
      <c r="E955" s="376"/>
      <c r="F955" s="376"/>
      <c r="G955" s="376"/>
      <c r="H955" s="376"/>
      <c r="I955" s="376"/>
      <c r="J955" s="376"/>
      <c r="K955" s="376"/>
      <c r="L955" s="376"/>
      <c r="M955" s="376"/>
      <c r="N955" s="376"/>
      <c r="O955" s="291"/>
      <c r="P955" s="340"/>
      <c r="Q955" s="340"/>
      <c r="R955" s="340"/>
      <c r="S955" s="339"/>
      <c r="T955" s="339"/>
      <c r="U955" s="339"/>
      <c r="V955" s="339"/>
      <c r="W955" s="340"/>
      <c r="X955" s="340"/>
      <c r="Y955" s="341">
        <f>HLOOKUP(Y$35,'3.  Distribution Rates'!$C$122:$P$133,11,FALSE)</f>
        <v>1.4E-3</v>
      </c>
      <c r="Z955" s="341">
        <f>HLOOKUP(Z$35,'3.  Distribution Rates'!$C$122:$P$133,11,FALSE)</f>
        <v>1.7299999999999999E-2</v>
      </c>
      <c r="AA955" s="341">
        <f>HLOOKUP(AA$35,'3.  Distribution Rates'!$C$122:$P$133,11,FALSE)</f>
        <v>3.3883000000000001</v>
      </c>
      <c r="AB955" s="341">
        <f>HLOOKUP(AB$35,'3.  Distribution Rates'!$C$122:$P$133,11,FALSE)</f>
        <v>2.1467000000000001</v>
      </c>
      <c r="AC955" s="341">
        <f>HLOOKUP(AC$35,'3.  Distribution Rates'!$C$122:$P$133,11,FALSE)</f>
        <v>3.0232000000000001</v>
      </c>
      <c r="AD955" s="341">
        <f>HLOOKUP(AD$35,'3.  Distribution Rates'!$C$122:$P$133,11,FALSE)</f>
        <v>1.72E-2</v>
      </c>
      <c r="AE955" s="341">
        <f>HLOOKUP(AE$35,'3.  Distribution Rates'!$C$122:$P$133,11,FALSE)</f>
        <v>13.9572</v>
      </c>
      <c r="AF955" s="341">
        <f>HLOOKUP(AF$35,'3.  Distribution Rates'!$C$122:$P$133,11,FALSE)</f>
        <v>3.8165</v>
      </c>
      <c r="AG955" s="341">
        <f>HLOOKUP(AG$35,'3.  Distribution Rates'!$C$122:$P$133,11,FALSE)</f>
        <v>0</v>
      </c>
      <c r="AH955" s="341">
        <f>HLOOKUP(AH$35,'3.  Distribution Rates'!$C$122:$P$133,11,FALSE)</f>
        <v>0</v>
      </c>
      <c r="AI955" s="341">
        <f>HLOOKUP(AI$35,'3.  Distribution Rates'!$C$122:$P$133,11,FALSE)</f>
        <v>0</v>
      </c>
      <c r="AJ955" s="341">
        <f>HLOOKUP(AJ$35,'3.  Distribution Rates'!$C$122:$P$133,11,FALSE)</f>
        <v>0</v>
      </c>
      <c r="AK955" s="341">
        <f>HLOOKUP(AK$35,'3.  Distribution Rates'!$C$122:$P$133,11,FALSE)</f>
        <v>0</v>
      </c>
      <c r="AL955" s="341">
        <f>HLOOKUP(AL$35,'3.  Distribution Rates'!$C$122:$P$133,11,FALSE)</f>
        <v>0</v>
      </c>
      <c r="AM955" s="377"/>
    </row>
    <row r="956" spans="1:39" ht="16">
      <c r="B956" s="324" t="s">
        <v>331</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'4.  2011-2014 LRAM'!Y142*Y955</f>
        <v>0</v>
      </c>
      <c r="Z956" s="378">
        <f>'4.  2011-2014 LRAM'!Z142*Z955</f>
        <v>0</v>
      </c>
      <c r="AA956" s="378">
        <f>'4.  2011-2014 LRAM'!AA142*AA955</f>
        <v>0</v>
      </c>
      <c r="AB956" s="378">
        <f>'4.  2011-2014 LRAM'!AB142*AB955</f>
        <v>0</v>
      </c>
      <c r="AC956" s="378">
        <f>'4.  2011-2014 LRAM'!AC142*AC955</f>
        <v>0</v>
      </c>
      <c r="AD956" s="378">
        <f>'4.  2011-2014 LRAM'!AD142*AD955</f>
        <v>0</v>
      </c>
      <c r="AE956" s="378">
        <f>'4.  2011-2014 LRAM'!AE142*AE955</f>
        <v>0</v>
      </c>
      <c r="AF956" s="378">
        <f>'4.  2011-2014 LRAM'!AF142*AF955</f>
        <v>0</v>
      </c>
      <c r="AG956" s="378">
        <f>'4.  2011-2014 LRAM'!AG142*AG955</f>
        <v>0</v>
      </c>
      <c r="AH956" s="378">
        <f>'4.  2011-2014 LRAM'!AH142*AH955</f>
        <v>0</v>
      </c>
      <c r="AI956" s="378">
        <f>'4.  2011-2014 LRAM'!AI142*AI955</f>
        <v>0</v>
      </c>
      <c r="AJ956" s="378">
        <f>'4.  2011-2014 LRAM'!AJ142*AJ955</f>
        <v>0</v>
      </c>
      <c r="AK956" s="378">
        <f>'4.  2011-2014 LRAM'!AK142*AK955</f>
        <v>0</v>
      </c>
      <c r="AL956" s="378">
        <f>'4.  2011-2014 LRAM'!AL142*AL955</f>
        <v>0</v>
      </c>
      <c r="AM956" s="628">
        <f t="shared" ref="AM956:AM964" si="300">SUM(Y956:AL956)</f>
        <v>0</v>
      </c>
    </row>
    <row r="957" spans="1:39" ht="16">
      <c r="B957" s="324" t="s">
        <v>332</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'4.  2011-2014 LRAM'!Y271*Y955</f>
        <v>1829.877311597641</v>
      </c>
      <c r="Z957" s="378">
        <f>'4.  2011-2014 LRAM'!Z271*Z955</f>
        <v>12777.764599850889</v>
      </c>
      <c r="AA957" s="378">
        <f>'4.  2011-2014 LRAM'!AA271*AA955</f>
        <v>45505.395883456004</v>
      </c>
      <c r="AB957" s="378">
        <f>'4.  2011-2014 LRAM'!AB271*AB955</f>
        <v>92.888375346493433</v>
      </c>
      <c r="AC957" s="378">
        <f>'4.  2011-2014 LRAM'!AC271*AC955</f>
        <v>957.91690422017803</v>
      </c>
      <c r="AD957" s="378">
        <f>'4.  2011-2014 LRAM'!AD271*AD955</f>
        <v>0</v>
      </c>
      <c r="AE957" s="378">
        <f>'4.  2011-2014 LRAM'!AE271*AE955</f>
        <v>0</v>
      </c>
      <c r="AF957" s="378">
        <f>'4.  2011-2014 LRAM'!AF271*AF955</f>
        <v>0</v>
      </c>
      <c r="AG957" s="378">
        <f>'4.  2011-2014 LRAM'!AG271*AG955</f>
        <v>0</v>
      </c>
      <c r="AH957" s="378">
        <f>'4.  2011-2014 LRAM'!AH271*AH955</f>
        <v>0</v>
      </c>
      <c r="AI957" s="378">
        <f>'4.  2011-2014 LRAM'!AI271*AI955</f>
        <v>0</v>
      </c>
      <c r="AJ957" s="378">
        <f>'4.  2011-2014 LRAM'!AJ271*AJ955</f>
        <v>0</v>
      </c>
      <c r="AK957" s="378">
        <f>'4.  2011-2014 LRAM'!AK271*AK955</f>
        <v>0</v>
      </c>
      <c r="AL957" s="378">
        <f>'4.  2011-2014 LRAM'!AL271*AL955</f>
        <v>0</v>
      </c>
      <c r="AM957" s="628">
        <f t="shared" si="300"/>
        <v>61163.843074471202</v>
      </c>
    </row>
    <row r="958" spans="1:39" ht="16">
      <c r="B958" s="324" t="s">
        <v>333</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'4.  2011-2014 LRAM'!Y400*Y955</f>
        <v>2347.6495288627298</v>
      </c>
      <c r="Z958" s="378">
        <f>'4.  2011-2014 LRAM'!Z400*Z955</f>
        <v>28224.29571696154</v>
      </c>
      <c r="AA958" s="378">
        <f>'4.  2011-2014 LRAM'!AA400*AA955</f>
        <v>30474.802129247313</v>
      </c>
      <c r="AB958" s="378">
        <f>'4.  2011-2014 LRAM'!AB400*AB955</f>
        <v>713.76971183881847</v>
      </c>
      <c r="AC958" s="378">
        <f>'4.  2011-2014 LRAM'!AC400*AC955</f>
        <v>3032.3614175434541</v>
      </c>
      <c r="AD958" s="378">
        <f>'4.  2011-2014 LRAM'!AD400*AD955</f>
        <v>0</v>
      </c>
      <c r="AE958" s="378">
        <f>'4.  2011-2014 LRAM'!AE400*AE955</f>
        <v>0</v>
      </c>
      <c r="AF958" s="378">
        <f>'4.  2011-2014 LRAM'!AF400*AF955</f>
        <v>0</v>
      </c>
      <c r="AG958" s="378">
        <f>'4.  2011-2014 LRAM'!AG400*AG955</f>
        <v>0</v>
      </c>
      <c r="AH958" s="378">
        <f>'4.  2011-2014 LRAM'!AH400*AH955</f>
        <v>0</v>
      </c>
      <c r="AI958" s="378">
        <f>'4.  2011-2014 LRAM'!AI400*AI955</f>
        <v>0</v>
      </c>
      <c r="AJ958" s="378">
        <f>'4.  2011-2014 LRAM'!AJ400*AJ955</f>
        <v>0</v>
      </c>
      <c r="AK958" s="378">
        <f>'4.  2011-2014 LRAM'!AK400*AK955</f>
        <v>0</v>
      </c>
      <c r="AL958" s="378">
        <f>'4.  2011-2014 LRAM'!AL400*AL955</f>
        <v>0</v>
      </c>
      <c r="AM958" s="628">
        <f t="shared" si="300"/>
        <v>64792.87850445386</v>
      </c>
    </row>
    <row r="959" spans="1:39" ht="16">
      <c r="B959" s="324" t="s">
        <v>334</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'4.  2011-2014 LRAM'!Y533*Y955</f>
        <v>6192.8157840772401</v>
      </c>
      <c r="Z959" s="378">
        <f>'4.  2011-2014 LRAM'!Z533*Z955</f>
        <v>30994.187877555432</v>
      </c>
      <c r="AA959" s="378">
        <f>'4.  2011-2014 LRAM'!AA533*AA955</f>
        <v>53124.862860790461</v>
      </c>
      <c r="AB959" s="378">
        <f>'4.  2011-2014 LRAM'!AB533*AB955</f>
        <v>30.714394457585307</v>
      </c>
      <c r="AC959" s="378">
        <f>'4.  2011-2014 LRAM'!AC533*AC955</f>
        <v>1240.288954535979</v>
      </c>
      <c r="AD959" s="378">
        <f>'4.  2011-2014 LRAM'!AD533*AD955</f>
        <v>0</v>
      </c>
      <c r="AE959" s="378">
        <f>'4.  2011-2014 LRAM'!AE533*AE955</f>
        <v>0</v>
      </c>
      <c r="AF959" s="378">
        <f>'4.  2011-2014 LRAM'!AF533*AF955</f>
        <v>5956.5245184000005</v>
      </c>
      <c r="AG959" s="378">
        <f>'4.  2011-2014 LRAM'!AG533*AG955</f>
        <v>0</v>
      </c>
      <c r="AH959" s="378">
        <f>'4.  2011-2014 LRAM'!AH533*AH955</f>
        <v>0</v>
      </c>
      <c r="AI959" s="378">
        <f>'4.  2011-2014 LRAM'!AI533*AI955</f>
        <v>0</v>
      </c>
      <c r="AJ959" s="378">
        <f>'4.  2011-2014 LRAM'!AJ533*AJ955</f>
        <v>0</v>
      </c>
      <c r="AK959" s="378">
        <f>'4.  2011-2014 LRAM'!AK533*AK955</f>
        <v>0</v>
      </c>
      <c r="AL959" s="378">
        <f>'4.  2011-2014 LRAM'!AL533*AL955</f>
        <v>0</v>
      </c>
      <c r="AM959" s="628">
        <f t="shared" si="300"/>
        <v>97539.394389816691</v>
      </c>
    </row>
    <row r="960" spans="1:39" ht="16">
      <c r="B960" s="324" t="s">
        <v>335</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 t="shared" ref="Y960:AL960" si="301">Y214*Y955</f>
        <v>7915.3547478353476</v>
      </c>
      <c r="Z960" s="378">
        <f t="shared" si="301"/>
        <v>49024.768650477425</v>
      </c>
      <c r="AA960" s="378">
        <f t="shared" si="301"/>
        <v>66738.755712137034</v>
      </c>
      <c r="AB960" s="378">
        <f t="shared" si="301"/>
        <v>218.77934937112084</v>
      </c>
      <c r="AC960" s="378">
        <f t="shared" si="301"/>
        <v>14663.071965593008</v>
      </c>
      <c r="AD960" s="378">
        <f t="shared" si="301"/>
        <v>22.145520077363013</v>
      </c>
      <c r="AE960" s="378">
        <f t="shared" si="301"/>
        <v>0</v>
      </c>
      <c r="AF960" s="378">
        <f t="shared" si="301"/>
        <v>0</v>
      </c>
      <c r="AG960" s="378">
        <f t="shared" si="301"/>
        <v>0</v>
      </c>
      <c r="AH960" s="378">
        <f t="shared" si="301"/>
        <v>0</v>
      </c>
      <c r="AI960" s="378">
        <f t="shared" si="301"/>
        <v>0</v>
      </c>
      <c r="AJ960" s="378">
        <f t="shared" si="301"/>
        <v>0</v>
      </c>
      <c r="AK960" s="378">
        <f t="shared" si="301"/>
        <v>0</v>
      </c>
      <c r="AL960" s="378">
        <f t="shared" si="301"/>
        <v>0</v>
      </c>
      <c r="AM960" s="628">
        <f t="shared" si="300"/>
        <v>138582.87594549128</v>
      </c>
    </row>
    <row r="961" spans="1:39" ht="16">
      <c r="B961" s="324" t="s">
        <v>336</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 t="shared" ref="Y961:AL961" si="302">Y403*Y955</f>
        <v>15485.451020998555</v>
      </c>
      <c r="Z961" s="378">
        <f t="shared" si="302"/>
        <v>35272.663712592861</v>
      </c>
      <c r="AA961" s="378">
        <f t="shared" si="302"/>
        <v>41879.53165056854</v>
      </c>
      <c r="AB961" s="378">
        <f t="shared" si="302"/>
        <v>2771.0002747179083</v>
      </c>
      <c r="AC961" s="378">
        <f t="shared" si="302"/>
        <v>8698.1398530768893</v>
      </c>
      <c r="AD961" s="378">
        <f t="shared" si="302"/>
        <v>46.330775075337264</v>
      </c>
      <c r="AE961" s="378">
        <f t="shared" si="302"/>
        <v>0</v>
      </c>
      <c r="AF961" s="378">
        <f t="shared" si="302"/>
        <v>0</v>
      </c>
      <c r="AG961" s="378">
        <f t="shared" si="302"/>
        <v>0</v>
      </c>
      <c r="AH961" s="378">
        <f t="shared" si="302"/>
        <v>0</v>
      </c>
      <c r="AI961" s="378">
        <f t="shared" si="302"/>
        <v>0</v>
      </c>
      <c r="AJ961" s="378">
        <f t="shared" si="302"/>
        <v>0</v>
      </c>
      <c r="AK961" s="378">
        <f t="shared" si="302"/>
        <v>0</v>
      </c>
      <c r="AL961" s="378">
        <f t="shared" si="302"/>
        <v>0</v>
      </c>
      <c r="AM961" s="628">
        <f t="shared" si="300"/>
        <v>104153.11728703008</v>
      </c>
    </row>
    <row r="962" spans="1:39" ht="16">
      <c r="B962" s="324" t="s">
        <v>337</v>
      </c>
      <c r="C962" s="345"/>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8">
        <f t="shared" ref="Y962:AL962" si="303">Y596*Y955</f>
        <v>26672.057103939944</v>
      </c>
      <c r="Z962" s="378">
        <f t="shared" si="303"/>
        <v>50116.629369336697</v>
      </c>
      <c r="AA962" s="378">
        <f t="shared" si="303"/>
        <v>72092.809604194146</v>
      </c>
      <c r="AB962" s="378">
        <f t="shared" si="303"/>
        <v>6681.7769014185642</v>
      </c>
      <c r="AC962" s="378">
        <f t="shared" si="303"/>
        <v>52228.800814120281</v>
      </c>
      <c r="AD962" s="378">
        <f t="shared" si="303"/>
        <v>0</v>
      </c>
      <c r="AE962" s="378">
        <f t="shared" si="303"/>
        <v>0</v>
      </c>
      <c r="AF962" s="378">
        <f t="shared" si="303"/>
        <v>43487.000888191607</v>
      </c>
      <c r="AG962" s="378">
        <f t="shared" si="303"/>
        <v>0</v>
      </c>
      <c r="AH962" s="378">
        <f t="shared" si="303"/>
        <v>0</v>
      </c>
      <c r="AI962" s="378">
        <f t="shared" si="303"/>
        <v>0</v>
      </c>
      <c r="AJ962" s="378">
        <f t="shared" si="303"/>
        <v>0</v>
      </c>
      <c r="AK962" s="378">
        <f t="shared" si="303"/>
        <v>0</v>
      </c>
      <c r="AL962" s="378">
        <f t="shared" si="303"/>
        <v>0</v>
      </c>
      <c r="AM962" s="628">
        <f t="shared" si="300"/>
        <v>251279.07468120122</v>
      </c>
    </row>
    <row r="963" spans="1:39" ht="16">
      <c r="B963" s="324" t="s">
        <v>338</v>
      </c>
      <c r="C963" s="345"/>
      <c r="D963" s="309"/>
      <c r="E963" s="279"/>
      <c r="F963" s="279"/>
      <c r="G963" s="279"/>
      <c r="H963" s="279"/>
      <c r="I963" s="279"/>
      <c r="J963" s="279"/>
      <c r="K963" s="279"/>
      <c r="L963" s="279"/>
      <c r="M963" s="279"/>
      <c r="N963" s="279"/>
      <c r="O963" s="291"/>
      <c r="P963" s="279"/>
      <c r="Q963" s="279"/>
      <c r="R963" s="279"/>
      <c r="S963" s="309"/>
      <c r="T963" s="309"/>
      <c r="U963" s="309"/>
      <c r="V963" s="309"/>
      <c r="W963" s="279"/>
      <c r="X963" s="279"/>
      <c r="Y963" s="378">
        <f t="shared" ref="Y963:AL963" si="304">Y785*Y955</f>
        <v>9262.855743811333</v>
      </c>
      <c r="Z963" s="378">
        <f t="shared" si="304"/>
        <v>44694.77358825368</v>
      </c>
      <c r="AA963" s="378">
        <f t="shared" si="304"/>
        <v>59471.79767966456</v>
      </c>
      <c r="AB963" s="378">
        <f t="shared" si="304"/>
        <v>5257.6458921254989</v>
      </c>
      <c r="AC963" s="378">
        <f t="shared" si="304"/>
        <v>10552.784644560008</v>
      </c>
      <c r="AD963" s="378">
        <f t="shared" si="304"/>
        <v>0</v>
      </c>
      <c r="AE963" s="378">
        <f t="shared" si="304"/>
        <v>0</v>
      </c>
      <c r="AF963" s="378">
        <f t="shared" si="304"/>
        <v>0</v>
      </c>
      <c r="AG963" s="378">
        <f t="shared" si="304"/>
        <v>0</v>
      </c>
      <c r="AH963" s="378">
        <f t="shared" si="304"/>
        <v>0</v>
      </c>
      <c r="AI963" s="378">
        <f t="shared" si="304"/>
        <v>0</v>
      </c>
      <c r="AJ963" s="378">
        <f t="shared" si="304"/>
        <v>0</v>
      </c>
      <c r="AK963" s="378">
        <f t="shared" si="304"/>
        <v>0</v>
      </c>
      <c r="AL963" s="378">
        <f t="shared" si="304"/>
        <v>0</v>
      </c>
      <c r="AM963" s="628">
        <f t="shared" si="300"/>
        <v>129239.85754841508</v>
      </c>
    </row>
    <row r="964" spans="1:39" ht="16">
      <c r="B964" s="324" t="s">
        <v>339</v>
      </c>
      <c r="C964" s="345"/>
      <c r="D964" s="309"/>
      <c r="E964" s="279"/>
      <c r="F964" s="279"/>
      <c r="G964" s="279"/>
      <c r="H964" s="279"/>
      <c r="I964" s="279"/>
      <c r="J964" s="279"/>
      <c r="K964" s="279"/>
      <c r="L964" s="279"/>
      <c r="M964" s="279"/>
      <c r="N964" s="279"/>
      <c r="O964" s="291"/>
      <c r="P964" s="279"/>
      <c r="Q964" s="279"/>
      <c r="R964" s="279"/>
      <c r="S964" s="309"/>
      <c r="T964" s="309"/>
      <c r="U964" s="309"/>
      <c r="V964" s="309"/>
      <c r="W964" s="279"/>
      <c r="X964" s="279"/>
      <c r="Y964" s="378">
        <f>Y952*Y955</f>
        <v>479.475071631557</v>
      </c>
      <c r="Z964" s="378">
        <f t="shared" ref="Z964:AL964" si="305">Z952*Z955</f>
        <v>21243.131815119181</v>
      </c>
      <c r="AA964" s="378">
        <f t="shared" si="305"/>
        <v>19302.386742923452</v>
      </c>
      <c r="AB964" s="378">
        <f t="shared" si="305"/>
        <v>0</v>
      </c>
      <c r="AC964" s="378">
        <f t="shared" si="305"/>
        <v>5246.4630279024141</v>
      </c>
      <c r="AD964" s="378">
        <f t="shared" si="305"/>
        <v>0</v>
      </c>
      <c r="AE964" s="378">
        <f t="shared" si="305"/>
        <v>0</v>
      </c>
      <c r="AF964" s="378">
        <f t="shared" si="305"/>
        <v>12250.150558899997</v>
      </c>
      <c r="AG964" s="378">
        <f t="shared" si="305"/>
        <v>0</v>
      </c>
      <c r="AH964" s="378">
        <f t="shared" si="305"/>
        <v>0</v>
      </c>
      <c r="AI964" s="378">
        <f t="shared" si="305"/>
        <v>0</v>
      </c>
      <c r="AJ964" s="378">
        <f t="shared" si="305"/>
        <v>0</v>
      </c>
      <c r="AK964" s="378">
        <f t="shared" si="305"/>
        <v>0</v>
      </c>
      <c r="AL964" s="378">
        <f t="shared" si="305"/>
        <v>0</v>
      </c>
      <c r="AM964" s="628">
        <f t="shared" si="300"/>
        <v>58521.607216476608</v>
      </c>
    </row>
    <row r="965" spans="1:39" ht="16">
      <c r="B965" s="349" t="s">
        <v>343</v>
      </c>
      <c r="C965" s="345"/>
      <c r="D965" s="336"/>
      <c r="E965" s="334"/>
      <c r="F965" s="334"/>
      <c r="G965" s="334"/>
      <c r="H965" s="334"/>
      <c r="I965" s="334"/>
      <c r="J965" s="334"/>
      <c r="K965" s="334"/>
      <c r="L965" s="334"/>
      <c r="M965" s="334"/>
      <c r="N965" s="334"/>
      <c r="O965" s="300"/>
      <c r="P965" s="334"/>
      <c r="Q965" s="334"/>
      <c r="R965" s="334"/>
      <c r="S965" s="336"/>
      <c r="T965" s="336"/>
      <c r="U965" s="336"/>
      <c r="V965" s="336"/>
      <c r="W965" s="334"/>
      <c r="X965" s="334"/>
      <c r="Y965" s="346">
        <f>SUM(Y956:Y964)</f>
        <v>70185.536312754353</v>
      </c>
      <c r="Z965" s="346">
        <f t="shared" ref="Z965:AE965" si="306">SUM(Z956:Z964)</f>
        <v>272348.21533014771</v>
      </c>
      <c r="AA965" s="346">
        <f t="shared" si="306"/>
        <v>388590.34226298152</v>
      </c>
      <c r="AB965" s="346">
        <f t="shared" si="306"/>
        <v>15766.574899275991</v>
      </c>
      <c r="AC965" s="346">
        <f t="shared" si="306"/>
        <v>96619.827581552207</v>
      </c>
      <c r="AD965" s="346">
        <f t="shared" si="306"/>
        <v>68.476295152700274</v>
      </c>
      <c r="AE965" s="346">
        <f t="shared" si="306"/>
        <v>0</v>
      </c>
      <c r="AF965" s="346">
        <f>SUM(AF956:AF964)</f>
        <v>61693.67596549161</v>
      </c>
      <c r="AG965" s="346">
        <f t="shared" ref="AG965:AL965" si="307">SUM(AG956:AG964)</f>
        <v>0</v>
      </c>
      <c r="AH965" s="346">
        <f t="shared" si="307"/>
        <v>0</v>
      </c>
      <c r="AI965" s="346">
        <f t="shared" si="307"/>
        <v>0</v>
      </c>
      <c r="AJ965" s="346">
        <f t="shared" si="307"/>
        <v>0</v>
      </c>
      <c r="AK965" s="346">
        <f t="shared" si="307"/>
        <v>0</v>
      </c>
      <c r="AL965" s="346">
        <f t="shared" si="307"/>
        <v>0</v>
      </c>
      <c r="AM965" s="407">
        <f>SUM(AM956:AM964)</f>
        <v>905272.64864735608</v>
      </c>
    </row>
    <row r="966" spans="1:39" ht="16">
      <c r="B966" s="349" t="s">
        <v>344</v>
      </c>
      <c r="C966" s="345"/>
      <c r="D966" s="350"/>
      <c r="E966" s="334"/>
      <c r="F966" s="334"/>
      <c r="G966" s="334"/>
      <c r="H966" s="334"/>
      <c r="I966" s="334"/>
      <c r="J966" s="334"/>
      <c r="K966" s="334"/>
      <c r="L966" s="334"/>
      <c r="M966" s="334"/>
      <c r="N966" s="334"/>
      <c r="O966" s="300"/>
      <c r="P966" s="334"/>
      <c r="Q966" s="334"/>
      <c r="R966" s="334"/>
      <c r="S966" s="336"/>
      <c r="T966" s="336"/>
      <c r="U966" s="336"/>
      <c r="V966" s="336"/>
      <c r="W966" s="334"/>
      <c r="X966" s="334"/>
      <c r="Y966" s="347">
        <f>Y953*Y955</f>
        <v>12222.135232202761</v>
      </c>
      <c r="Z966" s="347">
        <f t="shared" ref="Z966:AE966" si="308">Z953*Z955</f>
        <v>130086.17455793329</v>
      </c>
      <c r="AA966" s="347">
        <f t="shared" si="308"/>
        <v>65282.376100000001</v>
      </c>
      <c r="AB966" s="347">
        <f t="shared" si="308"/>
        <v>115.9218</v>
      </c>
      <c r="AC966" s="347">
        <f t="shared" si="308"/>
        <v>1360.44</v>
      </c>
      <c r="AD966" s="347">
        <f t="shared" si="308"/>
        <v>0</v>
      </c>
      <c r="AE966" s="347">
        <f t="shared" si="308"/>
        <v>0</v>
      </c>
      <c r="AF966" s="347">
        <f>AF953*AF955</f>
        <v>0</v>
      </c>
      <c r="AG966" s="347">
        <f t="shared" ref="AG966:AL966" si="309">AG953*AG955</f>
        <v>0</v>
      </c>
      <c r="AH966" s="347">
        <f t="shared" si="309"/>
        <v>0</v>
      </c>
      <c r="AI966" s="347">
        <f t="shared" si="309"/>
        <v>0</v>
      </c>
      <c r="AJ966" s="347">
        <f t="shared" si="309"/>
        <v>0</v>
      </c>
      <c r="AK966" s="347">
        <f t="shared" si="309"/>
        <v>0</v>
      </c>
      <c r="AL966" s="347">
        <f t="shared" si="309"/>
        <v>0</v>
      </c>
      <c r="AM966" s="407">
        <f>SUM(Y966:AL966)</f>
        <v>209067.04769013607</v>
      </c>
    </row>
    <row r="967" spans="1:39" ht="16">
      <c r="B967" s="349" t="s">
        <v>345</v>
      </c>
      <c r="C967" s="345"/>
      <c r="D967" s="350"/>
      <c r="E967" s="334"/>
      <c r="F967" s="334"/>
      <c r="G967" s="334"/>
      <c r="H967" s="334"/>
      <c r="I967" s="334"/>
      <c r="J967" s="334"/>
      <c r="K967" s="334"/>
      <c r="L967" s="334"/>
      <c r="M967" s="334"/>
      <c r="N967" s="334"/>
      <c r="O967" s="300"/>
      <c r="P967" s="334"/>
      <c r="Q967" s="334"/>
      <c r="R967" s="334"/>
      <c r="S967" s="350"/>
      <c r="T967" s="350"/>
      <c r="U967" s="350"/>
      <c r="V967" s="350"/>
      <c r="W967" s="334"/>
      <c r="X967" s="334"/>
      <c r="Y967" s="351"/>
      <c r="Z967" s="351"/>
      <c r="AA967" s="351"/>
      <c r="AB967" s="351"/>
      <c r="AC967" s="351"/>
      <c r="AD967" s="351"/>
      <c r="AE967" s="351"/>
      <c r="AF967" s="351"/>
      <c r="AG967" s="351"/>
      <c r="AH967" s="351"/>
      <c r="AI967" s="351"/>
      <c r="AJ967" s="351"/>
      <c r="AK967" s="351"/>
      <c r="AL967" s="351"/>
      <c r="AM967" s="407">
        <f>AM965-AM966</f>
        <v>696205.60095721995</v>
      </c>
    </row>
    <row r="968" spans="1:39" ht="16">
      <c r="B968" s="324"/>
      <c r="C968" s="350"/>
      <c r="D968" s="350"/>
      <c r="E968" s="334"/>
      <c r="F968" s="334"/>
      <c r="G968" s="334"/>
      <c r="H968" s="334"/>
      <c r="I968" s="334"/>
      <c r="J968" s="334"/>
      <c r="K968" s="334"/>
      <c r="L968" s="334"/>
      <c r="M968" s="334"/>
      <c r="N968" s="334"/>
      <c r="O968" s="300"/>
      <c r="P968" s="334"/>
      <c r="Q968" s="334"/>
      <c r="R968" s="334"/>
      <c r="S968" s="350"/>
      <c r="T968" s="345"/>
      <c r="U968" s="350"/>
      <c r="V968" s="350"/>
      <c r="W968" s="334"/>
      <c r="X968" s="334"/>
      <c r="Y968" s="352"/>
      <c r="Z968" s="352"/>
      <c r="AA968" s="352"/>
      <c r="AB968" s="352"/>
      <c r="AC968" s="352"/>
      <c r="AD968" s="352"/>
      <c r="AE968" s="352"/>
      <c r="AF968" s="352"/>
      <c r="AG968" s="352"/>
      <c r="AH968" s="352"/>
      <c r="AI968" s="352"/>
      <c r="AJ968" s="352"/>
      <c r="AK968" s="352"/>
      <c r="AL968" s="352"/>
      <c r="AM968" s="337"/>
    </row>
    <row r="969" spans="1:39" ht="16">
      <c r="B969" s="440" t="s">
        <v>340</v>
      </c>
      <c r="C969" s="364"/>
      <c r="D969" s="384"/>
      <c r="E969" s="384"/>
      <c r="F969" s="384"/>
      <c r="G969" s="384"/>
      <c r="H969" s="384"/>
      <c r="I969" s="384"/>
      <c r="J969" s="384"/>
      <c r="K969" s="384"/>
      <c r="L969" s="384"/>
      <c r="M969" s="384"/>
      <c r="N969" s="384"/>
      <c r="O969" s="383"/>
      <c r="P969" s="384"/>
      <c r="Q969" s="384"/>
      <c r="R969" s="384"/>
      <c r="S969" s="364"/>
      <c r="T969" s="385"/>
      <c r="U969" s="385"/>
      <c r="V969" s="384"/>
      <c r="W969" s="384"/>
      <c r="X969" s="385"/>
      <c r="Y969" s="326">
        <f>SUMPRODUCT(E795:E950,Y795:Y950)</f>
        <v>82616.482189941933</v>
      </c>
      <c r="Z969" s="326">
        <f>SUMPRODUCT(E795:E950,Z795:Z950)</f>
        <v>1194026.3286621841</v>
      </c>
      <c r="AA969" s="326">
        <f t="shared" ref="AA969:AL969" si="310">IF(AA793="kw",SUMPRODUCT($N$795:$N$950,$P$795:$P$950,AA795:AA950),SUMPRODUCT($E$795:$E$950,AA795:AA950))</f>
        <v>5694.7082412198142</v>
      </c>
      <c r="AB969" s="326">
        <f t="shared" si="310"/>
        <v>0</v>
      </c>
      <c r="AC969" s="326">
        <f t="shared" si="310"/>
        <v>1735.4005781630106</v>
      </c>
      <c r="AD969" s="326">
        <f t="shared" si="310"/>
        <v>0</v>
      </c>
      <c r="AE969" s="326">
        <f t="shared" si="310"/>
        <v>0</v>
      </c>
      <c r="AF969" s="326">
        <f t="shared" si="310"/>
        <v>6174.034599999999</v>
      </c>
      <c r="AG969" s="326">
        <f t="shared" si="310"/>
        <v>0</v>
      </c>
      <c r="AH969" s="326">
        <f t="shared" si="310"/>
        <v>0</v>
      </c>
      <c r="AI969" s="326">
        <f t="shared" si="310"/>
        <v>0</v>
      </c>
      <c r="AJ969" s="326">
        <f t="shared" si="310"/>
        <v>0</v>
      </c>
      <c r="AK969" s="326">
        <f t="shared" si="310"/>
        <v>0</v>
      </c>
      <c r="AL969" s="326">
        <f t="shared" si="310"/>
        <v>0</v>
      </c>
      <c r="AM969" s="386"/>
    </row>
    <row r="970" spans="1:39" ht="18.75" customHeight="1">
      <c r="B970" s="368" t="s">
        <v>899</v>
      </c>
      <c r="C970" s="387"/>
      <c r="D970" s="388"/>
      <c r="E970" s="388"/>
      <c r="F970" s="388"/>
      <c r="G970" s="388"/>
      <c r="H970" s="388"/>
      <c r="I970" s="388"/>
      <c r="J970" s="388"/>
      <c r="K970" s="388"/>
      <c r="L970" s="388"/>
      <c r="M970" s="388"/>
      <c r="N970" s="388"/>
      <c r="O970" s="388"/>
      <c r="P970" s="388"/>
      <c r="Q970" s="388"/>
      <c r="R970" s="388"/>
      <c r="S970" s="371"/>
      <c r="T970" s="372"/>
      <c r="U970" s="388"/>
      <c r="V970" s="388"/>
      <c r="W970" s="388"/>
      <c r="X970" s="388"/>
      <c r="Y970" s="409"/>
      <c r="Z970" s="409"/>
      <c r="AA970" s="409"/>
      <c r="AB970" s="409"/>
      <c r="AC970" s="409"/>
      <c r="AD970" s="409"/>
      <c r="AE970" s="409"/>
      <c r="AF970" s="409"/>
      <c r="AG970" s="409"/>
      <c r="AH970" s="409"/>
      <c r="AI970" s="409"/>
      <c r="AJ970" s="409"/>
      <c r="AK970" s="409"/>
      <c r="AL970" s="409"/>
      <c r="AM970" s="389"/>
    </row>
    <row r="971" spans="1:39" collapsed="1"/>
    <row r="973" spans="1:39" ht="16">
      <c r="B973" s="280" t="s">
        <v>341</v>
      </c>
      <c r="C973" s="281"/>
      <c r="D973" s="589" t="s">
        <v>525</v>
      </c>
      <c r="E973" s="253"/>
      <c r="F973" s="589"/>
      <c r="G973" s="253"/>
      <c r="H973" s="253"/>
      <c r="I973" s="253"/>
      <c r="J973" s="253"/>
      <c r="K973" s="253"/>
      <c r="L973" s="253"/>
      <c r="M973" s="253"/>
      <c r="N973" s="253"/>
      <c r="O973" s="281"/>
      <c r="P973" s="253"/>
      <c r="Q973" s="253"/>
      <c r="R973" s="253"/>
      <c r="S973" s="253"/>
      <c r="T973" s="253"/>
      <c r="U973" s="253"/>
      <c r="V973" s="253"/>
      <c r="W973" s="253"/>
      <c r="X973" s="253"/>
      <c r="Y973" s="270"/>
      <c r="Z973" s="267"/>
      <c r="AA973" s="267"/>
      <c r="AB973" s="267"/>
      <c r="AC973" s="267"/>
      <c r="AD973" s="267"/>
      <c r="AE973" s="267"/>
      <c r="AF973" s="267"/>
      <c r="AG973" s="267"/>
      <c r="AH973" s="267"/>
      <c r="AI973" s="267"/>
      <c r="AJ973" s="267"/>
      <c r="AK973" s="267"/>
      <c r="AL973" s="267"/>
    </row>
    <row r="974" spans="1:39" ht="39.75" customHeight="1">
      <c r="B974" s="958" t="s">
        <v>211</v>
      </c>
      <c r="C974" s="960" t="s">
        <v>33</v>
      </c>
      <c r="D974" s="284" t="s">
        <v>421</v>
      </c>
      <c r="E974" s="962" t="s">
        <v>209</v>
      </c>
      <c r="F974" s="963"/>
      <c r="G974" s="963"/>
      <c r="H974" s="963"/>
      <c r="I974" s="963"/>
      <c r="J974" s="963"/>
      <c r="K974" s="963"/>
      <c r="L974" s="963"/>
      <c r="M974" s="964"/>
      <c r="N974" s="965" t="s">
        <v>213</v>
      </c>
      <c r="O974" s="284" t="s">
        <v>422</v>
      </c>
      <c r="P974" s="962" t="s">
        <v>212</v>
      </c>
      <c r="Q974" s="963"/>
      <c r="R974" s="963"/>
      <c r="S974" s="963"/>
      <c r="T974" s="963"/>
      <c r="U974" s="963"/>
      <c r="V974" s="963"/>
      <c r="W974" s="963"/>
      <c r="X974" s="964"/>
      <c r="Y974" s="955" t="s">
        <v>243</v>
      </c>
      <c r="Z974" s="956"/>
      <c r="AA974" s="956"/>
      <c r="AB974" s="956"/>
      <c r="AC974" s="956"/>
      <c r="AD974" s="956"/>
      <c r="AE974" s="956"/>
      <c r="AF974" s="956"/>
      <c r="AG974" s="956"/>
      <c r="AH974" s="956"/>
      <c r="AI974" s="956"/>
      <c r="AJ974" s="956"/>
      <c r="AK974" s="956"/>
      <c r="AL974" s="956"/>
      <c r="AM974" s="957"/>
    </row>
    <row r="975" spans="1:39" ht="65.25" customHeight="1">
      <c r="B975" s="959"/>
      <c r="C975" s="961"/>
      <c r="D975" s="285">
        <v>2020</v>
      </c>
      <c r="E975" s="285">
        <v>2021</v>
      </c>
      <c r="F975" s="285">
        <v>2022</v>
      </c>
      <c r="G975" s="285">
        <v>2023</v>
      </c>
      <c r="H975" s="285">
        <v>2024</v>
      </c>
      <c r="I975" s="285">
        <v>2025</v>
      </c>
      <c r="J975" s="285">
        <v>2026</v>
      </c>
      <c r="K975" s="285">
        <v>2027</v>
      </c>
      <c r="L975" s="285">
        <v>2028</v>
      </c>
      <c r="M975" s="285">
        <v>2029</v>
      </c>
      <c r="N975" s="966"/>
      <c r="O975" s="285">
        <v>2020</v>
      </c>
      <c r="P975" s="285">
        <v>2021</v>
      </c>
      <c r="Q975" s="285">
        <v>2022</v>
      </c>
      <c r="R975" s="285">
        <v>2023</v>
      </c>
      <c r="S975" s="285">
        <v>2024</v>
      </c>
      <c r="T975" s="285">
        <v>2025</v>
      </c>
      <c r="U975" s="285">
        <v>2026</v>
      </c>
      <c r="V975" s="285">
        <v>2027</v>
      </c>
      <c r="W975" s="285">
        <v>2028</v>
      </c>
      <c r="X975" s="285">
        <v>2029</v>
      </c>
      <c r="Y975" s="285" t="str">
        <f>'1.  LRAMVA Summary'!D52</f>
        <v>Residential</v>
      </c>
      <c r="Z975" s="285" t="str">
        <f>'1.  LRAMVA Summary'!E52</f>
        <v>GS&lt;50 kW</v>
      </c>
      <c r="AA975" s="285" t="str">
        <f>'1.  LRAMVA Summary'!F52</f>
        <v>GS 50 to 2,999 kW</v>
      </c>
      <c r="AB975" s="285" t="str">
        <f>'1.  LRAMVA Summary'!G52</f>
        <v>GS 3,000 to 4,999 kW</v>
      </c>
      <c r="AC975" s="285" t="str">
        <f>'1.  LRAMVA Summary'!H52</f>
        <v>Large Use</v>
      </c>
      <c r="AD975" s="285" t="str">
        <f>'1.  LRAMVA Summary'!I52</f>
        <v>Unmetered Scattered Load</v>
      </c>
      <c r="AE975" s="285" t="str">
        <f>'1.  LRAMVA Summary'!J52</f>
        <v>Sentinel Lighting</v>
      </c>
      <c r="AF975" s="285" t="str">
        <f>'1.  LRAMVA Summary'!K52</f>
        <v>Street Lighting</v>
      </c>
      <c r="AG975" s="285" t="str">
        <f>'1.  LRAMVA Summary'!L52</f>
        <v/>
      </c>
      <c r="AH975" s="285" t="str">
        <f>'1.  LRAMVA Summary'!M52</f>
        <v/>
      </c>
      <c r="AI975" s="285" t="str">
        <f>'1.  LRAMVA Summary'!N52</f>
        <v/>
      </c>
      <c r="AJ975" s="285" t="str">
        <f>'1.  LRAMVA Summary'!O52</f>
        <v/>
      </c>
      <c r="AK975" s="285" t="str">
        <f>'1.  LRAMVA Summary'!P52</f>
        <v/>
      </c>
      <c r="AL975" s="285" t="str">
        <f>'1.  LRAMVA Summary'!Q52</f>
        <v/>
      </c>
      <c r="AM975" s="287" t="str">
        <f>'1.  LRAMVA Summary'!R52</f>
        <v>Total</v>
      </c>
    </row>
    <row r="976" spans="1:39" ht="15" customHeight="1">
      <c r="A976" s="531"/>
      <c r="B976" s="517" t="s">
        <v>503</v>
      </c>
      <c r="C976" s="289"/>
      <c r="D976" s="289"/>
      <c r="E976" s="289"/>
      <c r="F976" s="289"/>
      <c r="G976" s="289"/>
      <c r="H976" s="289"/>
      <c r="I976" s="289"/>
      <c r="J976" s="289"/>
      <c r="K976" s="289"/>
      <c r="L976" s="289"/>
      <c r="M976" s="289"/>
      <c r="N976" s="290"/>
      <c r="O976" s="289"/>
      <c r="P976" s="289"/>
      <c r="Q976" s="289"/>
      <c r="R976" s="289"/>
      <c r="S976" s="289"/>
      <c r="T976" s="289"/>
      <c r="U976" s="289"/>
      <c r="V976" s="289"/>
      <c r="W976" s="289"/>
      <c r="X976" s="289"/>
      <c r="Y976" s="291" t="str">
        <f>'1.  LRAMVA Summary'!D53</f>
        <v>kWh</v>
      </c>
      <c r="Z976" s="291" t="str">
        <f>'1.  LRAMVA Summary'!E53</f>
        <v>kWh</v>
      </c>
      <c r="AA976" s="291" t="str">
        <f>'1.  LRAMVA Summary'!F53</f>
        <v>kW</v>
      </c>
      <c r="AB976" s="291" t="str">
        <f>'1.  LRAMVA Summary'!G53</f>
        <v>kW</v>
      </c>
      <c r="AC976" s="291" t="str">
        <f>'1.  LRAMVA Summary'!H53</f>
        <v>kW</v>
      </c>
      <c r="AD976" s="291" t="str">
        <f>'1.  LRAMVA Summary'!I53</f>
        <v>kWh</v>
      </c>
      <c r="AE976" s="291" t="str">
        <f>'1.  LRAMVA Summary'!J53</f>
        <v>kW</v>
      </c>
      <c r="AF976" s="291" t="str">
        <f>'1.  LRAMVA Summary'!K53</f>
        <v>kW</v>
      </c>
      <c r="AG976" s="291">
        <f>'1.  LRAMVA Summary'!L53</f>
        <v>0</v>
      </c>
      <c r="AH976" s="291">
        <f>'1.  LRAMVA Summary'!M53</f>
        <v>0</v>
      </c>
      <c r="AI976" s="291">
        <f>'1.  LRAMVA Summary'!N53</f>
        <v>0</v>
      </c>
      <c r="AJ976" s="291">
        <f>'1.  LRAMVA Summary'!O53</f>
        <v>0</v>
      </c>
      <c r="AK976" s="291">
        <f>'1.  LRAMVA Summary'!P53</f>
        <v>0</v>
      </c>
      <c r="AL976" s="291">
        <f>'1.  LRAMVA Summary'!Q53</f>
        <v>0</v>
      </c>
      <c r="AM976" s="292"/>
    </row>
    <row r="977" spans="1:39" ht="15" hidden="1" customHeight="1" outlineLevel="1">
      <c r="A977" s="531"/>
      <c r="B977" s="503" t="s">
        <v>496</v>
      </c>
      <c r="C977" s="289"/>
      <c r="D977" s="289"/>
      <c r="E977" s="289"/>
      <c r="F977" s="289"/>
      <c r="G977" s="289"/>
      <c r="H977" s="289"/>
      <c r="I977" s="289"/>
      <c r="J977" s="289"/>
      <c r="K977" s="289"/>
      <c r="L977" s="289"/>
      <c r="M977" s="289"/>
      <c r="N977" s="290"/>
      <c r="O977" s="289"/>
      <c r="P977" s="289"/>
      <c r="Q977" s="289"/>
      <c r="R977" s="289"/>
      <c r="S977" s="289"/>
      <c r="T977" s="289"/>
      <c r="U977" s="289"/>
      <c r="V977" s="289"/>
      <c r="W977" s="289"/>
      <c r="X977" s="289"/>
      <c r="Y977" s="291"/>
      <c r="Z977" s="291"/>
      <c r="AA977" s="291"/>
      <c r="AB977" s="291"/>
      <c r="AC977" s="291"/>
      <c r="AD977" s="291"/>
      <c r="AE977" s="291"/>
      <c r="AF977" s="291"/>
      <c r="AG977" s="291"/>
      <c r="AH977" s="291"/>
      <c r="AI977" s="291"/>
      <c r="AJ977" s="291"/>
      <c r="AK977" s="291"/>
      <c r="AL977" s="291"/>
      <c r="AM977" s="292"/>
    </row>
    <row r="978" spans="1:39" ht="15" hidden="1" customHeight="1" outlineLevel="1">
      <c r="A978" s="531">
        <v>1</v>
      </c>
      <c r="B978" s="428" t="s">
        <v>95</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5"/>
      <c r="Z978" s="415"/>
      <c r="AA978" s="415"/>
      <c r="AB978" s="415"/>
      <c r="AC978" s="415"/>
      <c r="AD978" s="415"/>
      <c r="AE978" s="415"/>
      <c r="AF978" s="410"/>
      <c r="AG978" s="410"/>
      <c r="AH978" s="410"/>
      <c r="AI978" s="410"/>
      <c r="AJ978" s="410"/>
      <c r="AK978" s="410"/>
      <c r="AL978" s="410"/>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467"/>
      <c r="O979" s="295"/>
      <c r="P979" s="295"/>
      <c r="Q979" s="295"/>
      <c r="R979" s="295"/>
      <c r="S979" s="295"/>
      <c r="T979" s="295"/>
      <c r="U979" s="295"/>
      <c r="V979" s="295"/>
      <c r="W979" s="295"/>
      <c r="X979" s="295"/>
      <c r="Y979" s="411">
        <f t="shared" ref="Y979:AL979" si="311">Y978</f>
        <v>0</v>
      </c>
      <c r="Z979" s="411">
        <f t="shared" si="311"/>
        <v>0</v>
      </c>
      <c r="AA979" s="411">
        <f t="shared" si="311"/>
        <v>0</v>
      </c>
      <c r="AB979" s="411">
        <f t="shared" si="311"/>
        <v>0</v>
      </c>
      <c r="AC979" s="411">
        <f t="shared" si="311"/>
        <v>0</v>
      </c>
      <c r="AD979" s="411">
        <f t="shared" si="311"/>
        <v>0</v>
      </c>
      <c r="AE979" s="411">
        <f t="shared" si="311"/>
        <v>0</v>
      </c>
      <c r="AF979" s="411">
        <f t="shared" si="311"/>
        <v>0</v>
      </c>
      <c r="AG979" s="411">
        <f t="shared" si="311"/>
        <v>0</v>
      </c>
      <c r="AH979" s="411">
        <f t="shared" si="311"/>
        <v>0</v>
      </c>
      <c r="AI979" s="411">
        <f t="shared" si="311"/>
        <v>0</v>
      </c>
      <c r="AJ979" s="411">
        <f t="shared" si="311"/>
        <v>0</v>
      </c>
      <c r="AK979" s="411">
        <f t="shared" si="311"/>
        <v>0</v>
      </c>
      <c r="AL979" s="411">
        <f t="shared" si="311"/>
        <v>0</v>
      </c>
      <c r="AM979" s="297"/>
    </row>
    <row r="980" spans="1:39" ht="15" hidden="1" customHeight="1" outlineLevel="1">
      <c r="A980" s="531"/>
      <c r="B980" s="298"/>
      <c r="C980" s="299"/>
      <c r="D980" s="299"/>
      <c r="E980" s="299"/>
      <c r="F980" s="299"/>
      <c r="G980" s="299"/>
      <c r="H980" s="299"/>
      <c r="I980" s="299"/>
      <c r="J980" s="299"/>
      <c r="K980" s="299"/>
      <c r="L980" s="299"/>
      <c r="M980" s="299"/>
      <c r="N980" s="300"/>
      <c r="O980" s="299"/>
      <c r="P980" s="299"/>
      <c r="Q980" s="299"/>
      <c r="R980" s="299"/>
      <c r="S980" s="299"/>
      <c r="T980" s="299"/>
      <c r="U980" s="299"/>
      <c r="V980" s="299"/>
      <c r="W980" s="299"/>
      <c r="X980" s="299"/>
      <c r="Y980" s="412"/>
      <c r="Z980" s="413"/>
      <c r="AA980" s="413"/>
      <c r="AB980" s="413"/>
      <c r="AC980" s="413"/>
      <c r="AD980" s="413"/>
      <c r="AE980" s="413"/>
      <c r="AF980" s="413"/>
      <c r="AG980" s="413"/>
      <c r="AH980" s="413"/>
      <c r="AI980" s="413"/>
      <c r="AJ980" s="413"/>
      <c r="AK980" s="413"/>
      <c r="AL980" s="413"/>
      <c r="AM980" s="302"/>
    </row>
    <row r="981" spans="1:39" ht="15" hidden="1" customHeight="1" outlineLevel="1">
      <c r="A981" s="531">
        <v>2</v>
      </c>
      <c r="B981" s="428" t="s">
        <v>96</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5"/>
      <c r="Z981" s="415"/>
      <c r="AA981" s="415"/>
      <c r="AB981" s="415"/>
      <c r="AC981" s="415"/>
      <c r="AD981" s="415"/>
      <c r="AE981" s="415"/>
      <c r="AF981" s="410"/>
      <c r="AG981" s="410"/>
      <c r="AH981" s="410"/>
      <c r="AI981" s="410"/>
      <c r="AJ981" s="410"/>
      <c r="AK981" s="410"/>
      <c r="AL981" s="410"/>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467"/>
      <c r="O982" s="295"/>
      <c r="P982" s="295"/>
      <c r="Q982" s="295"/>
      <c r="R982" s="295"/>
      <c r="S982" s="295"/>
      <c r="T982" s="295"/>
      <c r="U982" s="295"/>
      <c r="V982" s="295"/>
      <c r="W982" s="295"/>
      <c r="X982" s="295"/>
      <c r="Y982" s="411">
        <f t="shared" ref="Y982:AL982" si="312">Y981</f>
        <v>0</v>
      </c>
      <c r="Z982" s="411">
        <f t="shared" si="312"/>
        <v>0</v>
      </c>
      <c r="AA982" s="411">
        <f t="shared" si="312"/>
        <v>0</v>
      </c>
      <c r="AB982" s="411">
        <f t="shared" si="312"/>
        <v>0</v>
      </c>
      <c r="AC982" s="411">
        <f t="shared" si="312"/>
        <v>0</v>
      </c>
      <c r="AD982" s="411">
        <f t="shared" si="312"/>
        <v>0</v>
      </c>
      <c r="AE982" s="411">
        <f t="shared" si="312"/>
        <v>0</v>
      </c>
      <c r="AF982" s="411">
        <f t="shared" si="312"/>
        <v>0</v>
      </c>
      <c r="AG982" s="411">
        <f t="shared" si="312"/>
        <v>0</v>
      </c>
      <c r="AH982" s="411">
        <f t="shared" si="312"/>
        <v>0</v>
      </c>
      <c r="AI982" s="411">
        <f t="shared" si="312"/>
        <v>0</v>
      </c>
      <c r="AJ982" s="411">
        <f t="shared" si="312"/>
        <v>0</v>
      </c>
      <c r="AK982" s="411">
        <f t="shared" si="312"/>
        <v>0</v>
      </c>
      <c r="AL982" s="411">
        <f t="shared" si="312"/>
        <v>0</v>
      </c>
      <c r="AM982" s="297"/>
    </row>
    <row r="983" spans="1:39" ht="15" hidden="1" customHeight="1" outlineLevel="1">
      <c r="A983" s="531"/>
      <c r="B983" s="298"/>
      <c r="C983" s="299"/>
      <c r="D983" s="304"/>
      <c r="E983" s="304"/>
      <c r="F983" s="304"/>
      <c r="G983" s="304"/>
      <c r="H983" s="304"/>
      <c r="I983" s="304"/>
      <c r="J983" s="304"/>
      <c r="K983" s="304"/>
      <c r="L983" s="304"/>
      <c r="M983" s="304"/>
      <c r="N983" s="300"/>
      <c r="O983" s="304"/>
      <c r="P983" s="304"/>
      <c r="Q983" s="304"/>
      <c r="R983" s="304"/>
      <c r="S983" s="304"/>
      <c r="T983" s="304"/>
      <c r="U983" s="304"/>
      <c r="V983" s="304"/>
      <c r="W983" s="304"/>
      <c r="X983" s="304"/>
      <c r="Y983" s="412"/>
      <c r="Z983" s="413"/>
      <c r="AA983" s="413"/>
      <c r="AB983" s="413"/>
      <c r="AC983" s="413"/>
      <c r="AD983" s="413"/>
      <c r="AE983" s="413"/>
      <c r="AF983" s="413"/>
      <c r="AG983" s="413"/>
      <c r="AH983" s="413"/>
      <c r="AI983" s="413"/>
      <c r="AJ983" s="413"/>
      <c r="AK983" s="413"/>
      <c r="AL983" s="413"/>
      <c r="AM983" s="302"/>
    </row>
    <row r="984" spans="1:39" ht="15" hidden="1" customHeight="1" outlineLevel="1">
      <c r="A984" s="531">
        <v>3</v>
      </c>
      <c r="B984" s="428" t="s">
        <v>97</v>
      </c>
      <c r="C984" s="291" t="s">
        <v>25</v>
      </c>
      <c r="D984" s="295"/>
      <c r="E984" s="295"/>
      <c r="F984" s="295"/>
      <c r="G984" s="295"/>
      <c r="H984" s="295"/>
      <c r="I984" s="295"/>
      <c r="J984" s="295"/>
      <c r="K984" s="295"/>
      <c r="L984" s="295"/>
      <c r="M984" s="295"/>
      <c r="N984" s="291"/>
      <c r="O984" s="295"/>
      <c r="P984" s="295"/>
      <c r="Q984" s="295"/>
      <c r="R984" s="295"/>
      <c r="S984" s="295"/>
      <c r="T984" s="295"/>
      <c r="U984" s="295"/>
      <c r="V984" s="295"/>
      <c r="W984" s="295"/>
      <c r="X984" s="295"/>
      <c r="Y984" s="415"/>
      <c r="Z984" s="415"/>
      <c r="AA984" s="415"/>
      <c r="AB984" s="415"/>
      <c r="AC984" s="415"/>
      <c r="AD984" s="415"/>
      <c r="AE984" s="415"/>
      <c r="AF984" s="410"/>
      <c r="AG984" s="410"/>
      <c r="AH984" s="410"/>
      <c r="AI984" s="410"/>
      <c r="AJ984" s="410"/>
      <c r="AK984" s="410"/>
      <c r="AL984" s="410"/>
      <c r="AM984" s="296">
        <f>SUM(Y984:AL984)</f>
        <v>0</v>
      </c>
    </row>
    <row r="985" spans="1:39" ht="15" hidden="1" customHeight="1" outlineLevel="1">
      <c r="A985" s="531"/>
      <c r="B985" s="294" t="s">
        <v>346</v>
      </c>
      <c r="C985" s="291" t="s">
        <v>163</v>
      </c>
      <c r="D985" s="295"/>
      <c r="E985" s="295"/>
      <c r="F985" s="295"/>
      <c r="G985" s="295"/>
      <c r="H985" s="295"/>
      <c r="I985" s="295"/>
      <c r="J985" s="295"/>
      <c r="K985" s="295"/>
      <c r="L985" s="295"/>
      <c r="M985" s="295"/>
      <c r="N985" s="467"/>
      <c r="O985" s="295"/>
      <c r="P985" s="295"/>
      <c r="Q985" s="295"/>
      <c r="R985" s="295"/>
      <c r="S985" s="295"/>
      <c r="T985" s="295"/>
      <c r="U985" s="295"/>
      <c r="V985" s="295"/>
      <c r="W985" s="295"/>
      <c r="X985" s="295"/>
      <c r="Y985" s="411">
        <f t="shared" ref="Y985:AL985" si="313">Y984</f>
        <v>0</v>
      </c>
      <c r="Z985" s="411">
        <f t="shared" si="313"/>
        <v>0</v>
      </c>
      <c r="AA985" s="411">
        <f t="shared" si="313"/>
        <v>0</v>
      </c>
      <c r="AB985" s="411">
        <f t="shared" si="313"/>
        <v>0</v>
      </c>
      <c r="AC985" s="411">
        <f t="shared" si="313"/>
        <v>0</v>
      </c>
      <c r="AD985" s="411">
        <f t="shared" si="313"/>
        <v>0</v>
      </c>
      <c r="AE985" s="411">
        <f t="shared" si="313"/>
        <v>0</v>
      </c>
      <c r="AF985" s="411">
        <f t="shared" si="313"/>
        <v>0</v>
      </c>
      <c r="AG985" s="411">
        <f t="shared" si="313"/>
        <v>0</v>
      </c>
      <c r="AH985" s="411">
        <f t="shared" si="313"/>
        <v>0</v>
      </c>
      <c r="AI985" s="411">
        <f t="shared" si="313"/>
        <v>0</v>
      </c>
      <c r="AJ985" s="411">
        <f t="shared" si="313"/>
        <v>0</v>
      </c>
      <c r="AK985" s="411">
        <f t="shared" si="313"/>
        <v>0</v>
      </c>
      <c r="AL985" s="411">
        <f t="shared" si="313"/>
        <v>0</v>
      </c>
      <c r="AM985" s="297"/>
    </row>
    <row r="986" spans="1:39" ht="15" hidden="1" customHeight="1" outlineLevel="1">
      <c r="A986" s="531"/>
      <c r="B986" s="294"/>
      <c r="C986" s="305"/>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412"/>
      <c r="Z986" s="412"/>
      <c r="AA986" s="412"/>
      <c r="AB986" s="412"/>
      <c r="AC986" s="412"/>
      <c r="AD986" s="412"/>
      <c r="AE986" s="412"/>
      <c r="AF986" s="412"/>
      <c r="AG986" s="412"/>
      <c r="AH986" s="412"/>
      <c r="AI986" s="412"/>
      <c r="AJ986" s="412"/>
      <c r="AK986" s="412"/>
      <c r="AL986" s="412"/>
      <c r="AM986" s="306"/>
    </row>
    <row r="987" spans="1:39" ht="15" hidden="1" customHeight="1" outlineLevel="1">
      <c r="A987" s="531">
        <v>4</v>
      </c>
      <c r="B987" s="519" t="s">
        <v>679</v>
      </c>
      <c r="C987" s="291" t="s">
        <v>25</v>
      </c>
      <c r="D987" s="295"/>
      <c r="E987" s="295"/>
      <c r="F987" s="295"/>
      <c r="G987" s="295"/>
      <c r="H987" s="295"/>
      <c r="I987" s="295"/>
      <c r="J987" s="295"/>
      <c r="K987" s="295"/>
      <c r="L987" s="295"/>
      <c r="M987" s="295"/>
      <c r="N987" s="291"/>
      <c r="O987" s="295"/>
      <c r="P987" s="295"/>
      <c r="Q987" s="295"/>
      <c r="R987" s="295"/>
      <c r="S987" s="295"/>
      <c r="T987" s="295"/>
      <c r="U987" s="295"/>
      <c r="V987" s="295"/>
      <c r="W987" s="295"/>
      <c r="X987" s="295"/>
      <c r="Y987" s="415"/>
      <c r="Z987" s="415"/>
      <c r="AA987" s="415"/>
      <c r="AB987" s="415"/>
      <c r="AC987" s="415"/>
      <c r="AD987" s="415"/>
      <c r="AE987" s="415"/>
      <c r="AF987" s="410"/>
      <c r="AG987" s="410"/>
      <c r="AH987" s="410"/>
      <c r="AI987" s="410"/>
      <c r="AJ987" s="410"/>
      <c r="AK987" s="410"/>
      <c r="AL987" s="410"/>
      <c r="AM987" s="296">
        <f>SUM(Y987:AL987)</f>
        <v>0</v>
      </c>
    </row>
    <row r="988" spans="1:39" ht="15" hidden="1" customHeight="1" outlineLevel="1">
      <c r="A988" s="531"/>
      <c r="B988" s="294" t="s">
        <v>346</v>
      </c>
      <c r="C988" s="291" t="s">
        <v>163</v>
      </c>
      <c r="D988" s="295"/>
      <c r="E988" s="295"/>
      <c r="F988" s="295"/>
      <c r="G988" s="295"/>
      <c r="H988" s="295"/>
      <c r="I988" s="295"/>
      <c r="J988" s="295"/>
      <c r="K988" s="295"/>
      <c r="L988" s="295"/>
      <c r="M988" s="295"/>
      <c r="N988" s="467"/>
      <c r="O988" s="295"/>
      <c r="P988" s="295"/>
      <c r="Q988" s="295"/>
      <c r="R988" s="295"/>
      <c r="S988" s="295"/>
      <c r="T988" s="295"/>
      <c r="U988" s="295"/>
      <c r="V988" s="295"/>
      <c r="W988" s="295"/>
      <c r="X988" s="295"/>
      <c r="Y988" s="411">
        <f t="shared" ref="Y988:AL988" si="314">Y987</f>
        <v>0</v>
      </c>
      <c r="Z988" s="411">
        <f t="shared" si="314"/>
        <v>0</v>
      </c>
      <c r="AA988" s="411">
        <f t="shared" si="314"/>
        <v>0</v>
      </c>
      <c r="AB988" s="411">
        <f t="shared" si="314"/>
        <v>0</v>
      </c>
      <c r="AC988" s="411">
        <f t="shared" si="314"/>
        <v>0</v>
      </c>
      <c r="AD988" s="411">
        <f t="shared" si="314"/>
        <v>0</v>
      </c>
      <c r="AE988" s="411">
        <f t="shared" si="314"/>
        <v>0</v>
      </c>
      <c r="AF988" s="411">
        <f t="shared" si="314"/>
        <v>0</v>
      </c>
      <c r="AG988" s="411">
        <f t="shared" si="314"/>
        <v>0</v>
      </c>
      <c r="AH988" s="411">
        <f t="shared" si="314"/>
        <v>0</v>
      </c>
      <c r="AI988" s="411">
        <f t="shared" si="314"/>
        <v>0</v>
      </c>
      <c r="AJ988" s="411">
        <f t="shared" si="314"/>
        <v>0</v>
      </c>
      <c r="AK988" s="411">
        <f t="shared" si="314"/>
        <v>0</v>
      </c>
      <c r="AL988" s="411">
        <f t="shared" si="314"/>
        <v>0</v>
      </c>
      <c r="AM988" s="297"/>
    </row>
    <row r="989" spans="1:39" ht="15" hidden="1" customHeight="1" outlineLevel="1">
      <c r="A989" s="531"/>
      <c r="B989" s="294"/>
      <c r="C989" s="305"/>
      <c r="D989" s="304"/>
      <c r="E989" s="304"/>
      <c r="F989" s="304"/>
      <c r="G989" s="304"/>
      <c r="H989" s="304"/>
      <c r="I989" s="304"/>
      <c r="J989" s="304"/>
      <c r="K989" s="304"/>
      <c r="L989" s="304"/>
      <c r="M989" s="304"/>
      <c r="N989" s="291"/>
      <c r="O989" s="304"/>
      <c r="P989" s="304"/>
      <c r="Q989" s="304"/>
      <c r="R989" s="304"/>
      <c r="S989" s="304"/>
      <c r="T989" s="304"/>
      <c r="U989" s="304"/>
      <c r="V989" s="304"/>
      <c r="W989" s="304"/>
      <c r="X989" s="304"/>
      <c r="Y989" s="412"/>
      <c r="Z989" s="412"/>
      <c r="AA989" s="412"/>
      <c r="AB989" s="412"/>
      <c r="AC989" s="412"/>
      <c r="AD989" s="412"/>
      <c r="AE989" s="412"/>
      <c r="AF989" s="412"/>
      <c r="AG989" s="412"/>
      <c r="AH989" s="412"/>
      <c r="AI989" s="412"/>
      <c r="AJ989" s="412"/>
      <c r="AK989" s="412"/>
      <c r="AL989" s="412"/>
      <c r="AM989" s="306"/>
    </row>
    <row r="990" spans="1:39" ht="15" hidden="1" customHeight="1" outlineLevel="1">
      <c r="A990" s="531">
        <v>5</v>
      </c>
      <c r="B990" s="428" t="s">
        <v>98</v>
      </c>
      <c r="C990" s="291" t="s">
        <v>25</v>
      </c>
      <c r="D990" s="295"/>
      <c r="E990" s="295"/>
      <c r="F990" s="295"/>
      <c r="G990" s="295"/>
      <c r="H990" s="295"/>
      <c r="I990" s="295"/>
      <c r="J990" s="295"/>
      <c r="K990" s="295"/>
      <c r="L990" s="295"/>
      <c r="M990" s="295"/>
      <c r="N990" s="291"/>
      <c r="O990" s="295"/>
      <c r="P990" s="295"/>
      <c r="Q990" s="295"/>
      <c r="R990" s="295"/>
      <c r="S990" s="295"/>
      <c r="T990" s="295"/>
      <c r="U990" s="295"/>
      <c r="V990" s="295"/>
      <c r="W990" s="295"/>
      <c r="X990" s="295"/>
      <c r="Y990" s="415"/>
      <c r="Z990" s="415"/>
      <c r="AA990" s="415"/>
      <c r="AB990" s="415"/>
      <c r="AC990" s="415"/>
      <c r="AD990" s="415"/>
      <c r="AE990" s="415"/>
      <c r="AF990" s="410"/>
      <c r="AG990" s="410"/>
      <c r="AH990" s="410"/>
      <c r="AI990" s="410"/>
      <c r="AJ990" s="410"/>
      <c r="AK990" s="410"/>
      <c r="AL990" s="410"/>
      <c r="AM990" s="296">
        <f>SUM(Y990:AL990)</f>
        <v>0</v>
      </c>
    </row>
    <row r="991" spans="1:39" ht="15" hidden="1" customHeight="1" outlineLevel="1">
      <c r="A991" s="531"/>
      <c r="B991" s="294" t="s">
        <v>346</v>
      </c>
      <c r="C991" s="291" t="s">
        <v>163</v>
      </c>
      <c r="D991" s="295"/>
      <c r="E991" s="295"/>
      <c r="F991" s="295"/>
      <c r="G991" s="295"/>
      <c r="H991" s="295"/>
      <c r="I991" s="295"/>
      <c r="J991" s="295"/>
      <c r="K991" s="295"/>
      <c r="L991" s="295"/>
      <c r="M991" s="295"/>
      <c r="N991" s="467"/>
      <c r="O991" s="295"/>
      <c r="P991" s="295"/>
      <c r="Q991" s="295"/>
      <c r="R991" s="295"/>
      <c r="S991" s="295"/>
      <c r="T991" s="295"/>
      <c r="U991" s="295"/>
      <c r="V991" s="295"/>
      <c r="W991" s="295"/>
      <c r="X991" s="295"/>
      <c r="Y991" s="411">
        <f t="shared" ref="Y991:AL991" si="315">Y990</f>
        <v>0</v>
      </c>
      <c r="Z991" s="411">
        <f t="shared" si="315"/>
        <v>0</v>
      </c>
      <c r="AA991" s="411">
        <f t="shared" si="315"/>
        <v>0</v>
      </c>
      <c r="AB991" s="411">
        <f t="shared" si="315"/>
        <v>0</v>
      </c>
      <c r="AC991" s="411">
        <f t="shared" si="315"/>
        <v>0</v>
      </c>
      <c r="AD991" s="411">
        <f t="shared" si="315"/>
        <v>0</v>
      </c>
      <c r="AE991" s="411">
        <f t="shared" si="315"/>
        <v>0</v>
      </c>
      <c r="AF991" s="411">
        <f t="shared" si="315"/>
        <v>0</v>
      </c>
      <c r="AG991" s="411">
        <f t="shared" si="315"/>
        <v>0</v>
      </c>
      <c r="AH991" s="411">
        <f t="shared" si="315"/>
        <v>0</v>
      </c>
      <c r="AI991" s="411">
        <f t="shared" si="315"/>
        <v>0</v>
      </c>
      <c r="AJ991" s="411">
        <f t="shared" si="315"/>
        <v>0</v>
      </c>
      <c r="AK991" s="411">
        <f t="shared" si="315"/>
        <v>0</v>
      </c>
      <c r="AL991" s="411">
        <f t="shared" si="315"/>
        <v>0</v>
      </c>
      <c r="AM991" s="297"/>
    </row>
    <row r="992" spans="1:39" ht="15" hidden="1" customHeight="1" outlineLevel="1">
      <c r="A992" s="531"/>
      <c r="B992" s="294"/>
      <c r="C992" s="291"/>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22"/>
      <c r="Z992" s="423"/>
      <c r="AA992" s="423"/>
      <c r="AB992" s="423"/>
      <c r="AC992" s="423"/>
      <c r="AD992" s="423"/>
      <c r="AE992" s="423"/>
      <c r="AF992" s="423"/>
      <c r="AG992" s="423"/>
      <c r="AH992" s="423"/>
      <c r="AI992" s="423"/>
      <c r="AJ992" s="423"/>
      <c r="AK992" s="423"/>
      <c r="AL992" s="423"/>
      <c r="AM992" s="297"/>
    </row>
    <row r="993" spans="1:39" ht="17" hidden="1" outlineLevel="1">
      <c r="A993" s="531"/>
      <c r="B993" s="319" t="s">
        <v>497</v>
      </c>
      <c r="C993" s="289"/>
      <c r="D993" s="289"/>
      <c r="E993" s="289"/>
      <c r="F993" s="289"/>
      <c r="G993" s="289"/>
      <c r="H993" s="289"/>
      <c r="I993" s="289"/>
      <c r="J993" s="289"/>
      <c r="K993" s="289"/>
      <c r="L993" s="289"/>
      <c r="M993" s="289"/>
      <c r="N993" s="290"/>
      <c r="O993" s="289"/>
      <c r="P993" s="289"/>
      <c r="Q993" s="289"/>
      <c r="R993" s="289"/>
      <c r="S993" s="289"/>
      <c r="T993" s="289"/>
      <c r="U993" s="289"/>
      <c r="V993" s="289"/>
      <c r="W993" s="289"/>
      <c r="X993" s="289"/>
      <c r="Y993" s="414"/>
      <c r="Z993" s="414"/>
      <c r="AA993" s="414"/>
      <c r="AB993" s="414"/>
      <c r="AC993" s="414"/>
      <c r="AD993" s="414"/>
      <c r="AE993" s="414"/>
      <c r="AF993" s="414"/>
      <c r="AG993" s="414"/>
      <c r="AH993" s="414"/>
      <c r="AI993" s="414"/>
      <c r="AJ993" s="414"/>
      <c r="AK993" s="414"/>
      <c r="AL993" s="414"/>
      <c r="AM993" s="292"/>
    </row>
    <row r="994" spans="1:39" ht="15" hidden="1" customHeight="1" outlineLevel="1">
      <c r="A994" s="531">
        <v>6</v>
      </c>
      <c r="B994" s="428" t="s">
        <v>99</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5"/>
      <c r="Z994" s="415"/>
      <c r="AA994" s="415"/>
      <c r="AB994" s="415"/>
      <c r="AC994" s="415"/>
      <c r="AD994" s="415"/>
      <c r="AE994" s="415"/>
      <c r="AF994" s="415"/>
      <c r="AG994" s="415"/>
      <c r="AH994" s="415"/>
      <c r="AI994" s="415"/>
      <c r="AJ994" s="415"/>
      <c r="AK994" s="415"/>
      <c r="AL994" s="415"/>
      <c r="AM994" s="296">
        <f>SUM(Y994:AL994)</f>
        <v>0</v>
      </c>
    </row>
    <row r="995" spans="1:39" ht="15" hidden="1" customHeight="1" outlineLevel="1">
      <c r="A995" s="531"/>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 t="shared" ref="Y995:AL995" si="316">Y994</f>
        <v>0</v>
      </c>
      <c r="Z995" s="411">
        <f t="shared" si="316"/>
        <v>0</v>
      </c>
      <c r="AA995" s="411">
        <f t="shared" si="316"/>
        <v>0</v>
      </c>
      <c r="AB995" s="411">
        <f t="shared" si="316"/>
        <v>0</v>
      </c>
      <c r="AC995" s="411">
        <f t="shared" si="316"/>
        <v>0</v>
      </c>
      <c r="AD995" s="411">
        <f t="shared" si="316"/>
        <v>0</v>
      </c>
      <c r="AE995" s="411">
        <f t="shared" si="316"/>
        <v>0</v>
      </c>
      <c r="AF995" s="411">
        <f t="shared" si="316"/>
        <v>0</v>
      </c>
      <c r="AG995" s="411">
        <f t="shared" si="316"/>
        <v>0</v>
      </c>
      <c r="AH995" s="411">
        <f t="shared" si="316"/>
        <v>0</v>
      </c>
      <c r="AI995" s="411">
        <f t="shared" si="316"/>
        <v>0</v>
      </c>
      <c r="AJ995" s="411">
        <f t="shared" si="316"/>
        <v>0</v>
      </c>
      <c r="AK995" s="411">
        <f t="shared" si="316"/>
        <v>0</v>
      </c>
      <c r="AL995" s="411">
        <f t="shared" si="316"/>
        <v>0</v>
      </c>
      <c r="AM995" s="311"/>
    </row>
    <row r="996" spans="1:39" ht="15" hidden="1" customHeight="1" outlineLevel="1">
      <c r="A996" s="531"/>
      <c r="B996" s="310"/>
      <c r="C996" s="312"/>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6"/>
      <c r="Z996" s="416"/>
      <c r="AA996" s="416"/>
      <c r="AB996" s="416"/>
      <c r="AC996" s="416"/>
      <c r="AD996" s="416"/>
      <c r="AE996" s="416"/>
      <c r="AF996" s="416"/>
      <c r="AG996" s="416"/>
      <c r="AH996" s="416"/>
      <c r="AI996" s="416"/>
      <c r="AJ996" s="416"/>
      <c r="AK996" s="416"/>
      <c r="AL996" s="416"/>
      <c r="AM996" s="313"/>
    </row>
    <row r="997" spans="1:39" ht="15" hidden="1" customHeight="1" outlineLevel="1">
      <c r="A997" s="531">
        <v>7</v>
      </c>
      <c r="B997" s="428" t="s">
        <v>100</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5"/>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31"/>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 t="shared" ref="Y998:AL998" si="317">Y997</f>
        <v>0</v>
      </c>
      <c r="Z998" s="411">
        <f t="shared" si="317"/>
        <v>0</v>
      </c>
      <c r="AA998" s="411">
        <f t="shared" si="317"/>
        <v>0</v>
      </c>
      <c r="AB998" s="411">
        <f t="shared" si="317"/>
        <v>0</v>
      </c>
      <c r="AC998" s="411">
        <f t="shared" si="317"/>
        <v>0</v>
      </c>
      <c r="AD998" s="411">
        <f t="shared" si="317"/>
        <v>0</v>
      </c>
      <c r="AE998" s="411">
        <f t="shared" si="317"/>
        <v>0</v>
      </c>
      <c r="AF998" s="411">
        <f t="shared" si="317"/>
        <v>0</v>
      </c>
      <c r="AG998" s="411">
        <f t="shared" si="317"/>
        <v>0</v>
      </c>
      <c r="AH998" s="411">
        <f t="shared" si="317"/>
        <v>0</v>
      </c>
      <c r="AI998" s="411">
        <f t="shared" si="317"/>
        <v>0</v>
      </c>
      <c r="AJ998" s="411">
        <f t="shared" si="317"/>
        <v>0</v>
      </c>
      <c r="AK998" s="411">
        <f t="shared" si="317"/>
        <v>0</v>
      </c>
      <c r="AL998" s="411">
        <f t="shared" si="317"/>
        <v>0</v>
      </c>
      <c r="AM998" s="311"/>
    </row>
    <row r="999" spans="1:39" ht="15" hidden="1" customHeight="1" outlineLevel="1">
      <c r="A999" s="531"/>
      <c r="B999" s="314"/>
      <c r="C999" s="312"/>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16"/>
      <c r="Z999" s="417"/>
      <c r="AA999" s="416"/>
      <c r="AB999" s="416"/>
      <c r="AC999" s="416"/>
      <c r="AD999" s="416"/>
      <c r="AE999" s="416"/>
      <c r="AF999" s="416"/>
      <c r="AG999" s="416"/>
      <c r="AH999" s="416"/>
      <c r="AI999" s="416"/>
      <c r="AJ999" s="416"/>
      <c r="AK999" s="416"/>
      <c r="AL999" s="416"/>
      <c r="AM999" s="313"/>
    </row>
    <row r="1000" spans="1:39" ht="15" hidden="1" customHeight="1" outlineLevel="1">
      <c r="A1000" s="531">
        <v>8</v>
      </c>
      <c r="B1000" s="428" t="s">
        <v>101</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5"/>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1">
      <c r="A1001" s="531"/>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 t="shared" ref="Y1001:AL1001" si="318">Y1000</f>
        <v>0</v>
      </c>
      <c r="Z1001" s="411">
        <f t="shared" si="318"/>
        <v>0</v>
      </c>
      <c r="AA1001" s="411">
        <f t="shared" si="318"/>
        <v>0</v>
      </c>
      <c r="AB1001" s="411">
        <f t="shared" si="318"/>
        <v>0</v>
      </c>
      <c r="AC1001" s="411">
        <f t="shared" si="318"/>
        <v>0</v>
      </c>
      <c r="AD1001" s="411">
        <f t="shared" si="318"/>
        <v>0</v>
      </c>
      <c r="AE1001" s="411">
        <f t="shared" si="318"/>
        <v>0</v>
      </c>
      <c r="AF1001" s="411">
        <f t="shared" si="318"/>
        <v>0</v>
      </c>
      <c r="AG1001" s="411">
        <f t="shared" si="318"/>
        <v>0</v>
      </c>
      <c r="AH1001" s="411">
        <f t="shared" si="318"/>
        <v>0</v>
      </c>
      <c r="AI1001" s="411">
        <f t="shared" si="318"/>
        <v>0</v>
      </c>
      <c r="AJ1001" s="411">
        <f t="shared" si="318"/>
        <v>0</v>
      </c>
      <c r="AK1001" s="411">
        <f t="shared" si="318"/>
        <v>0</v>
      </c>
      <c r="AL1001" s="411">
        <f t="shared" si="318"/>
        <v>0</v>
      </c>
      <c r="AM1001" s="311"/>
    </row>
    <row r="1002" spans="1:39" ht="15" hidden="1" customHeight="1" outlineLevel="1">
      <c r="A1002" s="531"/>
      <c r="B1002" s="314"/>
      <c r="C1002" s="312"/>
      <c r="D1002" s="316"/>
      <c r="E1002" s="316"/>
      <c r="F1002" s="316"/>
      <c r="G1002" s="316"/>
      <c r="H1002" s="316"/>
      <c r="I1002" s="316"/>
      <c r="J1002" s="316"/>
      <c r="K1002" s="316"/>
      <c r="L1002" s="316"/>
      <c r="M1002" s="316"/>
      <c r="N1002" s="291"/>
      <c r="O1002" s="316"/>
      <c r="P1002" s="316"/>
      <c r="Q1002" s="316"/>
      <c r="R1002" s="316"/>
      <c r="S1002" s="316"/>
      <c r="T1002" s="316"/>
      <c r="U1002" s="316"/>
      <c r="V1002" s="316"/>
      <c r="W1002" s="316"/>
      <c r="X1002" s="316"/>
      <c r="Y1002" s="416"/>
      <c r="Z1002" s="417"/>
      <c r="AA1002" s="416"/>
      <c r="AB1002" s="416"/>
      <c r="AC1002" s="416"/>
      <c r="AD1002" s="416"/>
      <c r="AE1002" s="416"/>
      <c r="AF1002" s="416"/>
      <c r="AG1002" s="416"/>
      <c r="AH1002" s="416"/>
      <c r="AI1002" s="416"/>
      <c r="AJ1002" s="416"/>
      <c r="AK1002" s="416"/>
      <c r="AL1002" s="416"/>
      <c r="AM1002" s="313"/>
    </row>
    <row r="1003" spans="1:39" ht="15" hidden="1" customHeight="1" outlineLevel="1">
      <c r="A1003" s="531">
        <v>9</v>
      </c>
      <c r="B1003" s="428" t="s">
        <v>102</v>
      </c>
      <c r="C1003" s="291" t="s">
        <v>25</v>
      </c>
      <c r="D1003" s="295"/>
      <c r="E1003" s="295"/>
      <c r="F1003" s="295"/>
      <c r="G1003" s="295"/>
      <c r="H1003" s="295"/>
      <c r="I1003" s="295"/>
      <c r="J1003" s="295"/>
      <c r="K1003" s="295"/>
      <c r="L1003" s="295"/>
      <c r="M1003" s="295"/>
      <c r="N1003" s="295">
        <v>12</v>
      </c>
      <c r="O1003" s="295"/>
      <c r="P1003" s="295"/>
      <c r="Q1003" s="295"/>
      <c r="R1003" s="295"/>
      <c r="S1003" s="295"/>
      <c r="T1003" s="295"/>
      <c r="U1003" s="295"/>
      <c r="V1003" s="295"/>
      <c r="W1003" s="295"/>
      <c r="X1003" s="295"/>
      <c r="Y1003" s="415"/>
      <c r="Z1003" s="415"/>
      <c r="AA1003" s="415"/>
      <c r="AB1003" s="415"/>
      <c r="AC1003" s="415"/>
      <c r="AD1003" s="415"/>
      <c r="AE1003" s="415"/>
      <c r="AF1003" s="415"/>
      <c r="AG1003" s="415"/>
      <c r="AH1003" s="415"/>
      <c r="AI1003" s="415"/>
      <c r="AJ1003" s="415"/>
      <c r="AK1003" s="415"/>
      <c r="AL1003" s="415"/>
      <c r="AM1003" s="296">
        <f>SUM(Y1003:AL1003)</f>
        <v>0</v>
      </c>
    </row>
    <row r="1004" spans="1:39" ht="15" hidden="1" customHeight="1" outlineLevel="1">
      <c r="A1004" s="531"/>
      <c r="B1004" s="294" t="s">
        <v>346</v>
      </c>
      <c r="C1004" s="291" t="s">
        <v>163</v>
      </c>
      <c r="D1004" s="295"/>
      <c r="E1004" s="295"/>
      <c r="F1004" s="295"/>
      <c r="G1004" s="295"/>
      <c r="H1004" s="295"/>
      <c r="I1004" s="295"/>
      <c r="J1004" s="295"/>
      <c r="K1004" s="295"/>
      <c r="L1004" s="295"/>
      <c r="M1004" s="295"/>
      <c r="N1004" s="295">
        <f>N1003</f>
        <v>12</v>
      </c>
      <c r="O1004" s="295"/>
      <c r="P1004" s="295"/>
      <c r="Q1004" s="295"/>
      <c r="R1004" s="295"/>
      <c r="S1004" s="295"/>
      <c r="T1004" s="295"/>
      <c r="U1004" s="295"/>
      <c r="V1004" s="295"/>
      <c r="W1004" s="295"/>
      <c r="X1004" s="295"/>
      <c r="Y1004" s="411">
        <f t="shared" ref="Y1004:AL1004" si="319">Y1003</f>
        <v>0</v>
      </c>
      <c r="Z1004" s="411">
        <f t="shared" si="319"/>
        <v>0</v>
      </c>
      <c r="AA1004" s="411">
        <f t="shared" si="319"/>
        <v>0</v>
      </c>
      <c r="AB1004" s="411">
        <f t="shared" si="319"/>
        <v>0</v>
      </c>
      <c r="AC1004" s="411">
        <f t="shared" si="319"/>
        <v>0</v>
      </c>
      <c r="AD1004" s="411">
        <f t="shared" si="319"/>
        <v>0</v>
      </c>
      <c r="AE1004" s="411">
        <f t="shared" si="319"/>
        <v>0</v>
      </c>
      <c r="AF1004" s="411">
        <f t="shared" si="319"/>
        <v>0</v>
      </c>
      <c r="AG1004" s="411">
        <f t="shared" si="319"/>
        <v>0</v>
      </c>
      <c r="AH1004" s="411">
        <f t="shared" si="319"/>
        <v>0</v>
      </c>
      <c r="AI1004" s="411">
        <f t="shared" si="319"/>
        <v>0</v>
      </c>
      <c r="AJ1004" s="411">
        <f t="shared" si="319"/>
        <v>0</v>
      </c>
      <c r="AK1004" s="411">
        <f t="shared" si="319"/>
        <v>0</v>
      </c>
      <c r="AL1004" s="411">
        <f t="shared" si="319"/>
        <v>0</v>
      </c>
      <c r="AM1004" s="311"/>
    </row>
    <row r="1005" spans="1:39" ht="15" hidden="1" customHeight="1" outlineLevel="1">
      <c r="A1005" s="531"/>
      <c r="B1005" s="314"/>
      <c r="C1005" s="312"/>
      <c r="D1005" s="316"/>
      <c r="E1005" s="316"/>
      <c r="F1005" s="316"/>
      <c r="G1005" s="316"/>
      <c r="H1005" s="316"/>
      <c r="I1005" s="316"/>
      <c r="J1005" s="316"/>
      <c r="K1005" s="316"/>
      <c r="L1005" s="316"/>
      <c r="M1005" s="316"/>
      <c r="N1005" s="291"/>
      <c r="O1005" s="316"/>
      <c r="P1005" s="316"/>
      <c r="Q1005" s="316"/>
      <c r="R1005" s="316"/>
      <c r="S1005" s="316"/>
      <c r="T1005" s="316"/>
      <c r="U1005" s="316"/>
      <c r="V1005" s="316"/>
      <c r="W1005" s="316"/>
      <c r="X1005" s="316"/>
      <c r="Y1005" s="416"/>
      <c r="Z1005" s="416"/>
      <c r="AA1005" s="416"/>
      <c r="AB1005" s="416"/>
      <c r="AC1005" s="416"/>
      <c r="AD1005" s="416"/>
      <c r="AE1005" s="416"/>
      <c r="AF1005" s="416"/>
      <c r="AG1005" s="416"/>
      <c r="AH1005" s="416"/>
      <c r="AI1005" s="416"/>
      <c r="AJ1005" s="416"/>
      <c r="AK1005" s="416"/>
      <c r="AL1005" s="416"/>
      <c r="AM1005" s="313"/>
    </row>
    <row r="1006" spans="1:39" ht="15" hidden="1" customHeight="1" outlineLevel="1">
      <c r="A1006" s="531">
        <v>10</v>
      </c>
      <c r="B1006" s="428" t="s">
        <v>103</v>
      </c>
      <c r="C1006" s="291" t="s">
        <v>25</v>
      </c>
      <c r="D1006" s="295"/>
      <c r="E1006" s="295"/>
      <c r="F1006" s="295"/>
      <c r="G1006" s="295"/>
      <c r="H1006" s="295"/>
      <c r="I1006" s="295"/>
      <c r="J1006" s="295"/>
      <c r="K1006" s="295"/>
      <c r="L1006" s="295"/>
      <c r="M1006" s="295"/>
      <c r="N1006" s="295">
        <v>3</v>
      </c>
      <c r="O1006" s="295"/>
      <c r="P1006" s="295"/>
      <c r="Q1006" s="295"/>
      <c r="R1006" s="295"/>
      <c r="S1006" s="295"/>
      <c r="T1006" s="295"/>
      <c r="U1006" s="295"/>
      <c r="V1006" s="295"/>
      <c r="W1006" s="295"/>
      <c r="X1006" s="295"/>
      <c r="Y1006" s="415"/>
      <c r="Z1006" s="415"/>
      <c r="AA1006" s="415"/>
      <c r="AB1006" s="415"/>
      <c r="AC1006" s="415"/>
      <c r="AD1006" s="415"/>
      <c r="AE1006" s="415"/>
      <c r="AF1006" s="415"/>
      <c r="AG1006" s="415"/>
      <c r="AH1006" s="415"/>
      <c r="AI1006" s="415"/>
      <c r="AJ1006" s="415"/>
      <c r="AK1006" s="415"/>
      <c r="AL1006" s="415"/>
      <c r="AM1006" s="296">
        <f>SUM(Y1006:AL1006)</f>
        <v>0</v>
      </c>
    </row>
    <row r="1007" spans="1:39" ht="15" hidden="1" customHeight="1" outlineLevel="1">
      <c r="A1007" s="531"/>
      <c r="B1007" s="294" t="s">
        <v>346</v>
      </c>
      <c r="C1007" s="291" t="s">
        <v>163</v>
      </c>
      <c r="D1007" s="295"/>
      <c r="E1007" s="295"/>
      <c r="F1007" s="295"/>
      <c r="G1007" s="295"/>
      <c r="H1007" s="295"/>
      <c r="I1007" s="295"/>
      <c r="J1007" s="295"/>
      <c r="K1007" s="295"/>
      <c r="L1007" s="295"/>
      <c r="M1007" s="295"/>
      <c r="N1007" s="295">
        <f>N1006</f>
        <v>3</v>
      </c>
      <c r="O1007" s="295"/>
      <c r="P1007" s="295"/>
      <c r="Q1007" s="295"/>
      <c r="R1007" s="295"/>
      <c r="S1007" s="295"/>
      <c r="T1007" s="295"/>
      <c r="U1007" s="295"/>
      <c r="V1007" s="295"/>
      <c r="W1007" s="295"/>
      <c r="X1007" s="295"/>
      <c r="Y1007" s="411">
        <f t="shared" ref="Y1007:AL1007" si="320">Y1006</f>
        <v>0</v>
      </c>
      <c r="Z1007" s="411">
        <f t="shared" si="320"/>
        <v>0</v>
      </c>
      <c r="AA1007" s="411">
        <f t="shared" si="320"/>
        <v>0</v>
      </c>
      <c r="AB1007" s="411">
        <f t="shared" si="320"/>
        <v>0</v>
      </c>
      <c r="AC1007" s="411">
        <f t="shared" si="320"/>
        <v>0</v>
      </c>
      <c r="AD1007" s="411">
        <f t="shared" si="320"/>
        <v>0</v>
      </c>
      <c r="AE1007" s="411">
        <f t="shared" si="320"/>
        <v>0</v>
      </c>
      <c r="AF1007" s="411">
        <f t="shared" si="320"/>
        <v>0</v>
      </c>
      <c r="AG1007" s="411">
        <f t="shared" si="320"/>
        <v>0</v>
      </c>
      <c r="AH1007" s="411">
        <f t="shared" si="320"/>
        <v>0</v>
      </c>
      <c r="AI1007" s="411">
        <f t="shared" si="320"/>
        <v>0</v>
      </c>
      <c r="AJ1007" s="411">
        <f t="shared" si="320"/>
        <v>0</v>
      </c>
      <c r="AK1007" s="411">
        <f t="shared" si="320"/>
        <v>0</v>
      </c>
      <c r="AL1007" s="411">
        <f t="shared" si="320"/>
        <v>0</v>
      </c>
      <c r="AM1007" s="311"/>
    </row>
    <row r="1008" spans="1:39" ht="15" hidden="1" customHeight="1" outlineLevel="1">
      <c r="A1008" s="531"/>
      <c r="B1008" s="314"/>
      <c r="C1008" s="312"/>
      <c r="D1008" s="316"/>
      <c r="E1008" s="316"/>
      <c r="F1008" s="316"/>
      <c r="G1008" s="316"/>
      <c r="H1008" s="316"/>
      <c r="I1008" s="316"/>
      <c r="J1008" s="316"/>
      <c r="K1008" s="316"/>
      <c r="L1008" s="316"/>
      <c r="M1008" s="316"/>
      <c r="N1008" s="291"/>
      <c r="O1008" s="316"/>
      <c r="P1008" s="316"/>
      <c r="Q1008" s="316"/>
      <c r="R1008" s="316"/>
      <c r="S1008" s="316"/>
      <c r="T1008" s="316"/>
      <c r="U1008" s="316"/>
      <c r="V1008" s="316"/>
      <c r="W1008" s="316"/>
      <c r="X1008" s="316"/>
      <c r="Y1008" s="416"/>
      <c r="Z1008" s="417"/>
      <c r="AA1008" s="416"/>
      <c r="AB1008" s="416"/>
      <c r="AC1008" s="416"/>
      <c r="AD1008" s="416"/>
      <c r="AE1008" s="416"/>
      <c r="AF1008" s="416"/>
      <c r="AG1008" s="416"/>
      <c r="AH1008" s="416"/>
      <c r="AI1008" s="416"/>
      <c r="AJ1008" s="416"/>
      <c r="AK1008" s="416"/>
      <c r="AL1008" s="416"/>
      <c r="AM1008" s="313"/>
    </row>
    <row r="1009" spans="1:40" ht="15" hidden="1" customHeight="1" outlineLevel="1">
      <c r="A1009" s="531"/>
      <c r="B1009" s="288" t="s">
        <v>10</v>
      </c>
      <c r="C1009" s="289"/>
      <c r="D1009" s="289"/>
      <c r="E1009" s="289"/>
      <c r="F1009" s="289"/>
      <c r="G1009" s="289"/>
      <c r="H1009" s="289"/>
      <c r="I1009" s="289"/>
      <c r="J1009" s="289"/>
      <c r="K1009" s="289"/>
      <c r="L1009" s="289"/>
      <c r="M1009" s="289"/>
      <c r="N1009" s="290"/>
      <c r="O1009" s="289"/>
      <c r="P1009" s="289"/>
      <c r="Q1009" s="289"/>
      <c r="R1009" s="289"/>
      <c r="S1009" s="289"/>
      <c r="T1009" s="289"/>
      <c r="U1009" s="289"/>
      <c r="V1009" s="289"/>
      <c r="W1009" s="289"/>
      <c r="X1009" s="289"/>
      <c r="Y1009" s="414"/>
      <c r="Z1009" s="414"/>
      <c r="AA1009" s="414"/>
      <c r="AB1009" s="414"/>
      <c r="AC1009" s="414"/>
      <c r="AD1009" s="414"/>
      <c r="AE1009" s="414"/>
      <c r="AF1009" s="414"/>
      <c r="AG1009" s="414"/>
      <c r="AH1009" s="414"/>
      <c r="AI1009" s="414"/>
      <c r="AJ1009" s="414"/>
      <c r="AK1009" s="414"/>
      <c r="AL1009" s="414"/>
      <c r="AM1009" s="292"/>
    </row>
    <row r="1010" spans="1:40" ht="15" hidden="1" customHeight="1" outlineLevel="1">
      <c r="A1010" s="531">
        <v>11</v>
      </c>
      <c r="B1010" s="428" t="s">
        <v>104</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26"/>
      <c r="Z1010" s="415"/>
      <c r="AA1010" s="415"/>
      <c r="AB1010" s="415"/>
      <c r="AC1010" s="415"/>
      <c r="AD1010" s="415"/>
      <c r="AE1010" s="415"/>
      <c r="AF1010" s="415"/>
      <c r="AG1010" s="415"/>
      <c r="AH1010" s="415"/>
      <c r="AI1010" s="415"/>
      <c r="AJ1010" s="415"/>
      <c r="AK1010" s="415"/>
      <c r="AL1010" s="415"/>
      <c r="AM1010" s="296">
        <f>SUM(Y1010:AL1010)</f>
        <v>0</v>
      </c>
    </row>
    <row r="1011" spans="1:40" ht="15" hidden="1" customHeight="1" outlineLevel="1">
      <c r="A1011" s="531"/>
      <c r="B1011" s="294" t="s">
        <v>346</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 t="shared" ref="Y1011:AL1011" si="321">Y1010</f>
        <v>0</v>
      </c>
      <c r="Z1011" s="411">
        <f t="shared" si="321"/>
        <v>0</v>
      </c>
      <c r="AA1011" s="411">
        <f t="shared" si="321"/>
        <v>0</v>
      </c>
      <c r="AB1011" s="411">
        <f t="shared" si="321"/>
        <v>0</v>
      </c>
      <c r="AC1011" s="411">
        <f t="shared" si="321"/>
        <v>0</v>
      </c>
      <c r="AD1011" s="411">
        <f t="shared" si="321"/>
        <v>0</v>
      </c>
      <c r="AE1011" s="411">
        <f t="shared" si="321"/>
        <v>0</v>
      </c>
      <c r="AF1011" s="411">
        <f t="shared" si="321"/>
        <v>0</v>
      </c>
      <c r="AG1011" s="411">
        <f t="shared" si="321"/>
        <v>0</v>
      </c>
      <c r="AH1011" s="411">
        <f t="shared" si="321"/>
        <v>0</v>
      </c>
      <c r="AI1011" s="411">
        <f t="shared" si="321"/>
        <v>0</v>
      </c>
      <c r="AJ1011" s="411">
        <f t="shared" si="321"/>
        <v>0</v>
      </c>
      <c r="AK1011" s="411">
        <f t="shared" si="321"/>
        <v>0</v>
      </c>
      <c r="AL1011" s="411">
        <f t="shared" si="321"/>
        <v>0</v>
      </c>
      <c r="AM1011" s="297"/>
    </row>
    <row r="1012" spans="1:40" ht="15" hidden="1" customHeight="1" outlineLevel="1">
      <c r="A1012" s="531"/>
      <c r="B1012" s="315"/>
      <c r="C1012" s="305"/>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12"/>
      <c r="Z1012" s="421"/>
      <c r="AA1012" s="421"/>
      <c r="AB1012" s="421"/>
      <c r="AC1012" s="421"/>
      <c r="AD1012" s="421"/>
      <c r="AE1012" s="421"/>
      <c r="AF1012" s="421"/>
      <c r="AG1012" s="421"/>
      <c r="AH1012" s="421"/>
      <c r="AI1012" s="421"/>
      <c r="AJ1012" s="421"/>
      <c r="AK1012" s="421"/>
      <c r="AL1012" s="421"/>
      <c r="AM1012" s="306"/>
    </row>
    <row r="1013" spans="1:40" ht="28.5" hidden="1" customHeight="1" outlineLevel="1">
      <c r="A1013" s="531">
        <v>12</v>
      </c>
      <c r="B1013" s="428" t="s">
        <v>105</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10"/>
      <c r="Z1013" s="415"/>
      <c r="AA1013" s="415"/>
      <c r="AB1013" s="415"/>
      <c r="AC1013" s="415"/>
      <c r="AD1013" s="415"/>
      <c r="AE1013" s="415"/>
      <c r="AF1013" s="415"/>
      <c r="AG1013" s="415"/>
      <c r="AH1013" s="415"/>
      <c r="AI1013" s="415"/>
      <c r="AJ1013" s="415"/>
      <c r="AK1013" s="415"/>
      <c r="AL1013" s="415"/>
      <c r="AM1013" s="296">
        <f>SUM(Y1013:AL1013)</f>
        <v>0</v>
      </c>
    </row>
    <row r="1014" spans="1:40" ht="15" hidden="1" customHeight="1" outlineLevel="1">
      <c r="A1014" s="531"/>
      <c r="B1014" s="294" t="s">
        <v>346</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 t="shared" ref="Y1014:AL1014" si="322">Y1013</f>
        <v>0</v>
      </c>
      <c r="Z1014" s="411">
        <f t="shared" si="322"/>
        <v>0</v>
      </c>
      <c r="AA1014" s="411">
        <f t="shared" si="322"/>
        <v>0</v>
      </c>
      <c r="AB1014" s="411">
        <f t="shared" si="322"/>
        <v>0</v>
      </c>
      <c r="AC1014" s="411">
        <f t="shared" si="322"/>
        <v>0</v>
      </c>
      <c r="AD1014" s="411">
        <f t="shared" si="322"/>
        <v>0</v>
      </c>
      <c r="AE1014" s="411">
        <f t="shared" si="322"/>
        <v>0</v>
      </c>
      <c r="AF1014" s="411">
        <f t="shared" si="322"/>
        <v>0</v>
      </c>
      <c r="AG1014" s="411">
        <f t="shared" si="322"/>
        <v>0</v>
      </c>
      <c r="AH1014" s="411">
        <f t="shared" si="322"/>
        <v>0</v>
      </c>
      <c r="AI1014" s="411">
        <f t="shared" si="322"/>
        <v>0</v>
      </c>
      <c r="AJ1014" s="411">
        <f t="shared" si="322"/>
        <v>0</v>
      </c>
      <c r="AK1014" s="411">
        <f t="shared" si="322"/>
        <v>0</v>
      </c>
      <c r="AL1014" s="411">
        <f t="shared" si="322"/>
        <v>0</v>
      </c>
      <c r="AM1014" s="297"/>
    </row>
    <row r="1015" spans="1:40" ht="15" hidden="1" customHeight="1" outlineLevel="1">
      <c r="A1015" s="531"/>
      <c r="B1015" s="315"/>
      <c r="C1015" s="305"/>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2"/>
      <c r="Z1015" s="422"/>
      <c r="AA1015" s="412"/>
      <c r="AB1015" s="412"/>
      <c r="AC1015" s="412"/>
      <c r="AD1015" s="412"/>
      <c r="AE1015" s="412"/>
      <c r="AF1015" s="412"/>
      <c r="AG1015" s="412"/>
      <c r="AH1015" s="412"/>
      <c r="AI1015" s="412"/>
      <c r="AJ1015" s="412"/>
      <c r="AK1015" s="412"/>
      <c r="AL1015" s="412"/>
      <c r="AM1015" s="306"/>
    </row>
    <row r="1016" spans="1:40" ht="15" hidden="1" customHeight="1" outlineLevel="1">
      <c r="A1016" s="531">
        <v>13</v>
      </c>
      <c r="B1016" s="428" t="s">
        <v>106</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10"/>
      <c r="Z1016" s="415"/>
      <c r="AA1016" s="415"/>
      <c r="AB1016" s="415"/>
      <c r="AC1016" s="415"/>
      <c r="AD1016" s="415"/>
      <c r="AE1016" s="415"/>
      <c r="AF1016" s="415"/>
      <c r="AG1016" s="415"/>
      <c r="AH1016" s="415"/>
      <c r="AI1016" s="415"/>
      <c r="AJ1016" s="415"/>
      <c r="AK1016" s="415"/>
      <c r="AL1016" s="415"/>
      <c r="AM1016" s="296">
        <f>SUM(Y1016:AL1016)</f>
        <v>0</v>
      </c>
    </row>
    <row r="1017" spans="1:40" ht="15" hidden="1" customHeight="1" outlineLevel="1">
      <c r="A1017" s="531"/>
      <c r="B1017" s="294" t="s">
        <v>346</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 t="shared" ref="Y1017:AL1017" si="323">Y1016</f>
        <v>0</v>
      </c>
      <c r="Z1017" s="411">
        <f t="shared" si="323"/>
        <v>0</v>
      </c>
      <c r="AA1017" s="411">
        <f t="shared" si="323"/>
        <v>0</v>
      </c>
      <c r="AB1017" s="411">
        <f t="shared" si="323"/>
        <v>0</v>
      </c>
      <c r="AC1017" s="411">
        <f t="shared" si="323"/>
        <v>0</v>
      </c>
      <c r="AD1017" s="411">
        <f t="shared" si="323"/>
        <v>0</v>
      </c>
      <c r="AE1017" s="411">
        <f t="shared" si="323"/>
        <v>0</v>
      </c>
      <c r="AF1017" s="411">
        <f t="shared" si="323"/>
        <v>0</v>
      </c>
      <c r="AG1017" s="411">
        <f t="shared" si="323"/>
        <v>0</v>
      </c>
      <c r="AH1017" s="411">
        <f t="shared" si="323"/>
        <v>0</v>
      </c>
      <c r="AI1017" s="411">
        <f t="shared" si="323"/>
        <v>0</v>
      </c>
      <c r="AJ1017" s="411">
        <f t="shared" si="323"/>
        <v>0</v>
      </c>
      <c r="AK1017" s="411">
        <f t="shared" si="323"/>
        <v>0</v>
      </c>
      <c r="AL1017" s="411">
        <f t="shared" si="323"/>
        <v>0</v>
      </c>
      <c r="AM1017" s="306"/>
    </row>
    <row r="1018" spans="1:40" ht="15" hidden="1" customHeight="1" outlineLevel="1">
      <c r="A1018" s="531"/>
      <c r="B1018" s="315"/>
      <c r="C1018" s="305"/>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6"/>
    </row>
    <row r="1019" spans="1:40" ht="15" hidden="1" customHeight="1" outlineLevel="1">
      <c r="A1019" s="531"/>
      <c r="B1019" s="288" t="s">
        <v>107</v>
      </c>
      <c r="C1019" s="289"/>
      <c r="D1019" s="290"/>
      <c r="E1019" s="290"/>
      <c r="F1019" s="290"/>
      <c r="G1019" s="290"/>
      <c r="H1019" s="290"/>
      <c r="I1019" s="290"/>
      <c r="J1019" s="290"/>
      <c r="K1019" s="290"/>
      <c r="L1019" s="290"/>
      <c r="M1019" s="290"/>
      <c r="N1019" s="290"/>
      <c r="O1019" s="290"/>
      <c r="P1019" s="289"/>
      <c r="Q1019" s="289"/>
      <c r="R1019" s="289"/>
      <c r="S1019" s="289"/>
      <c r="T1019" s="289"/>
      <c r="U1019" s="289"/>
      <c r="V1019" s="289"/>
      <c r="W1019" s="289"/>
      <c r="X1019" s="289"/>
      <c r="Y1019" s="414"/>
      <c r="Z1019" s="414"/>
      <c r="AA1019" s="414"/>
      <c r="AB1019" s="414"/>
      <c r="AC1019" s="414"/>
      <c r="AD1019" s="414"/>
      <c r="AE1019" s="414"/>
      <c r="AF1019" s="414"/>
      <c r="AG1019" s="414"/>
      <c r="AH1019" s="414"/>
      <c r="AI1019" s="414"/>
      <c r="AJ1019" s="414"/>
      <c r="AK1019" s="414"/>
      <c r="AL1019" s="414"/>
      <c r="AM1019" s="292"/>
    </row>
    <row r="1020" spans="1:40" ht="15" hidden="1" customHeight="1" outlineLevel="1">
      <c r="A1020" s="531">
        <v>14</v>
      </c>
      <c r="B1020" s="315" t="s">
        <v>108</v>
      </c>
      <c r="C1020" s="291" t="s">
        <v>25</v>
      </c>
      <c r="D1020" s="295"/>
      <c r="E1020" s="295"/>
      <c r="F1020" s="295"/>
      <c r="G1020" s="295"/>
      <c r="H1020" s="295"/>
      <c r="I1020" s="295"/>
      <c r="J1020" s="295"/>
      <c r="K1020" s="295"/>
      <c r="L1020" s="295"/>
      <c r="M1020" s="295"/>
      <c r="N1020" s="295">
        <v>12</v>
      </c>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40" ht="15" hidden="1" customHeight="1" outlineLevel="1">
      <c r="A1021" s="531"/>
      <c r="B1021" s="294" t="s">
        <v>346</v>
      </c>
      <c r="C1021" s="291" t="s">
        <v>163</v>
      </c>
      <c r="D1021" s="295"/>
      <c r="E1021" s="295"/>
      <c r="F1021" s="295"/>
      <c r="G1021" s="295"/>
      <c r="H1021" s="295"/>
      <c r="I1021" s="295"/>
      <c r="J1021" s="295"/>
      <c r="K1021" s="295"/>
      <c r="L1021" s="295"/>
      <c r="M1021" s="295"/>
      <c r="N1021" s="295">
        <f>N1020</f>
        <v>12</v>
      </c>
      <c r="O1021" s="295"/>
      <c r="P1021" s="295"/>
      <c r="Q1021" s="295"/>
      <c r="R1021" s="295"/>
      <c r="S1021" s="295"/>
      <c r="T1021" s="295"/>
      <c r="U1021" s="295"/>
      <c r="V1021" s="295"/>
      <c r="W1021" s="295"/>
      <c r="X1021" s="295"/>
      <c r="Y1021" s="411">
        <f t="shared" ref="Y1021:AL1021" si="324">Y1020</f>
        <v>0</v>
      </c>
      <c r="Z1021" s="411">
        <f t="shared" si="324"/>
        <v>0</v>
      </c>
      <c r="AA1021" s="411">
        <f t="shared" si="324"/>
        <v>0</v>
      </c>
      <c r="AB1021" s="411">
        <f t="shared" si="324"/>
        <v>0</v>
      </c>
      <c r="AC1021" s="411">
        <f t="shared" si="324"/>
        <v>0</v>
      </c>
      <c r="AD1021" s="411">
        <f t="shared" si="324"/>
        <v>0</v>
      </c>
      <c r="AE1021" s="411">
        <f t="shared" si="324"/>
        <v>0</v>
      </c>
      <c r="AF1021" s="411">
        <f t="shared" si="324"/>
        <v>0</v>
      </c>
      <c r="AG1021" s="411">
        <f t="shared" si="324"/>
        <v>0</v>
      </c>
      <c r="AH1021" s="411">
        <f t="shared" si="324"/>
        <v>0</v>
      </c>
      <c r="AI1021" s="411">
        <f t="shared" si="324"/>
        <v>0</v>
      </c>
      <c r="AJ1021" s="411">
        <f t="shared" si="324"/>
        <v>0</v>
      </c>
      <c r="AK1021" s="411">
        <f t="shared" si="324"/>
        <v>0</v>
      </c>
      <c r="AL1021" s="411">
        <f t="shared" si="324"/>
        <v>0</v>
      </c>
      <c r="AM1021" s="297"/>
    </row>
    <row r="1022" spans="1:40" ht="15" hidden="1" customHeight="1" outlineLevel="1">
      <c r="A1022" s="531"/>
      <c r="B1022" s="315"/>
      <c r="C1022" s="305"/>
      <c r="D1022" s="291"/>
      <c r="E1022" s="291"/>
      <c r="F1022" s="291"/>
      <c r="G1022" s="291"/>
      <c r="H1022" s="291"/>
      <c r="I1022" s="291"/>
      <c r="J1022" s="291"/>
      <c r="K1022" s="291"/>
      <c r="L1022" s="291"/>
      <c r="M1022" s="291"/>
      <c r="N1022" s="467"/>
      <c r="O1022" s="291"/>
      <c r="P1022" s="291"/>
      <c r="Q1022" s="291"/>
      <c r="R1022" s="291"/>
      <c r="S1022" s="291"/>
      <c r="T1022" s="291"/>
      <c r="U1022" s="291"/>
      <c r="V1022" s="291"/>
      <c r="W1022" s="291"/>
      <c r="X1022" s="291"/>
      <c r="Y1022" s="412"/>
      <c r="Z1022" s="412"/>
      <c r="AA1022" s="412"/>
      <c r="AB1022" s="412"/>
      <c r="AC1022" s="412"/>
      <c r="AD1022" s="412"/>
      <c r="AE1022" s="412"/>
      <c r="AF1022" s="412"/>
      <c r="AG1022" s="412"/>
      <c r="AH1022" s="412"/>
      <c r="AI1022" s="412"/>
      <c r="AJ1022" s="412"/>
      <c r="AK1022" s="412"/>
      <c r="AL1022" s="412"/>
      <c r="AM1022" s="301"/>
      <c r="AN1022" s="629"/>
    </row>
    <row r="1023" spans="1:40" s="309" customFormat="1" ht="16" hidden="1" outlineLevel="1">
      <c r="A1023" s="531"/>
      <c r="B1023" s="288" t="s">
        <v>489</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6"/>
      <c r="AF1023" s="416"/>
      <c r="AG1023" s="416"/>
      <c r="AH1023" s="416"/>
      <c r="AI1023" s="416"/>
      <c r="AJ1023" s="416"/>
      <c r="AK1023" s="416"/>
      <c r="AL1023" s="416"/>
      <c r="AM1023" s="516"/>
      <c r="AN1023" s="630"/>
    </row>
    <row r="1024" spans="1:40" ht="16" hidden="1" outlineLevel="1">
      <c r="A1024" s="531">
        <v>15</v>
      </c>
      <c r="B1024" s="294" t="s">
        <v>494</v>
      </c>
      <c r="C1024" s="291" t="s">
        <v>25</v>
      </c>
      <c r="D1024" s="295"/>
      <c r="E1024" s="295"/>
      <c r="F1024" s="295"/>
      <c r="G1024" s="295"/>
      <c r="H1024" s="295"/>
      <c r="I1024" s="295"/>
      <c r="J1024" s="295"/>
      <c r="K1024" s="295"/>
      <c r="L1024" s="295"/>
      <c r="M1024" s="295"/>
      <c r="N1024" s="295">
        <v>0</v>
      </c>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631">
        <f>SUM(Y1024:AL1024)</f>
        <v>0</v>
      </c>
      <c r="AN1024" s="629"/>
    </row>
    <row r="1025" spans="1:39" ht="16" hidden="1" outlineLevel="1">
      <c r="A1025" s="531"/>
      <c r="B1025" s="294" t="s">
        <v>342</v>
      </c>
      <c r="C1025" s="291" t="s">
        <v>163</v>
      </c>
      <c r="D1025" s="295"/>
      <c r="E1025" s="295"/>
      <c r="F1025" s="295"/>
      <c r="G1025" s="295"/>
      <c r="H1025" s="295"/>
      <c r="I1025" s="295"/>
      <c r="J1025" s="295"/>
      <c r="K1025" s="295"/>
      <c r="L1025" s="295"/>
      <c r="M1025" s="295"/>
      <c r="N1025" s="295">
        <f>N1024</f>
        <v>0</v>
      </c>
      <c r="O1025" s="295"/>
      <c r="P1025" s="295"/>
      <c r="Q1025" s="295"/>
      <c r="R1025" s="295"/>
      <c r="S1025" s="295"/>
      <c r="T1025" s="295"/>
      <c r="U1025" s="295"/>
      <c r="V1025" s="295"/>
      <c r="W1025" s="295"/>
      <c r="X1025" s="295"/>
      <c r="Y1025" s="411">
        <f>Y1024</f>
        <v>0</v>
      </c>
      <c r="Z1025" s="411">
        <f>Z1024</f>
        <v>0</v>
      </c>
      <c r="AA1025" s="411">
        <f t="shared" ref="AA1025:AL1025" si="325">AA1024</f>
        <v>0</v>
      </c>
      <c r="AB1025" s="411">
        <f t="shared" si="325"/>
        <v>0</v>
      </c>
      <c r="AC1025" s="411">
        <f t="shared" si="325"/>
        <v>0</v>
      </c>
      <c r="AD1025" s="411">
        <f>AD1024</f>
        <v>0</v>
      </c>
      <c r="AE1025" s="411">
        <f t="shared" si="325"/>
        <v>0</v>
      </c>
      <c r="AF1025" s="411">
        <f t="shared" si="325"/>
        <v>0</v>
      </c>
      <c r="AG1025" s="411">
        <f t="shared" si="325"/>
        <v>0</v>
      </c>
      <c r="AH1025" s="411">
        <f t="shared" si="325"/>
        <v>0</v>
      </c>
      <c r="AI1025" s="411">
        <f t="shared" si="325"/>
        <v>0</v>
      </c>
      <c r="AJ1025" s="411">
        <f t="shared" si="325"/>
        <v>0</v>
      </c>
      <c r="AK1025" s="411">
        <f t="shared" si="325"/>
        <v>0</v>
      </c>
      <c r="AL1025" s="411">
        <f t="shared" si="325"/>
        <v>0</v>
      </c>
      <c r="AM1025" s="297"/>
    </row>
    <row r="1026" spans="1:39" ht="16" hidden="1" outlineLevel="1">
      <c r="A1026" s="531"/>
      <c r="B1026" s="315"/>
      <c r="C1026" s="305"/>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12"/>
      <c r="Z1026" s="412"/>
      <c r="AA1026" s="412"/>
      <c r="AB1026" s="412"/>
      <c r="AC1026" s="412"/>
      <c r="AD1026" s="412"/>
      <c r="AE1026" s="412"/>
      <c r="AF1026" s="412"/>
      <c r="AG1026" s="412"/>
      <c r="AH1026" s="412"/>
      <c r="AI1026" s="412"/>
      <c r="AJ1026" s="412"/>
      <c r="AK1026" s="412"/>
      <c r="AL1026" s="412"/>
      <c r="AM1026" s="306"/>
    </row>
    <row r="1027" spans="1:39" s="283" customFormat="1" ht="16" hidden="1" outlineLevel="1">
      <c r="A1027" s="531">
        <v>16</v>
      </c>
      <c r="B1027" s="324" t="s">
        <v>490</v>
      </c>
      <c r="C1027" s="291" t="s">
        <v>25</v>
      </c>
      <c r="D1027" s="295"/>
      <c r="E1027" s="295"/>
      <c r="F1027" s="295"/>
      <c r="G1027" s="295"/>
      <c r="H1027" s="295"/>
      <c r="I1027" s="295"/>
      <c r="J1027" s="295"/>
      <c r="K1027" s="295"/>
      <c r="L1027" s="295"/>
      <c r="M1027" s="295"/>
      <c r="N1027" s="295">
        <v>0</v>
      </c>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s="283" customFormat="1" ht="16" hidden="1" outlineLevel="1">
      <c r="A1028" s="531"/>
      <c r="B1028" s="294" t="s">
        <v>342</v>
      </c>
      <c r="C1028" s="291" t="s">
        <v>163</v>
      </c>
      <c r="D1028" s="295"/>
      <c r="E1028" s="295"/>
      <c r="F1028" s="295"/>
      <c r="G1028" s="295"/>
      <c r="H1028" s="295"/>
      <c r="I1028" s="295"/>
      <c r="J1028" s="295"/>
      <c r="K1028" s="295"/>
      <c r="L1028" s="295"/>
      <c r="M1028" s="295"/>
      <c r="N1028" s="295">
        <f>N1027</f>
        <v>0</v>
      </c>
      <c r="O1028" s="295"/>
      <c r="P1028" s="295"/>
      <c r="Q1028" s="295"/>
      <c r="R1028" s="295"/>
      <c r="S1028" s="295"/>
      <c r="T1028" s="295"/>
      <c r="U1028" s="295"/>
      <c r="V1028" s="295"/>
      <c r="W1028" s="295"/>
      <c r="X1028" s="295"/>
      <c r="Y1028" s="411">
        <f>Y1027</f>
        <v>0</v>
      </c>
      <c r="Z1028" s="411">
        <f t="shared" ref="Z1028:AK1028" si="326">Z1027</f>
        <v>0</v>
      </c>
      <c r="AA1028" s="411">
        <f t="shared" si="326"/>
        <v>0</v>
      </c>
      <c r="AB1028" s="411">
        <f t="shared" si="326"/>
        <v>0</v>
      </c>
      <c r="AC1028" s="411">
        <f t="shared" si="326"/>
        <v>0</v>
      </c>
      <c r="AD1028" s="411">
        <f t="shared" si="326"/>
        <v>0</v>
      </c>
      <c r="AE1028" s="411">
        <f t="shared" si="326"/>
        <v>0</v>
      </c>
      <c r="AF1028" s="411">
        <f t="shared" si="326"/>
        <v>0</v>
      </c>
      <c r="AG1028" s="411">
        <f t="shared" si="326"/>
        <v>0</v>
      </c>
      <c r="AH1028" s="411">
        <f t="shared" si="326"/>
        <v>0</v>
      </c>
      <c r="AI1028" s="411">
        <f t="shared" si="326"/>
        <v>0</v>
      </c>
      <c r="AJ1028" s="411">
        <f t="shared" si="326"/>
        <v>0</v>
      </c>
      <c r="AK1028" s="411">
        <f t="shared" si="326"/>
        <v>0</v>
      </c>
      <c r="AL1028" s="411">
        <f>AL1027</f>
        <v>0</v>
      </c>
      <c r="AM1028" s="297"/>
    </row>
    <row r="1029" spans="1:39" s="283" customFormat="1" ht="16" hidden="1" outlineLevel="1">
      <c r="A1029" s="531"/>
      <c r="B1029" s="32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12"/>
      <c r="Z1029" s="412"/>
      <c r="AA1029" s="412"/>
      <c r="AB1029" s="412"/>
      <c r="AC1029" s="412"/>
      <c r="AD1029" s="412"/>
      <c r="AE1029" s="416"/>
      <c r="AF1029" s="416"/>
      <c r="AG1029" s="416"/>
      <c r="AH1029" s="416"/>
      <c r="AI1029" s="416"/>
      <c r="AJ1029" s="416"/>
      <c r="AK1029" s="416"/>
      <c r="AL1029" s="416"/>
      <c r="AM1029" s="313"/>
    </row>
    <row r="1030" spans="1:39" ht="17" hidden="1" outlineLevel="1">
      <c r="A1030" s="531"/>
      <c r="B1030" s="518" t="s">
        <v>495</v>
      </c>
      <c r="C1030" s="320"/>
      <c r="D1030" s="290"/>
      <c r="E1030" s="289"/>
      <c r="F1030" s="289"/>
      <c r="G1030" s="289"/>
      <c r="H1030" s="289"/>
      <c r="I1030" s="289"/>
      <c r="J1030" s="289"/>
      <c r="K1030" s="289"/>
      <c r="L1030" s="289"/>
      <c r="M1030" s="289"/>
      <c r="N1030" s="290"/>
      <c r="O1030" s="289"/>
      <c r="P1030" s="289"/>
      <c r="Q1030" s="289"/>
      <c r="R1030" s="289"/>
      <c r="S1030" s="289"/>
      <c r="T1030" s="289"/>
      <c r="U1030" s="289"/>
      <c r="V1030" s="289"/>
      <c r="W1030" s="289"/>
      <c r="X1030" s="289"/>
      <c r="Y1030" s="414"/>
      <c r="Z1030" s="414"/>
      <c r="AA1030" s="414"/>
      <c r="AB1030" s="414"/>
      <c r="AC1030" s="414"/>
      <c r="AD1030" s="414"/>
      <c r="AE1030" s="414"/>
      <c r="AF1030" s="414"/>
      <c r="AG1030" s="414"/>
      <c r="AH1030" s="414"/>
      <c r="AI1030" s="414"/>
      <c r="AJ1030" s="414"/>
      <c r="AK1030" s="414"/>
      <c r="AL1030" s="414"/>
      <c r="AM1030" s="292"/>
    </row>
    <row r="1031" spans="1:39" ht="17" hidden="1" outlineLevel="1">
      <c r="A1031" s="531">
        <v>17</v>
      </c>
      <c r="B1031" s="428" t="s">
        <v>112</v>
      </c>
      <c r="C1031" s="291" t="s">
        <v>25</v>
      </c>
      <c r="D1031" s="295"/>
      <c r="E1031" s="295"/>
      <c r="F1031" s="295"/>
      <c r="G1031" s="295"/>
      <c r="H1031" s="295"/>
      <c r="I1031" s="295"/>
      <c r="J1031" s="295"/>
      <c r="K1031" s="295"/>
      <c r="L1031" s="295"/>
      <c r="M1031" s="295"/>
      <c r="N1031" s="295">
        <v>12</v>
      </c>
      <c r="O1031" s="295"/>
      <c r="P1031" s="295"/>
      <c r="Q1031" s="295"/>
      <c r="R1031" s="295"/>
      <c r="S1031" s="295"/>
      <c r="T1031" s="295"/>
      <c r="U1031" s="295"/>
      <c r="V1031" s="295"/>
      <c r="W1031" s="295"/>
      <c r="X1031" s="295"/>
      <c r="Y1031" s="426"/>
      <c r="Z1031" s="410"/>
      <c r="AA1031" s="410"/>
      <c r="AB1031" s="410"/>
      <c r="AC1031" s="410"/>
      <c r="AD1031" s="410"/>
      <c r="AE1031" s="410"/>
      <c r="AF1031" s="415"/>
      <c r="AG1031" s="415"/>
      <c r="AH1031" s="415"/>
      <c r="AI1031" s="415"/>
      <c r="AJ1031" s="415"/>
      <c r="AK1031" s="415"/>
      <c r="AL1031" s="415"/>
      <c r="AM1031" s="296">
        <f>SUM(Y1031:AL1031)</f>
        <v>0</v>
      </c>
    </row>
    <row r="1032" spans="1:39" ht="16" hidden="1" outlineLevel="1">
      <c r="A1032" s="531"/>
      <c r="B1032" s="294" t="s">
        <v>342</v>
      </c>
      <c r="C1032" s="291" t="s">
        <v>163</v>
      </c>
      <c r="D1032" s="295"/>
      <c r="E1032" s="295"/>
      <c r="F1032" s="295"/>
      <c r="G1032" s="295"/>
      <c r="H1032" s="295"/>
      <c r="I1032" s="295"/>
      <c r="J1032" s="295"/>
      <c r="K1032" s="295"/>
      <c r="L1032" s="295"/>
      <c r="M1032" s="295"/>
      <c r="N1032" s="295">
        <f>N1031</f>
        <v>12</v>
      </c>
      <c r="O1032" s="295"/>
      <c r="P1032" s="295"/>
      <c r="Q1032" s="295"/>
      <c r="R1032" s="295"/>
      <c r="S1032" s="295"/>
      <c r="T1032" s="295"/>
      <c r="U1032" s="295"/>
      <c r="V1032" s="295"/>
      <c r="W1032" s="295"/>
      <c r="X1032" s="295"/>
      <c r="Y1032" s="411">
        <f>Y1031</f>
        <v>0</v>
      </c>
      <c r="Z1032" s="411">
        <f t="shared" ref="Z1032:AL1032" si="327">Z1031</f>
        <v>0</v>
      </c>
      <c r="AA1032" s="411">
        <f t="shared" si="327"/>
        <v>0</v>
      </c>
      <c r="AB1032" s="411">
        <f t="shared" si="327"/>
        <v>0</v>
      </c>
      <c r="AC1032" s="411">
        <f t="shared" si="327"/>
        <v>0</v>
      </c>
      <c r="AD1032" s="411">
        <f t="shared" si="327"/>
        <v>0</v>
      </c>
      <c r="AE1032" s="411">
        <f t="shared" si="327"/>
        <v>0</v>
      </c>
      <c r="AF1032" s="411">
        <f t="shared" si="327"/>
        <v>0</v>
      </c>
      <c r="AG1032" s="411">
        <f t="shared" si="327"/>
        <v>0</v>
      </c>
      <c r="AH1032" s="411">
        <f t="shared" si="327"/>
        <v>0</v>
      </c>
      <c r="AI1032" s="411">
        <f t="shared" si="327"/>
        <v>0</v>
      </c>
      <c r="AJ1032" s="411">
        <f t="shared" si="327"/>
        <v>0</v>
      </c>
      <c r="AK1032" s="411">
        <f t="shared" si="327"/>
        <v>0</v>
      </c>
      <c r="AL1032" s="411">
        <f t="shared" si="327"/>
        <v>0</v>
      </c>
      <c r="AM1032" s="306"/>
    </row>
    <row r="1033" spans="1:39" ht="16" hidden="1" outlineLevel="1">
      <c r="A1033" s="531"/>
      <c r="B1033" s="294"/>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2"/>
      <c r="Z1033" s="425"/>
      <c r="AA1033" s="425"/>
      <c r="AB1033" s="425"/>
      <c r="AC1033" s="425"/>
      <c r="AD1033" s="425"/>
      <c r="AE1033" s="425"/>
      <c r="AF1033" s="425"/>
      <c r="AG1033" s="425"/>
      <c r="AH1033" s="425"/>
      <c r="AI1033" s="425"/>
      <c r="AJ1033" s="425"/>
      <c r="AK1033" s="425"/>
      <c r="AL1033" s="425"/>
      <c r="AM1033" s="306"/>
    </row>
    <row r="1034" spans="1:39" ht="17" hidden="1" outlineLevel="1">
      <c r="A1034" s="531">
        <v>18</v>
      </c>
      <c r="B1034" s="428" t="s">
        <v>109</v>
      </c>
      <c r="C1034" s="291" t="s">
        <v>25</v>
      </c>
      <c r="D1034" s="295"/>
      <c r="E1034" s="295"/>
      <c r="F1034" s="295"/>
      <c r="G1034" s="295"/>
      <c r="H1034" s="295"/>
      <c r="I1034" s="295"/>
      <c r="J1034" s="295"/>
      <c r="K1034" s="295"/>
      <c r="L1034" s="295"/>
      <c r="M1034" s="295"/>
      <c r="N1034" s="295">
        <v>12</v>
      </c>
      <c r="O1034" s="295"/>
      <c r="P1034" s="295"/>
      <c r="Q1034" s="295"/>
      <c r="R1034" s="295"/>
      <c r="S1034" s="295"/>
      <c r="T1034" s="295"/>
      <c r="U1034" s="295"/>
      <c r="V1034" s="295"/>
      <c r="W1034" s="295"/>
      <c r="X1034" s="295"/>
      <c r="Y1034" s="426"/>
      <c r="Z1034" s="410"/>
      <c r="AA1034" s="410"/>
      <c r="AB1034" s="410"/>
      <c r="AC1034" s="410"/>
      <c r="AD1034" s="410"/>
      <c r="AE1034" s="410"/>
      <c r="AF1034" s="415"/>
      <c r="AG1034" s="415"/>
      <c r="AH1034" s="415"/>
      <c r="AI1034" s="415"/>
      <c r="AJ1034" s="415"/>
      <c r="AK1034" s="415"/>
      <c r="AL1034" s="415"/>
      <c r="AM1034" s="296">
        <f>SUM(Y1034:AL1034)</f>
        <v>0</v>
      </c>
    </row>
    <row r="1035" spans="1:39" ht="16" hidden="1" outlineLevel="1">
      <c r="A1035" s="531"/>
      <c r="B1035" s="294" t="s">
        <v>342</v>
      </c>
      <c r="C1035" s="291" t="s">
        <v>163</v>
      </c>
      <c r="D1035" s="295"/>
      <c r="E1035" s="295"/>
      <c r="F1035" s="295"/>
      <c r="G1035" s="295"/>
      <c r="H1035" s="295"/>
      <c r="I1035" s="295"/>
      <c r="J1035" s="295"/>
      <c r="K1035" s="295"/>
      <c r="L1035" s="295"/>
      <c r="M1035" s="295"/>
      <c r="N1035" s="295">
        <f>N1034</f>
        <v>12</v>
      </c>
      <c r="O1035" s="295"/>
      <c r="P1035" s="295"/>
      <c r="Q1035" s="295"/>
      <c r="R1035" s="295"/>
      <c r="S1035" s="295"/>
      <c r="T1035" s="295"/>
      <c r="U1035" s="295"/>
      <c r="V1035" s="295"/>
      <c r="W1035" s="295"/>
      <c r="X1035" s="295"/>
      <c r="Y1035" s="411">
        <f>Y1034</f>
        <v>0</v>
      </c>
      <c r="Z1035" s="411">
        <f t="shared" ref="Z1035:AL1035" si="328">Z1034</f>
        <v>0</v>
      </c>
      <c r="AA1035" s="411">
        <f t="shared" si="328"/>
        <v>0</v>
      </c>
      <c r="AB1035" s="411">
        <f t="shared" si="328"/>
        <v>0</v>
      </c>
      <c r="AC1035" s="411">
        <f t="shared" si="328"/>
        <v>0</v>
      </c>
      <c r="AD1035" s="411">
        <f t="shared" si="328"/>
        <v>0</v>
      </c>
      <c r="AE1035" s="411">
        <f t="shared" si="328"/>
        <v>0</v>
      </c>
      <c r="AF1035" s="411">
        <f t="shared" si="328"/>
        <v>0</v>
      </c>
      <c r="AG1035" s="411">
        <f t="shared" si="328"/>
        <v>0</v>
      </c>
      <c r="AH1035" s="411">
        <f t="shared" si="328"/>
        <v>0</v>
      </c>
      <c r="AI1035" s="411">
        <f t="shared" si="328"/>
        <v>0</v>
      </c>
      <c r="AJ1035" s="411">
        <f t="shared" si="328"/>
        <v>0</v>
      </c>
      <c r="AK1035" s="411">
        <f t="shared" si="328"/>
        <v>0</v>
      </c>
      <c r="AL1035" s="411">
        <f t="shared" si="328"/>
        <v>0</v>
      </c>
      <c r="AM1035" s="306"/>
    </row>
    <row r="1036" spans="1:39" ht="16" hidden="1" outlineLevel="1">
      <c r="A1036" s="531"/>
      <c r="B1036" s="322"/>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23"/>
      <c r="Z1036" s="424"/>
      <c r="AA1036" s="424"/>
      <c r="AB1036" s="424"/>
      <c r="AC1036" s="424"/>
      <c r="AD1036" s="424"/>
      <c r="AE1036" s="424"/>
      <c r="AF1036" s="424"/>
      <c r="AG1036" s="424"/>
      <c r="AH1036" s="424"/>
      <c r="AI1036" s="424"/>
      <c r="AJ1036" s="424"/>
      <c r="AK1036" s="424"/>
      <c r="AL1036" s="424"/>
      <c r="AM1036" s="297"/>
    </row>
    <row r="1037" spans="1:39" ht="17" hidden="1" outlineLevel="1">
      <c r="A1037" s="531">
        <v>19</v>
      </c>
      <c r="B1037" s="428" t="s">
        <v>111</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6"/>
      <c r="Z1037" s="410"/>
      <c r="AA1037" s="410"/>
      <c r="AB1037" s="410"/>
      <c r="AC1037" s="410"/>
      <c r="AD1037" s="410"/>
      <c r="AE1037" s="410"/>
      <c r="AF1037" s="415"/>
      <c r="AG1037" s="415"/>
      <c r="AH1037" s="415"/>
      <c r="AI1037" s="415"/>
      <c r="AJ1037" s="415"/>
      <c r="AK1037" s="415"/>
      <c r="AL1037" s="415"/>
      <c r="AM1037" s="296">
        <f>SUM(Y1037:AL1037)</f>
        <v>0</v>
      </c>
    </row>
    <row r="1038" spans="1:39" ht="16" hidden="1" outlineLevel="1">
      <c r="A1038" s="531"/>
      <c r="B1038" s="294" t="s">
        <v>342</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Y1037</f>
        <v>0</v>
      </c>
      <c r="Z1038" s="411">
        <f t="shared" ref="Z1038:AL1038" si="329">Z1037</f>
        <v>0</v>
      </c>
      <c r="AA1038" s="411">
        <f t="shared" si="329"/>
        <v>0</v>
      </c>
      <c r="AB1038" s="411">
        <f t="shared" si="329"/>
        <v>0</v>
      </c>
      <c r="AC1038" s="411">
        <f t="shared" si="329"/>
        <v>0</v>
      </c>
      <c r="AD1038" s="411">
        <f t="shared" si="329"/>
        <v>0</v>
      </c>
      <c r="AE1038" s="411">
        <f t="shared" si="329"/>
        <v>0</v>
      </c>
      <c r="AF1038" s="411">
        <f t="shared" si="329"/>
        <v>0</v>
      </c>
      <c r="AG1038" s="411">
        <f t="shared" si="329"/>
        <v>0</v>
      </c>
      <c r="AH1038" s="411">
        <f t="shared" si="329"/>
        <v>0</v>
      </c>
      <c r="AI1038" s="411">
        <f t="shared" si="329"/>
        <v>0</v>
      </c>
      <c r="AJ1038" s="411">
        <f t="shared" si="329"/>
        <v>0</v>
      </c>
      <c r="AK1038" s="411">
        <f t="shared" si="329"/>
        <v>0</v>
      </c>
      <c r="AL1038" s="411">
        <f t="shared" si="329"/>
        <v>0</v>
      </c>
      <c r="AM1038" s="297"/>
    </row>
    <row r="1039" spans="1:39" ht="16" hidden="1" outlineLevel="1">
      <c r="A1039" s="531"/>
      <c r="B1039" s="322"/>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12"/>
      <c r="AA1039" s="412"/>
      <c r="AB1039" s="412"/>
      <c r="AC1039" s="412"/>
      <c r="AD1039" s="412"/>
      <c r="AE1039" s="412"/>
      <c r="AF1039" s="412"/>
      <c r="AG1039" s="412"/>
      <c r="AH1039" s="412"/>
      <c r="AI1039" s="412"/>
      <c r="AJ1039" s="412"/>
      <c r="AK1039" s="412"/>
      <c r="AL1039" s="412"/>
      <c r="AM1039" s="306"/>
    </row>
    <row r="1040" spans="1:39" ht="17" hidden="1" outlineLevel="1">
      <c r="A1040" s="531">
        <v>20</v>
      </c>
      <c r="B1040" s="428" t="s">
        <v>110</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6"/>
      <c r="Z1040" s="410"/>
      <c r="AA1040" s="410"/>
      <c r="AB1040" s="410"/>
      <c r="AC1040" s="410"/>
      <c r="AD1040" s="410"/>
      <c r="AE1040" s="410"/>
      <c r="AF1040" s="415"/>
      <c r="AG1040" s="415"/>
      <c r="AH1040" s="415"/>
      <c r="AI1040" s="415"/>
      <c r="AJ1040" s="415"/>
      <c r="AK1040" s="415"/>
      <c r="AL1040" s="415"/>
      <c r="AM1040" s="296">
        <f>SUM(Y1040:AL1040)</f>
        <v>0</v>
      </c>
    </row>
    <row r="1041" spans="1:39" ht="16" hidden="1" outlineLevel="1">
      <c r="A1041" s="531"/>
      <c r="B1041" s="294" t="s">
        <v>342</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 t="shared" ref="Y1041:AL1041" si="330">Y1040</f>
        <v>0</v>
      </c>
      <c r="Z1041" s="411">
        <f t="shared" si="330"/>
        <v>0</v>
      </c>
      <c r="AA1041" s="411">
        <f t="shared" si="330"/>
        <v>0</v>
      </c>
      <c r="AB1041" s="411">
        <f t="shared" si="330"/>
        <v>0</v>
      </c>
      <c r="AC1041" s="411">
        <f t="shared" si="330"/>
        <v>0</v>
      </c>
      <c r="AD1041" s="411">
        <f t="shared" si="330"/>
        <v>0</v>
      </c>
      <c r="AE1041" s="411">
        <f t="shared" si="330"/>
        <v>0</v>
      </c>
      <c r="AF1041" s="411">
        <f t="shared" si="330"/>
        <v>0</v>
      </c>
      <c r="AG1041" s="411">
        <f t="shared" si="330"/>
        <v>0</v>
      </c>
      <c r="AH1041" s="411">
        <f t="shared" si="330"/>
        <v>0</v>
      </c>
      <c r="AI1041" s="411">
        <f t="shared" si="330"/>
        <v>0</v>
      </c>
      <c r="AJ1041" s="411">
        <f t="shared" si="330"/>
        <v>0</v>
      </c>
      <c r="AK1041" s="411">
        <f t="shared" si="330"/>
        <v>0</v>
      </c>
      <c r="AL1041" s="411">
        <f t="shared" si="330"/>
        <v>0</v>
      </c>
      <c r="AM1041" s="306"/>
    </row>
    <row r="1042" spans="1:39" ht="16" hidden="1" outlineLevel="1">
      <c r="A1042" s="531"/>
      <c r="B1042" s="323"/>
      <c r="C1042" s="300"/>
      <c r="D1042" s="291"/>
      <c r="E1042" s="291"/>
      <c r="F1042" s="291"/>
      <c r="G1042" s="291"/>
      <c r="H1042" s="291"/>
      <c r="I1042" s="291"/>
      <c r="J1042" s="291"/>
      <c r="K1042" s="291"/>
      <c r="L1042" s="291"/>
      <c r="M1042" s="291"/>
      <c r="N1042" s="300"/>
      <c r="O1042" s="291"/>
      <c r="P1042" s="291"/>
      <c r="Q1042" s="291"/>
      <c r="R1042" s="291"/>
      <c r="S1042" s="291"/>
      <c r="T1042" s="291"/>
      <c r="U1042" s="291"/>
      <c r="V1042" s="291"/>
      <c r="W1042" s="291"/>
      <c r="X1042" s="291"/>
      <c r="Y1042" s="412"/>
      <c r="Z1042" s="412"/>
      <c r="AA1042" s="412"/>
      <c r="AB1042" s="412"/>
      <c r="AC1042" s="412"/>
      <c r="AD1042" s="412"/>
      <c r="AE1042" s="412"/>
      <c r="AF1042" s="412"/>
      <c r="AG1042" s="412"/>
      <c r="AH1042" s="412"/>
      <c r="AI1042" s="412"/>
      <c r="AJ1042" s="412"/>
      <c r="AK1042" s="412"/>
      <c r="AL1042" s="412"/>
      <c r="AM1042" s="306"/>
    </row>
    <row r="1043" spans="1:39" ht="16" hidden="1" outlineLevel="1">
      <c r="A1043" s="531"/>
      <c r="B1043" s="517" t="s">
        <v>502</v>
      </c>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22"/>
      <c r="Z1043" s="425"/>
      <c r="AA1043" s="425"/>
      <c r="AB1043" s="425"/>
      <c r="AC1043" s="425"/>
      <c r="AD1043" s="425"/>
      <c r="AE1043" s="425"/>
      <c r="AF1043" s="425"/>
      <c r="AG1043" s="425"/>
      <c r="AH1043" s="425"/>
      <c r="AI1043" s="425"/>
      <c r="AJ1043" s="425"/>
      <c r="AK1043" s="425"/>
      <c r="AL1043" s="425"/>
      <c r="AM1043" s="306"/>
    </row>
    <row r="1044" spans="1:39" ht="16" hidden="1" outlineLevel="1">
      <c r="A1044" s="531"/>
      <c r="B1044" s="503" t="s">
        <v>498</v>
      </c>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2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21</v>
      </c>
      <c r="B1045" s="428" t="s">
        <v>113</v>
      </c>
      <c r="C1045" s="291" t="s">
        <v>25</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c r="Z1045" s="410"/>
      <c r="AA1045" s="410"/>
      <c r="AB1045" s="410"/>
      <c r="AC1045" s="410"/>
      <c r="AD1045" s="410"/>
      <c r="AE1045" s="410"/>
      <c r="AF1045" s="410"/>
      <c r="AG1045" s="410"/>
      <c r="AH1045" s="410"/>
      <c r="AI1045" s="410"/>
      <c r="AJ1045" s="410"/>
      <c r="AK1045" s="410"/>
      <c r="AL1045" s="410"/>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1">
        <f t="shared" ref="Y1046:AL1046" si="331">Y1045</f>
        <v>0</v>
      </c>
      <c r="Z1046" s="411">
        <f t="shared" si="331"/>
        <v>0</v>
      </c>
      <c r="AA1046" s="411">
        <f t="shared" si="331"/>
        <v>0</v>
      </c>
      <c r="AB1046" s="411">
        <f t="shared" si="331"/>
        <v>0</v>
      </c>
      <c r="AC1046" s="411">
        <f t="shared" si="331"/>
        <v>0</v>
      </c>
      <c r="AD1046" s="411">
        <f t="shared" si="331"/>
        <v>0</v>
      </c>
      <c r="AE1046" s="411">
        <f t="shared" si="331"/>
        <v>0</v>
      </c>
      <c r="AF1046" s="411">
        <f t="shared" si="331"/>
        <v>0</v>
      </c>
      <c r="AG1046" s="411">
        <f t="shared" si="331"/>
        <v>0</v>
      </c>
      <c r="AH1046" s="411">
        <f t="shared" si="331"/>
        <v>0</v>
      </c>
      <c r="AI1046" s="411">
        <f t="shared" si="331"/>
        <v>0</v>
      </c>
      <c r="AJ1046" s="411">
        <f t="shared" si="331"/>
        <v>0</v>
      </c>
      <c r="AK1046" s="411">
        <f t="shared" si="331"/>
        <v>0</v>
      </c>
      <c r="AL1046" s="411">
        <f t="shared" si="331"/>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2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22</v>
      </c>
      <c r="B1048" s="428" t="s">
        <v>114</v>
      </c>
      <c r="C1048" s="291" t="s">
        <v>25</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0"/>
      <c r="Z1048" s="410"/>
      <c r="AA1048" s="410"/>
      <c r="AB1048" s="410"/>
      <c r="AC1048" s="410"/>
      <c r="AD1048" s="410"/>
      <c r="AE1048" s="410"/>
      <c r="AF1048" s="410"/>
      <c r="AG1048" s="410"/>
      <c r="AH1048" s="410"/>
      <c r="AI1048" s="410"/>
      <c r="AJ1048" s="410"/>
      <c r="AK1048" s="410"/>
      <c r="AL1048" s="410"/>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11">
        <f t="shared" ref="Y1049:AL1049" si="332">Y1048</f>
        <v>0</v>
      </c>
      <c r="Z1049" s="411">
        <f t="shared" si="332"/>
        <v>0</v>
      </c>
      <c r="AA1049" s="411">
        <f t="shared" si="332"/>
        <v>0</v>
      </c>
      <c r="AB1049" s="411">
        <f t="shared" si="332"/>
        <v>0</v>
      </c>
      <c r="AC1049" s="411">
        <f t="shared" si="332"/>
        <v>0</v>
      </c>
      <c r="AD1049" s="411">
        <f t="shared" si="332"/>
        <v>0</v>
      </c>
      <c r="AE1049" s="411">
        <f t="shared" si="332"/>
        <v>0</v>
      </c>
      <c r="AF1049" s="411">
        <f t="shared" si="332"/>
        <v>0</v>
      </c>
      <c r="AG1049" s="411">
        <f t="shared" si="332"/>
        <v>0</v>
      </c>
      <c r="AH1049" s="411">
        <f t="shared" si="332"/>
        <v>0</v>
      </c>
      <c r="AI1049" s="411">
        <f t="shared" si="332"/>
        <v>0</v>
      </c>
      <c r="AJ1049" s="411">
        <f t="shared" si="332"/>
        <v>0</v>
      </c>
      <c r="AK1049" s="411">
        <f t="shared" si="332"/>
        <v>0</v>
      </c>
      <c r="AL1049" s="411">
        <f t="shared" si="332"/>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2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23</v>
      </c>
      <c r="B1051" s="428" t="s">
        <v>115</v>
      </c>
      <c r="C1051" s="291" t="s">
        <v>25</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0"/>
      <c r="Z1051" s="410"/>
      <c r="AA1051" s="410"/>
      <c r="AB1051" s="410"/>
      <c r="AC1051" s="410"/>
      <c r="AD1051" s="410"/>
      <c r="AE1051" s="410"/>
      <c r="AF1051" s="410"/>
      <c r="AG1051" s="410"/>
      <c r="AH1051" s="410"/>
      <c r="AI1051" s="410"/>
      <c r="AJ1051" s="410"/>
      <c r="AK1051" s="410"/>
      <c r="AL1051" s="410"/>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1"/>
      <c r="O1052" s="295"/>
      <c r="P1052" s="295"/>
      <c r="Q1052" s="295"/>
      <c r="R1052" s="295"/>
      <c r="S1052" s="295"/>
      <c r="T1052" s="295"/>
      <c r="U1052" s="295"/>
      <c r="V1052" s="295"/>
      <c r="W1052" s="295"/>
      <c r="X1052" s="295"/>
      <c r="Y1052" s="411">
        <f t="shared" ref="Y1052:AL1052" si="333">Y1051</f>
        <v>0</v>
      </c>
      <c r="Z1052" s="411">
        <f t="shared" si="333"/>
        <v>0</v>
      </c>
      <c r="AA1052" s="411">
        <f t="shared" si="333"/>
        <v>0</v>
      </c>
      <c r="AB1052" s="411">
        <f t="shared" si="333"/>
        <v>0</v>
      </c>
      <c r="AC1052" s="411">
        <f t="shared" si="333"/>
        <v>0</v>
      </c>
      <c r="AD1052" s="411">
        <f t="shared" si="333"/>
        <v>0</v>
      </c>
      <c r="AE1052" s="411">
        <f t="shared" si="333"/>
        <v>0</v>
      </c>
      <c r="AF1052" s="411">
        <f t="shared" si="333"/>
        <v>0</v>
      </c>
      <c r="AG1052" s="411">
        <f t="shared" si="333"/>
        <v>0</v>
      </c>
      <c r="AH1052" s="411">
        <f t="shared" si="333"/>
        <v>0</v>
      </c>
      <c r="AI1052" s="411">
        <f t="shared" si="333"/>
        <v>0</v>
      </c>
      <c r="AJ1052" s="411">
        <f t="shared" si="333"/>
        <v>0</v>
      </c>
      <c r="AK1052" s="411">
        <f t="shared" si="333"/>
        <v>0</v>
      </c>
      <c r="AL1052" s="411">
        <f t="shared" si="333"/>
        <v>0</v>
      </c>
      <c r="AM1052" s="306"/>
    </row>
    <row r="1053" spans="1:39" ht="15" hidden="1" customHeight="1" outlineLevel="1">
      <c r="A1053" s="531"/>
      <c r="B1053" s="430"/>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2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24</v>
      </c>
      <c r="B1054" s="428" t="s">
        <v>116</v>
      </c>
      <c r="C1054" s="291" t="s">
        <v>25</v>
      </c>
      <c r="D1054" s="295"/>
      <c r="E1054" s="295"/>
      <c r="F1054" s="295"/>
      <c r="G1054" s="295"/>
      <c r="H1054" s="295"/>
      <c r="I1054" s="295"/>
      <c r="J1054" s="295"/>
      <c r="K1054" s="295"/>
      <c r="L1054" s="295"/>
      <c r="M1054" s="295"/>
      <c r="N1054" s="291"/>
      <c r="O1054" s="295"/>
      <c r="P1054" s="295"/>
      <c r="Q1054" s="295"/>
      <c r="R1054" s="295"/>
      <c r="S1054" s="295"/>
      <c r="T1054" s="295"/>
      <c r="U1054" s="295"/>
      <c r="V1054" s="295"/>
      <c r="W1054" s="295"/>
      <c r="X1054" s="295"/>
      <c r="Y1054" s="410"/>
      <c r="Z1054" s="410"/>
      <c r="AA1054" s="410"/>
      <c r="AB1054" s="410"/>
      <c r="AC1054" s="410"/>
      <c r="AD1054" s="410"/>
      <c r="AE1054" s="410"/>
      <c r="AF1054" s="410"/>
      <c r="AG1054" s="410"/>
      <c r="AH1054" s="410"/>
      <c r="AI1054" s="410"/>
      <c r="AJ1054" s="410"/>
      <c r="AK1054" s="410"/>
      <c r="AL1054" s="410"/>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1"/>
      <c r="O1055" s="295"/>
      <c r="P1055" s="295"/>
      <c r="Q1055" s="295"/>
      <c r="R1055" s="295"/>
      <c r="S1055" s="295"/>
      <c r="T1055" s="295"/>
      <c r="U1055" s="295"/>
      <c r="V1055" s="295"/>
      <c r="W1055" s="295"/>
      <c r="X1055" s="295"/>
      <c r="Y1055" s="411">
        <f t="shared" ref="Y1055:AL1055" si="334">Y1054</f>
        <v>0</v>
      </c>
      <c r="Z1055" s="411">
        <f t="shared" si="334"/>
        <v>0</v>
      </c>
      <c r="AA1055" s="411">
        <f t="shared" si="334"/>
        <v>0</v>
      </c>
      <c r="AB1055" s="411">
        <f t="shared" si="334"/>
        <v>0</v>
      </c>
      <c r="AC1055" s="411">
        <f t="shared" si="334"/>
        <v>0</v>
      </c>
      <c r="AD1055" s="411">
        <f t="shared" si="334"/>
        <v>0</v>
      </c>
      <c r="AE1055" s="411">
        <f t="shared" si="334"/>
        <v>0</v>
      </c>
      <c r="AF1055" s="411">
        <f t="shared" si="334"/>
        <v>0</v>
      </c>
      <c r="AG1055" s="411">
        <f t="shared" si="334"/>
        <v>0</v>
      </c>
      <c r="AH1055" s="411">
        <f t="shared" si="334"/>
        <v>0</v>
      </c>
      <c r="AI1055" s="411">
        <f t="shared" si="334"/>
        <v>0</v>
      </c>
      <c r="AJ1055" s="411">
        <f t="shared" si="334"/>
        <v>0</v>
      </c>
      <c r="AK1055" s="411">
        <f t="shared" si="334"/>
        <v>0</v>
      </c>
      <c r="AL1055" s="411">
        <f t="shared" si="334"/>
        <v>0</v>
      </c>
      <c r="AM1055" s="306"/>
    </row>
    <row r="1056" spans="1:39" ht="15" hidden="1" customHeight="1" outlineLevel="1">
      <c r="A1056" s="531"/>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499</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25</v>
      </c>
      <c r="B1058" s="428" t="s">
        <v>117</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 t="shared" ref="Y1059:AL1059" si="335">Y1058</f>
        <v>0</v>
      </c>
      <c r="Z1059" s="411">
        <f t="shared" si="335"/>
        <v>0</v>
      </c>
      <c r="AA1059" s="411">
        <f t="shared" si="335"/>
        <v>0</v>
      </c>
      <c r="AB1059" s="411">
        <f t="shared" si="335"/>
        <v>0</v>
      </c>
      <c r="AC1059" s="411">
        <f t="shared" si="335"/>
        <v>0</v>
      </c>
      <c r="AD1059" s="411">
        <f t="shared" si="335"/>
        <v>0</v>
      </c>
      <c r="AE1059" s="411">
        <f t="shared" si="335"/>
        <v>0</v>
      </c>
      <c r="AF1059" s="411">
        <f t="shared" si="335"/>
        <v>0</v>
      </c>
      <c r="AG1059" s="411">
        <f t="shared" si="335"/>
        <v>0</v>
      </c>
      <c r="AH1059" s="411">
        <f t="shared" si="335"/>
        <v>0</v>
      </c>
      <c r="AI1059" s="411">
        <f t="shared" si="335"/>
        <v>0</v>
      </c>
      <c r="AJ1059" s="411">
        <f t="shared" si="335"/>
        <v>0</v>
      </c>
      <c r="AK1059" s="411">
        <f t="shared" si="335"/>
        <v>0</v>
      </c>
      <c r="AL1059" s="411">
        <f t="shared" si="335"/>
        <v>0</v>
      </c>
      <c r="AM1059" s="306"/>
    </row>
    <row r="1060" spans="1:39" ht="15" hidden="1" customHeight="1" outlineLevel="1">
      <c r="A1060" s="531"/>
      <c r="B1060" s="294"/>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26</v>
      </c>
      <c r="B1061" s="428" t="s">
        <v>118</v>
      </c>
      <c r="C1061" s="291" t="s">
        <v>25</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12</v>
      </c>
      <c r="O1062" s="295"/>
      <c r="P1062" s="295"/>
      <c r="Q1062" s="295"/>
      <c r="R1062" s="295"/>
      <c r="S1062" s="295"/>
      <c r="T1062" s="295"/>
      <c r="U1062" s="295"/>
      <c r="V1062" s="295"/>
      <c r="W1062" s="295"/>
      <c r="X1062" s="295"/>
      <c r="Y1062" s="411">
        <f t="shared" ref="Y1062:AL1062" si="336">Y1061</f>
        <v>0</v>
      </c>
      <c r="Z1062" s="411">
        <f t="shared" si="336"/>
        <v>0</v>
      </c>
      <c r="AA1062" s="411">
        <f t="shared" si="336"/>
        <v>0</v>
      </c>
      <c r="AB1062" s="411">
        <f t="shared" si="336"/>
        <v>0</v>
      </c>
      <c r="AC1062" s="411">
        <f t="shared" si="336"/>
        <v>0</v>
      </c>
      <c r="AD1062" s="411">
        <f t="shared" si="336"/>
        <v>0</v>
      </c>
      <c r="AE1062" s="411">
        <f t="shared" si="336"/>
        <v>0</v>
      </c>
      <c r="AF1062" s="411">
        <f t="shared" si="336"/>
        <v>0</v>
      </c>
      <c r="AG1062" s="411">
        <f t="shared" si="336"/>
        <v>0</v>
      </c>
      <c r="AH1062" s="411">
        <f t="shared" si="336"/>
        <v>0</v>
      </c>
      <c r="AI1062" s="411">
        <f t="shared" si="336"/>
        <v>0</v>
      </c>
      <c r="AJ1062" s="411">
        <f t="shared" si="336"/>
        <v>0</v>
      </c>
      <c r="AK1062" s="411">
        <f t="shared" si="336"/>
        <v>0</v>
      </c>
      <c r="AL1062" s="411">
        <f t="shared" si="336"/>
        <v>0</v>
      </c>
      <c r="AM1062" s="306"/>
    </row>
    <row r="1063" spans="1:39" ht="15" hidden="1" customHeight="1" outlineLevel="1">
      <c r="A1063" s="531"/>
      <c r="B1063" s="294"/>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27</v>
      </c>
      <c r="B1064" s="428" t="s">
        <v>119</v>
      </c>
      <c r="C1064" s="291" t="s">
        <v>25</v>
      </c>
      <c r="D1064" s="295"/>
      <c r="E1064" s="295"/>
      <c r="F1064" s="295"/>
      <c r="G1064" s="295"/>
      <c r="H1064" s="295"/>
      <c r="I1064" s="295"/>
      <c r="J1064" s="295"/>
      <c r="K1064" s="295"/>
      <c r="L1064" s="295"/>
      <c r="M1064" s="295"/>
      <c r="N1064" s="295">
        <v>12</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12</v>
      </c>
      <c r="O1065" s="295"/>
      <c r="P1065" s="295"/>
      <c r="Q1065" s="295"/>
      <c r="R1065" s="295"/>
      <c r="S1065" s="295"/>
      <c r="T1065" s="295"/>
      <c r="U1065" s="295"/>
      <c r="V1065" s="295"/>
      <c r="W1065" s="295"/>
      <c r="X1065" s="295"/>
      <c r="Y1065" s="411">
        <f t="shared" ref="Y1065:AL1065" si="337">Y1064</f>
        <v>0</v>
      </c>
      <c r="Z1065" s="411">
        <f t="shared" si="337"/>
        <v>0</v>
      </c>
      <c r="AA1065" s="411">
        <f t="shared" si="337"/>
        <v>0</v>
      </c>
      <c r="AB1065" s="411">
        <f t="shared" si="337"/>
        <v>0</v>
      </c>
      <c r="AC1065" s="411">
        <f t="shared" si="337"/>
        <v>0</v>
      </c>
      <c r="AD1065" s="411">
        <f t="shared" si="337"/>
        <v>0</v>
      </c>
      <c r="AE1065" s="411">
        <f t="shared" si="337"/>
        <v>0</v>
      </c>
      <c r="AF1065" s="411">
        <f t="shared" si="337"/>
        <v>0</v>
      </c>
      <c r="AG1065" s="411">
        <f t="shared" si="337"/>
        <v>0</v>
      </c>
      <c r="AH1065" s="411">
        <f t="shared" si="337"/>
        <v>0</v>
      </c>
      <c r="AI1065" s="411">
        <f t="shared" si="337"/>
        <v>0</v>
      </c>
      <c r="AJ1065" s="411">
        <f t="shared" si="337"/>
        <v>0</v>
      </c>
      <c r="AK1065" s="411">
        <f t="shared" si="337"/>
        <v>0</v>
      </c>
      <c r="AL1065" s="411">
        <f t="shared" si="337"/>
        <v>0</v>
      </c>
      <c r="AM1065" s="306"/>
    </row>
    <row r="1066" spans="1:39" ht="15" hidden="1" customHeight="1" outlineLevel="1">
      <c r="A1066" s="531"/>
      <c r="B1066" s="294"/>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v>28</v>
      </c>
      <c r="B1067" s="428" t="s">
        <v>120</v>
      </c>
      <c r="C1067" s="291" t="s">
        <v>25</v>
      </c>
      <c r="D1067" s="295"/>
      <c r="E1067" s="295"/>
      <c r="F1067" s="295"/>
      <c r="G1067" s="295"/>
      <c r="H1067" s="295"/>
      <c r="I1067" s="295"/>
      <c r="J1067" s="295"/>
      <c r="K1067" s="295"/>
      <c r="L1067" s="295"/>
      <c r="M1067" s="295"/>
      <c r="N1067" s="295">
        <v>12</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1"/>
      <c r="B1068" s="294" t="s">
        <v>346</v>
      </c>
      <c r="C1068" s="291" t="s">
        <v>163</v>
      </c>
      <c r="D1068" s="295"/>
      <c r="E1068" s="295"/>
      <c r="F1068" s="295"/>
      <c r="G1068" s="295"/>
      <c r="H1068" s="295"/>
      <c r="I1068" s="295"/>
      <c r="J1068" s="295"/>
      <c r="K1068" s="295"/>
      <c r="L1068" s="295"/>
      <c r="M1068" s="295"/>
      <c r="N1068" s="295">
        <f>N1067</f>
        <v>12</v>
      </c>
      <c r="O1068" s="295"/>
      <c r="P1068" s="295"/>
      <c r="Q1068" s="295"/>
      <c r="R1068" s="295"/>
      <c r="S1068" s="295"/>
      <c r="T1068" s="295"/>
      <c r="U1068" s="295"/>
      <c r="V1068" s="295"/>
      <c r="W1068" s="295"/>
      <c r="X1068" s="295"/>
      <c r="Y1068" s="411">
        <f t="shared" ref="Y1068:AL1068" si="338">Y1067</f>
        <v>0</v>
      </c>
      <c r="Z1068" s="411">
        <f t="shared" si="338"/>
        <v>0</v>
      </c>
      <c r="AA1068" s="411">
        <f t="shared" si="338"/>
        <v>0</v>
      </c>
      <c r="AB1068" s="411">
        <f t="shared" si="338"/>
        <v>0</v>
      </c>
      <c r="AC1068" s="411">
        <f t="shared" si="338"/>
        <v>0</v>
      </c>
      <c r="AD1068" s="411">
        <f t="shared" si="338"/>
        <v>0</v>
      </c>
      <c r="AE1068" s="411">
        <f t="shared" si="338"/>
        <v>0</v>
      </c>
      <c r="AF1068" s="411">
        <f t="shared" si="338"/>
        <v>0</v>
      </c>
      <c r="AG1068" s="411">
        <f t="shared" si="338"/>
        <v>0</v>
      </c>
      <c r="AH1068" s="411">
        <f t="shared" si="338"/>
        <v>0</v>
      </c>
      <c r="AI1068" s="411">
        <f t="shared" si="338"/>
        <v>0</v>
      </c>
      <c r="AJ1068" s="411">
        <f t="shared" si="338"/>
        <v>0</v>
      </c>
      <c r="AK1068" s="411">
        <f t="shared" si="338"/>
        <v>0</v>
      </c>
      <c r="AL1068" s="411">
        <f t="shared" si="338"/>
        <v>0</v>
      </c>
      <c r="AM1068" s="306"/>
    </row>
    <row r="1069" spans="1:39" ht="15" hidden="1" customHeight="1" outlineLevel="1">
      <c r="A1069" s="531"/>
      <c r="B1069" s="294"/>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1">
        <v>29</v>
      </c>
      <c r="B1070" s="428" t="s">
        <v>121</v>
      </c>
      <c r="C1070" s="291" t="s">
        <v>25</v>
      </c>
      <c r="D1070" s="295"/>
      <c r="E1070" s="295"/>
      <c r="F1070" s="295"/>
      <c r="G1070" s="295"/>
      <c r="H1070" s="295"/>
      <c r="I1070" s="295"/>
      <c r="J1070" s="295"/>
      <c r="K1070" s="295"/>
      <c r="L1070" s="295"/>
      <c r="M1070" s="295"/>
      <c r="N1070" s="295">
        <v>3</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1"/>
      <c r="B1071" s="294" t="s">
        <v>346</v>
      </c>
      <c r="C1071" s="291" t="s">
        <v>163</v>
      </c>
      <c r="D1071" s="295"/>
      <c r="E1071" s="295"/>
      <c r="F1071" s="295"/>
      <c r="G1071" s="295"/>
      <c r="H1071" s="295"/>
      <c r="I1071" s="295"/>
      <c r="J1071" s="295"/>
      <c r="K1071" s="295"/>
      <c r="L1071" s="295"/>
      <c r="M1071" s="295"/>
      <c r="N1071" s="295">
        <f>N1070</f>
        <v>3</v>
      </c>
      <c r="O1071" s="295"/>
      <c r="P1071" s="295"/>
      <c r="Q1071" s="295"/>
      <c r="R1071" s="295"/>
      <c r="S1071" s="295"/>
      <c r="T1071" s="295"/>
      <c r="U1071" s="295"/>
      <c r="V1071" s="295"/>
      <c r="W1071" s="295"/>
      <c r="X1071" s="295"/>
      <c r="Y1071" s="411">
        <f t="shared" ref="Y1071:AL1071" si="339">Y1070</f>
        <v>0</v>
      </c>
      <c r="Z1071" s="411">
        <f t="shared" si="339"/>
        <v>0</v>
      </c>
      <c r="AA1071" s="411">
        <f t="shared" si="339"/>
        <v>0</v>
      </c>
      <c r="AB1071" s="411">
        <f t="shared" si="339"/>
        <v>0</v>
      </c>
      <c r="AC1071" s="411">
        <f t="shared" si="339"/>
        <v>0</v>
      </c>
      <c r="AD1071" s="411">
        <f t="shared" si="339"/>
        <v>0</v>
      </c>
      <c r="AE1071" s="411">
        <f t="shared" si="339"/>
        <v>0</v>
      </c>
      <c r="AF1071" s="411">
        <f t="shared" si="339"/>
        <v>0</v>
      </c>
      <c r="AG1071" s="411">
        <f t="shared" si="339"/>
        <v>0</v>
      </c>
      <c r="AH1071" s="411">
        <f t="shared" si="339"/>
        <v>0</v>
      </c>
      <c r="AI1071" s="411">
        <f t="shared" si="339"/>
        <v>0</v>
      </c>
      <c r="AJ1071" s="411">
        <f t="shared" si="339"/>
        <v>0</v>
      </c>
      <c r="AK1071" s="411">
        <f t="shared" si="339"/>
        <v>0</v>
      </c>
      <c r="AL1071" s="411">
        <f t="shared" si="339"/>
        <v>0</v>
      </c>
      <c r="AM1071" s="306"/>
    </row>
    <row r="1072" spans="1:39" ht="15" hidden="1" customHeight="1" outlineLevel="1">
      <c r="A1072" s="531"/>
      <c r="B1072" s="294"/>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1">
        <v>30</v>
      </c>
      <c r="B1073" s="428" t="s">
        <v>122</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1"/>
      <c r="B1074" s="294" t="s">
        <v>346</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1">
        <f t="shared" ref="Y1074:AL1074" si="340">Y1073</f>
        <v>0</v>
      </c>
      <c r="Z1074" s="411">
        <f t="shared" si="340"/>
        <v>0</v>
      </c>
      <c r="AA1074" s="411">
        <f t="shared" si="340"/>
        <v>0</v>
      </c>
      <c r="AB1074" s="411">
        <f t="shared" si="340"/>
        <v>0</v>
      </c>
      <c r="AC1074" s="411">
        <f t="shared" si="340"/>
        <v>0</v>
      </c>
      <c r="AD1074" s="411">
        <f t="shared" si="340"/>
        <v>0</v>
      </c>
      <c r="AE1074" s="411">
        <f t="shared" si="340"/>
        <v>0</v>
      </c>
      <c r="AF1074" s="411">
        <f t="shared" si="340"/>
        <v>0</v>
      </c>
      <c r="AG1074" s="411">
        <f t="shared" si="340"/>
        <v>0</v>
      </c>
      <c r="AH1074" s="411">
        <f t="shared" si="340"/>
        <v>0</v>
      </c>
      <c r="AI1074" s="411">
        <f t="shared" si="340"/>
        <v>0</v>
      </c>
      <c r="AJ1074" s="411">
        <f t="shared" si="340"/>
        <v>0</v>
      </c>
      <c r="AK1074" s="411">
        <f t="shared" si="340"/>
        <v>0</v>
      </c>
      <c r="AL1074" s="411">
        <f t="shared" si="340"/>
        <v>0</v>
      </c>
      <c r="AM1074" s="306"/>
    </row>
    <row r="1075" spans="1:39" ht="15" hidden="1" customHeight="1" outlineLevel="1">
      <c r="A1075" s="531"/>
      <c r="B1075" s="294"/>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1">
        <v>31</v>
      </c>
      <c r="B1076" s="428" t="s">
        <v>123</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31"/>
      <c r="B1077" s="294" t="s">
        <v>346</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1">
        <f t="shared" ref="Y1077:AL1077" si="341">Y1076</f>
        <v>0</v>
      </c>
      <c r="Z1077" s="411">
        <f t="shared" si="341"/>
        <v>0</v>
      </c>
      <c r="AA1077" s="411">
        <f t="shared" si="341"/>
        <v>0</v>
      </c>
      <c r="AB1077" s="411">
        <f t="shared" si="341"/>
        <v>0</v>
      </c>
      <c r="AC1077" s="411">
        <f t="shared" si="341"/>
        <v>0</v>
      </c>
      <c r="AD1077" s="411">
        <f t="shared" si="341"/>
        <v>0</v>
      </c>
      <c r="AE1077" s="411">
        <f t="shared" si="341"/>
        <v>0</v>
      </c>
      <c r="AF1077" s="411">
        <f t="shared" si="341"/>
        <v>0</v>
      </c>
      <c r="AG1077" s="411">
        <f t="shared" si="341"/>
        <v>0</v>
      </c>
      <c r="AH1077" s="411">
        <f t="shared" si="341"/>
        <v>0</v>
      </c>
      <c r="AI1077" s="411">
        <f t="shared" si="341"/>
        <v>0</v>
      </c>
      <c r="AJ1077" s="411">
        <f t="shared" si="341"/>
        <v>0</v>
      </c>
      <c r="AK1077" s="411">
        <f t="shared" si="341"/>
        <v>0</v>
      </c>
      <c r="AL1077" s="411">
        <f t="shared" si="341"/>
        <v>0</v>
      </c>
      <c r="AM1077" s="306"/>
    </row>
    <row r="1078" spans="1:39" ht="15" hidden="1" customHeight="1" outlineLevel="1">
      <c r="A1078" s="531"/>
      <c r="B1078" s="428"/>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31">
        <v>32</v>
      </c>
      <c r="B1079" s="428" t="s">
        <v>124</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1:39" ht="15" hidden="1" customHeight="1" outlineLevel="1">
      <c r="A1080" s="531"/>
      <c r="B1080" s="294" t="s">
        <v>346</v>
      </c>
      <c r="C1080" s="291" t="s">
        <v>163</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1">
        <f t="shared" ref="Y1080:AL1080" si="342">Y1079</f>
        <v>0</v>
      </c>
      <c r="Z1080" s="411">
        <f t="shared" si="342"/>
        <v>0</v>
      </c>
      <c r="AA1080" s="411">
        <f t="shared" si="342"/>
        <v>0</v>
      </c>
      <c r="AB1080" s="411">
        <f t="shared" si="342"/>
        <v>0</v>
      </c>
      <c r="AC1080" s="411">
        <f t="shared" si="342"/>
        <v>0</v>
      </c>
      <c r="AD1080" s="411">
        <f t="shared" si="342"/>
        <v>0</v>
      </c>
      <c r="AE1080" s="411">
        <f t="shared" si="342"/>
        <v>0</v>
      </c>
      <c r="AF1080" s="411">
        <f t="shared" si="342"/>
        <v>0</v>
      </c>
      <c r="AG1080" s="411">
        <f t="shared" si="342"/>
        <v>0</v>
      </c>
      <c r="AH1080" s="411">
        <f t="shared" si="342"/>
        <v>0</v>
      </c>
      <c r="AI1080" s="411">
        <f t="shared" si="342"/>
        <v>0</v>
      </c>
      <c r="AJ1080" s="411">
        <f t="shared" si="342"/>
        <v>0</v>
      </c>
      <c r="AK1080" s="411">
        <f t="shared" si="342"/>
        <v>0</v>
      </c>
      <c r="AL1080" s="411">
        <f t="shared" si="342"/>
        <v>0</v>
      </c>
      <c r="AM1080" s="306"/>
    </row>
    <row r="1081" spans="1:39" ht="15" hidden="1" customHeight="1" outlineLevel="1">
      <c r="A1081" s="531"/>
      <c r="B1081" s="428"/>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1:39" ht="15" hidden="1" customHeight="1" outlineLevel="1">
      <c r="A1082" s="531"/>
      <c r="B1082" s="288" t="s">
        <v>500</v>
      </c>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1">
        <v>33</v>
      </c>
      <c r="B1083" s="428" t="s">
        <v>125</v>
      </c>
      <c r="C1083" s="291" t="s">
        <v>25</v>
      </c>
      <c r="D1083" s="295"/>
      <c r="E1083" s="295"/>
      <c r="F1083" s="295"/>
      <c r="G1083" s="295"/>
      <c r="H1083" s="295"/>
      <c r="I1083" s="295"/>
      <c r="J1083" s="295"/>
      <c r="K1083" s="295"/>
      <c r="L1083" s="295"/>
      <c r="M1083" s="295"/>
      <c r="N1083" s="295">
        <v>0</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0</v>
      </c>
      <c r="O1084" s="295"/>
      <c r="P1084" s="295"/>
      <c r="Q1084" s="295"/>
      <c r="R1084" s="295"/>
      <c r="S1084" s="295"/>
      <c r="T1084" s="295"/>
      <c r="U1084" s="295"/>
      <c r="V1084" s="295"/>
      <c r="W1084" s="295"/>
      <c r="X1084" s="295"/>
      <c r="Y1084" s="411">
        <f t="shared" ref="Y1084:AL1084" si="343">Y1083</f>
        <v>0</v>
      </c>
      <c r="Z1084" s="411">
        <f t="shared" si="343"/>
        <v>0</v>
      </c>
      <c r="AA1084" s="411">
        <f t="shared" si="343"/>
        <v>0</v>
      </c>
      <c r="AB1084" s="411">
        <f t="shared" si="343"/>
        <v>0</v>
      </c>
      <c r="AC1084" s="411">
        <f t="shared" si="343"/>
        <v>0</v>
      </c>
      <c r="AD1084" s="411">
        <f t="shared" si="343"/>
        <v>0</v>
      </c>
      <c r="AE1084" s="411">
        <f t="shared" si="343"/>
        <v>0</v>
      </c>
      <c r="AF1084" s="411">
        <f t="shared" si="343"/>
        <v>0</v>
      </c>
      <c r="AG1084" s="411">
        <f t="shared" si="343"/>
        <v>0</v>
      </c>
      <c r="AH1084" s="411">
        <f t="shared" si="343"/>
        <v>0</v>
      </c>
      <c r="AI1084" s="411">
        <f t="shared" si="343"/>
        <v>0</v>
      </c>
      <c r="AJ1084" s="411">
        <f t="shared" si="343"/>
        <v>0</v>
      </c>
      <c r="AK1084" s="411">
        <f t="shared" si="343"/>
        <v>0</v>
      </c>
      <c r="AL1084" s="411">
        <f t="shared" si="343"/>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1">
        <v>34</v>
      </c>
      <c r="B1086" s="428" t="s">
        <v>126</v>
      </c>
      <c r="C1086" s="291" t="s">
        <v>25</v>
      </c>
      <c r="D1086" s="295"/>
      <c r="E1086" s="295"/>
      <c r="F1086" s="295"/>
      <c r="G1086" s="295"/>
      <c r="H1086" s="295"/>
      <c r="I1086" s="295"/>
      <c r="J1086" s="295"/>
      <c r="K1086" s="295"/>
      <c r="L1086" s="295"/>
      <c r="M1086" s="295"/>
      <c r="N1086" s="295">
        <v>0</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295">
        <f>N1086</f>
        <v>0</v>
      </c>
      <c r="O1087" s="295"/>
      <c r="P1087" s="295"/>
      <c r="Q1087" s="295"/>
      <c r="R1087" s="295"/>
      <c r="S1087" s="295"/>
      <c r="T1087" s="295"/>
      <c r="U1087" s="295"/>
      <c r="V1087" s="295"/>
      <c r="W1087" s="295"/>
      <c r="X1087" s="295"/>
      <c r="Y1087" s="411">
        <f t="shared" ref="Y1087:AL1087" si="344">Y1086</f>
        <v>0</v>
      </c>
      <c r="Z1087" s="411">
        <f t="shared" si="344"/>
        <v>0</v>
      </c>
      <c r="AA1087" s="411">
        <f t="shared" si="344"/>
        <v>0</v>
      </c>
      <c r="AB1087" s="411">
        <f t="shared" si="344"/>
        <v>0</v>
      </c>
      <c r="AC1087" s="411">
        <f t="shared" si="344"/>
        <v>0</v>
      </c>
      <c r="AD1087" s="411">
        <f t="shared" si="344"/>
        <v>0</v>
      </c>
      <c r="AE1087" s="411">
        <f t="shared" si="344"/>
        <v>0</v>
      </c>
      <c r="AF1087" s="411">
        <f t="shared" si="344"/>
        <v>0</v>
      </c>
      <c r="AG1087" s="411">
        <f t="shared" si="344"/>
        <v>0</v>
      </c>
      <c r="AH1087" s="411">
        <f t="shared" si="344"/>
        <v>0</v>
      </c>
      <c r="AI1087" s="411">
        <f t="shared" si="344"/>
        <v>0</v>
      </c>
      <c r="AJ1087" s="411">
        <f t="shared" si="344"/>
        <v>0</v>
      </c>
      <c r="AK1087" s="411">
        <f t="shared" si="344"/>
        <v>0</v>
      </c>
      <c r="AL1087" s="411">
        <f t="shared" si="344"/>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35</v>
      </c>
      <c r="B1089" s="428" t="s">
        <v>127</v>
      </c>
      <c r="C1089" s="291" t="s">
        <v>25</v>
      </c>
      <c r="D1089" s="295"/>
      <c r="E1089" s="295"/>
      <c r="F1089" s="295"/>
      <c r="G1089" s="295"/>
      <c r="H1089" s="295"/>
      <c r="I1089" s="295"/>
      <c r="J1089" s="295"/>
      <c r="K1089" s="295"/>
      <c r="L1089" s="295"/>
      <c r="M1089" s="295"/>
      <c r="N1089" s="295">
        <v>0</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0</v>
      </c>
      <c r="O1090" s="295"/>
      <c r="P1090" s="295"/>
      <c r="Q1090" s="295"/>
      <c r="R1090" s="295"/>
      <c r="S1090" s="295"/>
      <c r="T1090" s="295"/>
      <c r="U1090" s="295"/>
      <c r="V1090" s="295"/>
      <c r="W1090" s="295"/>
      <c r="X1090" s="295"/>
      <c r="Y1090" s="411">
        <f t="shared" ref="Y1090:AL1090" si="345">Y1089</f>
        <v>0</v>
      </c>
      <c r="Z1090" s="411">
        <f t="shared" si="345"/>
        <v>0</v>
      </c>
      <c r="AA1090" s="411">
        <f t="shared" si="345"/>
        <v>0</v>
      </c>
      <c r="AB1090" s="411">
        <f t="shared" si="345"/>
        <v>0</v>
      </c>
      <c r="AC1090" s="411">
        <f t="shared" si="345"/>
        <v>0</v>
      </c>
      <c r="AD1090" s="411">
        <f t="shared" si="345"/>
        <v>0</v>
      </c>
      <c r="AE1090" s="411">
        <f t="shared" si="345"/>
        <v>0</v>
      </c>
      <c r="AF1090" s="411">
        <f t="shared" si="345"/>
        <v>0</v>
      </c>
      <c r="AG1090" s="411">
        <f t="shared" si="345"/>
        <v>0</v>
      </c>
      <c r="AH1090" s="411">
        <f t="shared" si="345"/>
        <v>0</v>
      </c>
      <c r="AI1090" s="411">
        <f t="shared" si="345"/>
        <v>0</v>
      </c>
      <c r="AJ1090" s="411">
        <f t="shared" si="345"/>
        <v>0</v>
      </c>
      <c r="AK1090" s="411">
        <f t="shared" si="345"/>
        <v>0</v>
      </c>
      <c r="AL1090" s="411">
        <f t="shared" si="345"/>
        <v>0</v>
      </c>
      <c r="AM1090" s="306"/>
    </row>
    <row r="1091" spans="1:39" ht="15" hidden="1" customHeight="1" outlineLevel="1">
      <c r="A1091" s="531"/>
      <c r="B1091" s="431"/>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1"/>
      <c r="B1092" s="288" t="s">
        <v>501</v>
      </c>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28.5" hidden="1" customHeight="1" outlineLevel="1">
      <c r="A1093" s="531">
        <v>36</v>
      </c>
      <c r="B1093" s="428" t="s">
        <v>128</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1"/>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 t="shared" ref="Y1094:AL1094" si="346">Y1093</f>
        <v>0</v>
      </c>
      <c r="Z1094" s="411">
        <f t="shared" si="346"/>
        <v>0</v>
      </c>
      <c r="AA1094" s="411">
        <f t="shared" si="346"/>
        <v>0</v>
      </c>
      <c r="AB1094" s="411">
        <f t="shared" si="346"/>
        <v>0</v>
      </c>
      <c r="AC1094" s="411">
        <f t="shared" si="346"/>
        <v>0</v>
      </c>
      <c r="AD1094" s="411">
        <f t="shared" si="346"/>
        <v>0</v>
      </c>
      <c r="AE1094" s="411">
        <f t="shared" si="346"/>
        <v>0</v>
      </c>
      <c r="AF1094" s="411">
        <f t="shared" si="346"/>
        <v>0</v>
      </c>
      <c r="AG1094" s="411">
        <f t="shared" si="346"/>
        <v>0</v>
      </c>
      <c r="AH1094" s="411">
        <f t="shared" si="346"/>
        <v>0</v>
      </c>
      <c r="AI1094" s="411">
        <f t="shared" si="346"/>
        <v>0</v>
      </c>
      <c r="AJ1094" s="411">
        <f t="shared" si="346"/>
        <v>0</v>
      </c>
      <c r="AK1094" s="411">
        <f t="shared" si="346"/>
        <v>0</v>
      </c>
      <c r="AL1094" s="411">
        <f t="shared" si="346"/>
        <v>0</v>
      </c>
      <c r="AM1094" s="306"/>
    </row>
    <row r="1095" spans="1:39" ht="15" hidden="1" customHeight="1" outlineLevel="1">
      <c r="A1095" s="531"/>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1">
        <v>37</v>
      </c>
      <c r="B1096" s="428" t="s">
        <v>129</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1"/>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 t="shared" ref="Y1097:AL1097" si="347">Y1096</f>
        <v>0</v>
      </c>
      <c r="Z1097" s="411">
        <f t="shared" si="347"/>
        <v>0</v>
      </c>
      <c r="AA1097" s="411">
        <f t="shared" si="347"/>
        <v>0</v>
      </c>
      <c r="AB1097" s="411">
        <f t="shared" si="347"/>
        <v>0</v>
      </c>
      <c r="AC1097" s="411">
        <f t="shared" si="347"/>
        <v>0</v>
      </c>
      <c r="AD1097" s="411">
        <f t="shared" si="347"/>
        <v>0</v>
      </c>
      <c r="AE1097" s="411">
        <f t="shared" si="347"/>
        <v>0</v>
      </c>
      <c r="AF1097" s="411">
        <f t="shared" si="347"/>
        <v>0</v>
      </c>
      <c r="AG1097" s="411">
        <f t="shared" si="347"/>
        <v>0</v>
      </c>
      <c r="AH1097" s="411">
        <f t="shared" si="347"/>
        <v>0</v>
      </c>
      <c r="AI1097" s="411">
        <f t="shared" si="347"/>
        <v>0</v>
      </c>
      <c r="AJ1097" s="411">
        <f t="shared" si="347"/>
        <v>0</v>
      </c>
      <c r="AK1097" s="411">
        <f t="shared" si="347"/>
        <v>0</v>
      </c>
      <c r="AL1097" s="411">
        <f t="shared" si="347"/>
        <v>0</v>
      </c>
      <c r="AM1097" s="306"/>
    </row>
    <row r="1098" spans="1:39" ht="15" hidden="1" customHeight="1" outlineLevel="1">
      <c r="A1098" s="531"/>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15" hidden="1" customHeight="1" outlineLevel="1">
      <c r="A1099" s="531">
        <v>38</v>
      </c>
      <c r="B1099" s="428" t="s">
        <v>130</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1"/>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 t="shared" ref="Y1100:AL1100" si="348">Y1099</f>
        <v>0</v>
      </c>
      <c r="Z1100" s="411">
        <f t="shared" si="348"/>
        <v>0</v>
      </c>
      <c r="AA1100" s="411">
        <f t="shared" si="348"/>
        <v>0</v>
      </c>
      <c r="AB1100" s="411">
        <f t="shared" si="348"/>
        <v>0</v>
      </c>
      <c r="AC1100" s="411">
        <f t="shared" si="348"/>
        <v>0</v>
      </c>
      <c r="AD1100" s="411">
        <f t="shared" si="348"/>
        <v>0</v>
      </c>
      <c r="AE1100" s="411">
        <f t="shared" si="348"/>
        <v>0</v>
      </c>
      <c r="AF1100" s="411">
        <f t="shared" si="348"/>
        <v>0</v>
      </c>
      <c r="AG1100" s="411">
        <f t="shared" si="348"/>
        <v>0</v>
      </c>
      <c r="AH1100" s="411">
        <f t="shared" si="348"/>
        <v>0</v>
      </c>
      <c r="AI1100" s="411">
        <f t="shared" si="348"/>
        <v>0</v>
      </c>
      <c r="AJ1100" s="411">
        <f t="shared" si="348"/>
        <v>0</v>
      </c>
      <c r="AK1100" s="411">
        <f t="shared" si="348"/>
        <v>0</v>
      </c>
      <c r="AL1100" s="411">
        <f t="shared" si="348"/>
        <v>0</v>
      </c>
      <c r="AM1100" s="306"/>
    </row>
    <row r="1101" spans="1:39" ht="15" hidden="1" customHeight="1" outlineLevel="1">
      <c r="A1101" s="531"/>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15" hidden="1" customHeight="1" outlineLevel="1">
      <c r="A1102" s="531">
        <v>39</v>
      </c>
      <c r="B1102" s="428" t="s">
        <v>131</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1"/>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 t="shared" ref="Y1103:AL1103" si="349">Y1102</f>
        <v>0</v>
      </c>
      <c r="Z1103" s="411">
        <f t="shared" si="349"/>
        <v>0</v>
      </c>
      <c r="AA1103" s="411">
        <f t="shared" si="349"/>
        <v>0</v>
      </c>
      <c r="AB1103" s="411">
        <f t="shared" si="349"/>
        <v>0</v>
      </c>
      <c r="AC1103" s="411">
        <f t="shared" si="349"/>
        <v>0</v>
      </c>
      <c r="AD1103" s="411">
        <f t="shared" si="349"/>
        <v>0</v>
      </c>
      <c r="AE1103" s="411">
        <f t="shared" si="349"/>
        <v>0</v>
      </c>
      <c r="AF1103" s="411">
        <f t="shared" si="349"/>
        <v>0</v>
      </c>
      <c r="AG1103" s="411">
        <f t="shared" si="349"/>
        <v>0</v>
      </c>
      <c r="AH1103" s="411">
        <f t="shared" si="349"/>
        <v>0</v>
      </c>
      <c r="AI1103" s="411">
        <f t="shared" si="349"/>
        <v>0</v>
      </c>
      <c r="AJ1103" s="411">
        <f t="shared" si="349"/>
        <v>0</v>
      </c>
      <c r="AK1103" s="411">
        <f t="shared" si="349"/>
        <v>0</v>
      </c>
      <c r="AL1103" s="411">
        <f t="shared" si="349"/>
        <v>0</v>
      </c>
      <c r="AM1103" s="306"/>
    </row>
    <row r="1104" spans="1:39" ht="15" hidden="1" customHeight="1" outlineLevel="1">
      <c r="A1104" s="531"/>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15" hidden="1" customHeight="1" outlineLevel="1">
      <c r="A1105" s="531">
        <v>40</v>
      </c>
      <c r="B1105" s="428" t="s">
        <v>132</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1"/>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 t="shared" ref="Y1106:AL1106" si="350">Y1105</f>
        <v>0</v>
      </c>
      <c r="Z1106" s="411">
        <f t="shared" si="350"/>
        <v>0</v>
      </c>
      <c r="AA1106" s="411">
        <f t="shared" si="350"/>
        <v>0</v>
      </c>
      <c r="AB1106" s="411">
        <f t="shared" si="350"/>
        <v>0</v>
      </c>
      <c r="AC1106" s="411">
        <f t="shared" si="350"/>
        <v>0</v>
      </c>
      <c r="AD1106" s="411">
        <f t="shared" si="350"/>
        <v>0</v>
      </c>
      <c r="AE1106" s="411">
        <f t="shared" si="350"/>
        <v>0</v>
      </c>
      <c r="AF1106" s="411">
        <f t="shared" si="350"/>
        <v>0</v>
      </c>
      <c r="AG1106" s="411">
        <f t="shared" si="350"/>
        <v>0</v>
      </c>
      <c r="AH1106" s="411">
        <f t="shared" si="350"/>
        <v>0</v>
      </c>
      <c r="AI1106" s="411">
        <f t="shared" si="350"/>
        <v>0</v>
      </c>
      <c r="AJ1106" s="411">
        <f t="shared" si="350"/>
        <v>0</v>
      </c>
      <c r="AK1106" s="411">
        <f t="shared" si="350"/>
        <v>0</v>
      </c>
      <c r="AL1106" s="411">
        <f t="shared" si="350"/>
        <v>0</v>
      </c>
      <c r="AM1106" s="306"/>
    </row>
    <row r="1107" spans="1:39" ht="15" hidden="1" customHeight="1" outlineLevel="1">
      <c r="A1107" s="531"/>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28.5" hidden="1" customHeight="1" outlineLevel="1">
      <c r="A1108" s="531">
        <v>41</v>
      </c>
      <c r="B1108" s="428" t="s">
        <v>133</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1"/>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 t="shared" ref="Y1109:AL1109" si="351">Y1108</f>
        <v>0</v>
      </c>
      <c r="Z1109" s="411">
        <f t="shared" si="351"/>
        <v>0</v>
      </c>
      <c r="AA1109" s="411">
        <f t="shared" si="351"/>
        <v>0</v>
      </c>
      <c r="AB1109" s="411">
        <f t="shared" si="351"/>
        <v>0</v>
      </c>
      <c r="AC1109" s="411">
        <f t="shared" si="351"/>
        <v>0</v>
      </c>
      <c r="AD1109" s="411">
        <f t="shared" si="351"/>
        <v>0</v>
      </c>
      <c r="AE1109" s="411">
        <f t="shared" si="351"/>
        <v>0</v>
      </c>
      <c r="AF1109" s="411">
        <f t="shared" si="351"/>
        <v>0</v>
      </c>
      <c r="AG1109" s="411">
        <f t="shared" si="351"/>
        <v>0</v>
      </c>
      <c r="AH1109" s="411">
        <f t="shared" si="351"/>
        <v>0</v>
      </c>
      <c r="AI1109" s="411">
        <f t="shared" si="351"/>
        <v>0</v>
      </c>
      <c r="AJ1109" s="411">
        <f t="shared" si="351"/>
        <v>0</v>
      </c>
      <c r="AK1109" s="411">
        <f t="shared" si="351"/>
        <v>0</v>
      </c>
      <c r="AL1109" s="411">
        <f t="shared" si="351"/>
        <v>0</v>
      </c>
      <c r="AM1109" s="306"/>
    </row>
    <row r="1110" spans="1:39" ht="15" hidden="1" customHeight="1" outlineLevel="1">
      <c r="A1110" s="531"/>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28.5" hidden="1" customHeight="1" outlineLevel="1">
      <c r="A1111" s="531">
        <v>42</v>
      </c>
      <c r="B1111" s="428" t="s">
        <v>134</v>
      </c>
      <c r="C1111" s="291" t="s">
        <v>25</v>
      </c>
      <c r="D1111" s="295"/>
      <c r="E1111" s="295"/>
      <c r="F1111" s="295"/>
      <c r="G1111" s="295"/>
      <c r="H1111" s="295"/>
      <c r="I1111" s="295"/>
      <c r="J1111" s="295"/>
      <c r="K1111" s="295"/>
      <c r="L1111" s="295"/>
      <c r="M1111" s="295"/>
      <c r="N1111" s="291"/>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1"/>
      <c r="B1112" s="294" t="s">
        <v>346</v>
      </c>
      <c r="C1112" s="291" t="s">
        <v>163</v>
      </c>
      <c r="D1112" s="295"/>
      <c r="E1112" s="295"/>
      <c r="F1112" s="295"/>
      <c r="G1112" s="295"/>
      <c r="H1112" s="295"/>
      <c r="I1112" s="295"/>
      <c r="J1112" s="295"/>
      <c r="K1112" s="295"/>
      <c r="L1112" s="295"/>
      <c r="M1112" s="295"/>
      <c r="N1112" s="467"/>
      <c r="O1112" s="295"/>
      <c r="P1112" s="295"/>
      <c r="Q1112" s="295"/>
      <c r="R1112" s="295"/>
      <c r="S1112" s="295"/>
      <c r="T1112" s="295"/>
      <c r="U1112" s="295"/>
      <c r="V1112" s="295"/>
      <c r="W1112" s="295"/>
      <c r="X1112" s="295"/>
      <c r="Y1112" s="411">
        <f t="shared" ref="Y1112:AL1112" si="352">Y1111</f>
        <v>0</v>
      </c>
      <c r="Z1112" s="411">
        <f t="shared" si="352"/>
        <v>0</v>
      </c>
      <c r="AA1112" s="411">
        <f t="shared" si="352"/>
        <v>0</v>
      </c>
      <c r="AB1112" s="411">
        <f t="shared" si="352"/>
        <v>0</v>
      </c>
      <c r="AC1112" s="411">
        <f t="shared" si="352"/>
        <v>0</v>
      </c>
      <c r="AD1112" s="411">
        <f t="shared" si="352"/>
        <v>0</v>
      </c>
      <c r="AE1112" s="411">
        <f t="shared" si="352"/>
        <v>0</v>
      </c>
      <c r="AF1112" s="411">
        <f t="shared" si="352"/>
        <v>0</v>
      </c>
      <c r="AG1112" s="411">
        <f t="shared" si="352"/>
        <v>0</v>
      </c>
      <c r="AH1112" s="411">
        <f t="shared" si="352"/>
        <v>0</v>
      </c>
      <c r="AI1112" s="411">
        <f t="shared" si="352"/>
        <v>0</v>
      </c>
      <c r="AJ1112" s="411">
        <f t="shared" si="352"/>
        <v>0</v>
      </c>
      <c r="AK1112" s="411">
        <f t="shared" si="352"/>
        <v>0</v>
      </c>
      <c r="AL1112" s="411">
        <f t="shared" si="352"/>
        <v>0</v>
      </c>
      <c r="AM1112" s="306"/>
    </row>
    <row r="1113" spans="1:39" ht="15" hidden="1" customHeight="1" outlineLevel="1">
      <c r="A1113" s="531"/>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15" hidden="1" customHeight="1" outlineLevel="1">
      <c r="A1114" s="531">
        <v>43</v>
      </c>
      <c r="B1114" s="428" t="s">
        <v>135</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1"/>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 t="shared" ref="Y1115:AL1115" si="353">Y1114</f>
        <v>0</v>
      </c>
      <c r="Z1115" s="411">
        <f t="shared" si="353"/>
        <v>0</v>
      </c>
      <c r="AA1115" s="411">
        <f t="shared" si="353"/>
        <v>0</v>
      </c>
      <c r="AB1115" s="411">
        <f t="shared" si="353"/>
        <v>0</v>
      </c>
      <c r="AC1115" s="411">
        <f t="shared" si="353"/>
        <v>0</v>
      </c>
      <c r="AD1115" s="411">
        <f t="shared" si="353"/>
        <v>0</v>
      </c>
      <c r="AE1115" s="411">
        <f t="shared" si="353"/>
        <v>0</v>
      </c>
      <c r="AF1115" s="411">
        <f t="shared" si="353"/>
        <v>0</v>
      </c>
      <c r="AG1115" s="411">
        <f t="shared" si="353"/>
        <v>0</v>
      </c>
      <c r="AH1115" s="411">
        <f t="shared" si="353"/>
        <v>0</v>
      </c>
      <c r="AI1115" s="411">
        <f t="shared" si="353"/>
        <v>0</v>
      </c>
      <c r="AJ1115" s="411">
        <f t="shared" si="353"/>
        <v>0</v>
      </c>
      <c r="AK1115" s="411">
        <f t="shared" si="353"/>
        <v>0</v>
      </c>
      <c r="AL1115" s="411">
        <f t="shared" si="353"/>
        <v>0</v>
      </c>
      <c r="AM1115" s="306"/>
    </row>
    <row r="1116" spans="1:39" ht="15" hidden="1" customHeight="1" outlineLevel="1">
      <c r="A1116" s="531"/>
      <c r="B1116" s="428"/>
      <c r="C1116" s="291"/>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412"/>
      <c r="Z1116" s="425"/>
      <c r="AA1116" s="425"/>
      <c r="AB1116" s="425"/>
      <c r="AC1116" s="425"/>
      <c r="AD1116" s="425"/>
      <c r="AE1116" s="425"/>
      <c r="AF1116" s="425"/>
      <c r="AG1116" s="425"/>
      <c r="AH1116" s="425"/>
      <c r="AI1116" s="425"/>
      <c r="AJ1116" s="425"/>
      <c r="AK1116" s="425"/>
      <c r="AL1116" s="425"/>
      <c r="AM1116" s="306"/>
    </row>
    <row r="1117" spans="1:39" ht="28.5" hidden="1" customHeight="1" outlineLevel="1">
      <c r="A1117" s="531">
        <v>44</v>
      </c>
      <c r="B1117" s="428" t="s">
        <v>136</v>
      </c>
      <c r="C1117" s="291" t="s">
        <v>25</v>
      </c>
      <c r="D1117" s="295"/>
      <c r="E1117" s="295"/>
      <c r="F1117" s="295"/>
      <c r="G1117" s="295"/>
      <c r="H1117" s="295"/>
      <c r="I1117" s="295"/>
      <c r="J1117" s="295"/>
      <c r="K1117" s="295"/>
      <c r="L1117" s="295"/>
      <c r="M1117" s="295"/>
      <c r="N1117" s="295">
        <v>12</v>
      </c>
      <c r="O1117" s="295"/>
      <c r="P1117" s="295"/>
      <c r="Q1117" s="295"/>
      <c r="R1117" s="295"/>
      <c r="S1117" s="295"/>
      <c r="T1117" s="295"/>
      <c r="U1117" s="295"/>
      <c r="V1117" s="295"/>
      <c r="W1117" s="295"/>
      <c r="X1117" s="295"/>
      <c r="Y1117" s="426"/>
      <c r="Z1117" s="415"/>
      <c r="AA1117" s="415"/>
      <c r="AB1117" s="415"/>
      <c r="AC1117" s="415"/>
      <c r="AD1117" s="415"/>
      <c r="AE1117" s="415"/>
      <c r="AF1117" s="415"/>
      <c r="AG1117" s="415"/>
      <c r="AH1117" s="415"/>
      <c r="AI1117" s="415"/>
      <c r="AJ1117" s="415"/>
      <c r="AK1117" s="415"/>
      <c r="AL1117" s="415"/>
      <c r="AM1117" s="296">
        <f>SUM(Y1117:AL1117)</f>
        <v>0</v>
      </c>
    </row>
    <row r="1118" spans="1:39" ht="15" hidden="1" customHeight="1" outlineLevel="1">
      <c r="A1118" s="531"/>
      <c r="B1118" s="294" t="s">
        <v>346</v>
      </c>
      <c r="C1118" s="291" t="s">
        <v>163</v>
      </c>
      <c r="D1118" s="295"/>
      <c r="E1118" s="295"/>
      <c r="F1118" s="295"/>
      <c r="G1118" s="295"/>
      <c r="H1118" s="295"/>
      <c r="I1118" s="295"/>
      <c r="J1118" s="295"/>
      <c r="K1118" s="295"/>
      <c r="L1118" s="295"/>
      <c r="M1118" s="295"/>
      <c r="N1118" s="295">
        <f>N1117</f>
        <v>12</v>
      </c>
      <c r="O1118" s="295"/>
      <c r="P1118" s="295"/>
      <c r="Q1118" s="295"/>
      <c r="R1118" s="295"/>
      <c r="S1118" s="295"/>
      <c r="T1118" s="295"/>
      <c r="U1118" s="295"/>
      <c r="V1118" s="295"/>
      <c r="W1118" s="295"/>
      <c r="X1118" s="295"/>
      <c r="Y1118" s="411">
        <f t="shared" ref="Y1118:AL1118" si="354">Y1117</f>
        <v>0</v>
      </c>
      <c r="Z1118" s="411">
        <f t="shared" si="354"/>
        <v>0</v>
      </c>
      <c r="AA1118" s="411">
        <f t="shared" si="354"/>
        <v>0</v>
      </c>
      <c r="AB1118" s="411">
        <f t="shared" si="354"/>
        <v>0</v>
      </c>
      <c r="AC1118" s="411">
        <f t="shared" si="354"/>
        <v>0</v>
      </c>
      <c r="AD1118" s="411">
        <f t="shared" si="354"/>
        <v>0</v>
      </c>
      <c r="AE1118" s="411">
        <f t="shared" si="354"/>
        <v>0</v>
      </c>
      <c r="AF1118" s="411">
        <f t="shared" si="354"/>
        <v>0</v>
      </c>
      <c r="AG1118" s="411">
        <f t="shared" si="354"/>
        <v>0</v>
      </c>
      <c r="AH1118" s="411">
        <f t="shared" si="354"/>
        <v>0</v>
      </c>
      <c r="AI1118" s="411">
        <f t="shared" si="354"/>
        <v>0</v>
      </c>
      <c r="AJ1118" s="411">
        <f t="shared" si="354"/>
        <v>0</v>
      </c>
      <c r="AK1118" s="411">
        <f t="shared" si="354"/>
        <v>0</v>
      </c>
      <c r="AL1118" s="411">
        <f t="shared" si="354"/>
        <v>0</v>
      </c>
      <c r="AM1118" s="306"/>
    </row>
    <row r="1119" spans="1:39" ht="15" hidden="1" customHeight="1" outlineLevel="1">
      <c r="A1119" s="531"/>
      <c r="B1119" s="428"/>
      <c r="C1119" s="291"/>
      <c r="D1119" s="291"/>
      <c r="E1119" s="291"/>
      <c r="F1119" s="291"/>
      <c r="G1119" s="291"/>
      <c r="H1119" s="291"/>
      <c r="I1119" s="291"/>
      <c r="J1119" s="291"/>
      <c r="K1119" s="291"/>
      <c r="L1119" s="291"/>
      <c r="M1119" s="291"/>
      <c r="N1119" s="291"/>
      <c r="O1119" s="291"/>
      <c r="P1119" s="291"/>
      <c r="Q1119" s="291"/>
      <c r="R1119" s="291"/>
      <c r="S1119" s="291"/>
      <c r="T1119" s="291"/>
      <c r="U1119" s="291"/>
      <c r="V1119" s="291"/>
      <c r="W1119" s="291"/>
      <c r="X1119" s="291"/>
      <c r="Y1119" s="412"/>
      <c r="Z1119" s="425"/>
      <c r="AA1119" s="425"/>
      <c r="AB1119" s="425"/>
      <c r="AC1119" s="425"/>
      <c r="AD1119" s="425"/>
      <c r="AE1119" s="425"/>
      <c r="AF1119" s="425"/>
      <c r="AG1119" s="425"/>
      <c r="AH1119" s="425"/>
      <c r="AI1119" s="425"/>
      <c r="AJ1119" s="425"/>
      <c r="AK1119" s="425"/>
      <c r="AL1119" s="425"/>
      <c r="AM1119" s="306"/>
    </row>
    <row r="1120" spans="1:39" ht="32.5" hidden="1" customHeight="1" outlineLevel="1">
      <c r="A1120" s="531">
        <v>45</v>
      </c>
      <c r="B1120" s="428" t="s">
        <v>137</v>
      </c>
      <c r="C1120" s="291" t="s">
        <v>25</v>
      </c>
      <c r="D1120" s="295"/>
      <c r="E1120" s="295"/>
      <c r="F1120" s="295"/>
      <c r="G1120" s="295"/>
      <c r="H1120" s="295"/>
      <c r="I1120" s="295"/>
      <c r="J1120" s="295"/>
      <c r="K1120" s="295"/>
      <c r="L1120" s="295"/>
      <c r="M1120" s="295"/>
      <c r="N1120" s="295">
        <v>12</v>
      </c>
      <c r="O1120" s="295"/>
      <c r="P1120" s="295"/>
      <c r="Q1120" s="295"/>
      <c r="R1120" s="295"/>
      <c r="S1120" s="295"/>
      <c r="T1120" s="295"/>
      <c r="U1120" s="295"/>
      <c r="V1120" s="295"/>
      <c r="W1120" s="295"/>
      <c r="X1120" s="295"/>
      <c r="Y1120" s="426"/>
      <c r="Z1120" s="415"/>
      <c r="AA1120" s="415"/>
      <c r="AB1120" s="415"/>
      <c r="AC1120" s="415"/>
      <c r="AD1120" s="415"/>
      <c r="AE1120" s="415"/>
      <c r="AF1120" s="415"/>
      <c r="AG1120" s="415"/>
      <c r="AH1120" s="415"/>
      <c r="AI1120" s="415"/>
      <c r="AJ1120" s="415"/>
      <c r="AK1120" s="415"/>
      <c r="AL1120" s="415"/>
      <c r="AM1120" s="296">
        <f>SUM(Y1120:AL1120)</f>
        <v>0</v>
      </c>
    </row>
    <row r="1121" spans="1:39" ht="15" hidden="1" customHeight="1" outlineLevel="1">
      <c r="A1121" s="531"/>
      <c r="B1121" s="294" t="s">
        <v>346</v>
      </c>
      <c r="C1121" s="291" t="s">
        <v>163</v>
      </c>
      <c r="D1121" s="295"/>
      <c r="E1121" s="295"/>
      <c r="F1121" s="295"/>
      <c r="G1121" s="295"/>
      <c r="H1121" s="295"/>
      <c r="I1121" s="295"/>
      <c r="J1121" s="295"/>
      <c r="K1121" s="295"/>
      <c r="L1121" s="295"/>
      <c r="M1121" s="295"/>
      <c r="N1121" s="295">
        <f>N1120</f>
        <v>12</v>
      </c>
      <c r="O1121" s="295"/>
      <c r="P1121" s="295"/>
      <c r="Q1121" s="295"/>
      <c r="R1121" s="295"/>
      <c r="S1121" s="295"/>
      <c r="T1121" s="295"/>
      <c r="U1121" s="295"/>
      <c r="V1121" s="295"/>
      <c r="W1121" s="295"/>
      <c r="X1121" s="295"/>
      <c r="Y1121" s="411">
        <f t="shared" ref="Y1121:AL1121" si="355">Y1120</f>
        <v>0</v>
      </c>
      <c r="Z1121" s="411">
        <f t="shared" si="355"/>
        <v>0</v>
      </c>
      <c r="AA1121" s="411">
        <f t="shared" si="355"/>
        <v>0</v>
      </c>
      <c r="AB1121" s="411">
        <f t="shared" si="355"/>
        <v>0</v>
      </c>
      <c r="AC1121" s="411">
        <f t="shared" si="355"/>
        <v>0</v>
      </c>
      <c r="AD1121" s="411">
        <f t="shared" si="355"/>
        <v>0</v>
      </c>
      <c r="AE1121" s="411">
        <f t="shared" si="355"/>
        <v>0</v>
      </c>
      <c r="AF1121" s="411">
        <f t="shared" si="355"/>
        <v>0</v>
      </c>
      <c r="AG1121" s="411">
        <f t="shared" si="355"/>
        <v>0</v>
      </c>
      <c r="AH1121" s="411">
        <f t="shared" si="355"/>
        <v>0</v>
      </c>
      <c r="AI1121" s="411">
        <f t="shared" si="355"/>
        <v>0</v>
      </c>
      <c r="AJ1121" s="411">
        <f t="shared" si="355"/>
        <v>0</v>
      </c>
      <c r="AK1121" s="411">
        <f t="shared" si="355"/>
        <v>0</v>
      </c>
      <c r="AL1121" s="411">
        <f t="shared" si="355"/>
        <v>0</v>
      </c>
      <c r="AM1121" s="306"/>
    </row>
    <row r="1122" spans="1:39" ht="15" hidden="1" customHeight="1" outlineLevel="1">
      <c r="A1122" s="531"/>
      <c r="B1122" s="428"/>
      <c r="C1122" s="291"/>
      <c r="D1122" s="291"/>
      <c r="E1122" s="291"/>
      <c r="F1122" s="291"/>
      <c r="G1122" s="291"/>
      <c r="H1122" s="291"/>
      <c r="I1122" s="291"/>
      <c r="J1122" s="291"/>
      <c r="K1122" s="291"/>
      <c r="L1122" s="291"/>
      <c r="M1122" s="291"/>
      <c r="N1122" s="291"/>
      <c r="O1122" s="291"/>
      <c r="P1122" s="291"/>
      <c r="Q1122" s="291"/>
      <c r="R1122" s="291"/>
      <c r="S1122" s="291"/>
      <c r="T1122" s="291"/>
      <c r="U1122" s="291"/>
      <c r="V1122" s="291"/>
      <c r="W1122" s="291"/>
      <c r="X1122" s="291"/>
      <c r="Y1122" s="412"/>
      <c r="Z1122" s="425"/>
      <c r="AA1122" s="425"/>
      <c r="AB1122" s="425"/>
      <c r="AC1122" s="425"/>
      <c r="AD1122" s="425"/>
      <c r="AE1122" s="425"/>
      <c r="AF1122" s="425"/>
      <c r="AG1122" s="425"/>
      <c r="AH1122" s="425"/>
      <c r="AI1122" s="425"/>
      <c r="AJ1122" s="425"/>
      <c r="AK1122" s="425"/>
      <c r="AL1122" s="425"/>
      <c r="AM1122" s="306"/>
    </row>
    <row r="1123" spans="1:39" ht="32" hidden="1" customHeight="1" outlineLevel="1">
      <c r="A1123" s="531">
        <v>46</v>
      </c>
      <c r="B1123" s="428" t="s">
        <v>138</v>
      </c>
      <c r="C1123" s="291" t="s">
        <v>25</v>
      </c>
      <c r="D1123" s="295"/>
      <c r="E1123" s="295"/>
      <c r="F1123" s="295"/>
      <c r="G1123" s="295"/>
      <c r="H1123" s="295"/>
      <c r="I1123" s="295"/>
      <c r="J1123" s="295"/>
      <c r="K1123" s="295"/>
      <c r="L1123" s="295"/>
      <c r="M1123" s="295"/>
      <c r="N1123" s="295">
        <v>12</v>
      </c>
      <c r="O1123" s="295"/>
      <c r="P1123" s="295"/>
      <c r="Q1123" s="295"/>
      <c r="R1123" s="295"/>
      <c r="S1123" s="295"/>
      <c r="T1123" s="295"/>
      <c r="U1123" s="295"/>
      <c r="V1123" s="295"/>
      <c r="W1123" s="295"/>
      <c r="X1123" s="295"/>
      <c r="Y1123" s="426"/>
      <c r="Z1123" s="415"/>
      <c r="AA1123" s="415"/>
      <c r="AB1123" s="415"/>
      <c r="AC1123" s="415"/>
      <c r="AD1123" s="415"/>
      <c r="AE1123" s="415"/>
      <c r="AF1123" s="415"/>
      <c r="AG1123" s="415"/>
      <c r="AH1123" s="415"/>
      <c r="AI1123" s="415"/>
      <c r="AJ1123" s="415"/>
      <c r="AK1123" s="415"/>
      <c r="AL1123" s="415"/>
      <c r="AM1123" s="296">
        <f>SUM(Y1123:AL1123)</f>
        <v>0</v>
      </c>
    </row>
    <row r="1124" spans="1:39" ht="15" hidden="1" customHeight="1" outlineLevel="1">
      <c r="A1124" s="531"/>
      <c r="B1124" s="294" t="s">
        <v>346</v>
      </c>
      <c r="C1124" s="291" t="s">
        <v>163</v>
      </c>
      <c r="D1124" s="295"/>
      <c r="E1124" s="295"/>
      <c r="F1124" s="295"/>
      <c r="G1124" s="295"/>
      <c r="H1124" s="295"/>
      <c r="I1124" s="295"/>
      <c r="J1124" s="295"/>
      <c r="K1124" s="295"/>
      <c r="L1124" s="295"/>
      <c r="M1124" s="295"/>
      <c r="N1124" s="295">
        <f>N1123</f>
        <v>12</v>
      </c>
      <c r="O1124" s="295"/>
      <c r="P1124" s="295"/>
      <c r="Q1124" s="295"/>
      <c r="R1124" s="295"/>
      <c r="S1124" s="295"/>
      <c r="T1124" s="295"/>
      <c r="U1124" s="295"/>
      <c r="V1124" s="295"/>
      <c r="W1124" s="295"/>
      <c r="X1124" s="295"/>
      <c r="Y1124" s="411">
        <f t="shared" ref="Y1124:AL1124" si="356">Y1123</f>
        <v>0</v>
      </c>
      <c r="Z1124" s="411">
        <f t="shared" si="356"/>
        <v>0</v>
      </c>
      <c r="AA1124" s="411">
        <f t="shared" si="356"/>
        <v>0</v>
      </c>
      <c r="AB1124" s="411">
        <f t="shared" si="356"/>
        <v>0</v>
      </c>
      <c r="AC1124" s="411">
        <f t="shared" si="356"/>
        <v>0</v>
      </c>
      <c r="AD1124" s="411">
        <f t="shared" si="356"/>
        <v>0</v>
      </c>
      <c r="AE1124" s="411">
        <f t="shared" si="356"/>
        <v>0</v>
      </c>
      <c r="AF1124" s="411">
        <f t="shared" si="356"/>
        <v>0</v>
      </c>
      <c r="AG1124" s="411">
        <f t="shared" si="356"/>
        <v>0</v>
      </c>
      <c r="AH1124" s="411">
        <f t="shared" si="356"/>
        <v>0</v>
      </c>
      <c r="AI1124" s="411">
        <f t="shared" si="356"/>
        <v>0</v>
      </c>
      <c r="AJ1124" s="411">
        <f t="shared" si="356"/>
        <v>0</v>
      </c>
      <c r="AK1124" s="411">
        <f t="shared" si="356"/>
        <v>0</v>
      </c>
      <c r="AL1124" s="411">
        <f t="shared" si="356"/>
        <v>0</v>
      </c>
      <c r="AM1124" s="306"/>
    </row>
    <row r="1125" spans="1:39" ht="15" hidden="1" customHeight="1" outlineLevel="1">
      <c r="A1125" s="531"/>
      <c r="B1125" s="428"/>
      <c r="C1125" s="291"/>
      <c r="D1125" s="291"/>
      <c r="E1125" s="291"/>
      <c r="F1125" s="291"/>
      <c r="G1125" s="291"/>
      <c r="H1125" s="291"/>
      <c r="I1125" s="291"/>
      <c r="J1125" s="291"/>
      <c r="K1125" s="291"/>
      <c r="L1125" s="291"/>
      <c r="M1125" s="291"/>
      <c r="N1125" s="291"/>
      <c r="O1125" s="291"/>
      <c r="P1125" s="291"/>
      <c r="Q1125" s="291"/>
      <c r="R1125" s="291"/>
      <c r="S1125" s="291"/>
      <c r="T1125" s="291"/>
      <c r="U1125" s="291"/>
      <c r="V1125" s="291"/>
      <c r="W1125" s="291"/>
      <c r="X1125" s="291"/>
      <c r="Y1125" s="412"/>
      <c r="Z1125" s="425"/>
      <c r="AA1125" s="425"/>
      <c r="AB1125" s="425"/>
      <c r="AC1125" s="425"/>
      <c r="AD1125" s="425"/>
      <c r="AE1125" s="425"/>
      <c r="AF1125" s="425"/>
      <c r="AG1125" s="425"/>
      <c r="AH1125" s="425"/>
      <c r="AI1125" s="425"/>
      <c r="AJ1125" s="425"/>
      <c r="AK1125" s="425"/>
      <c r="AL1125" s="425"/>
      <c r="AM1125" s="306"/>
    </row>
    <row r="1126" spans="1:39" ht="35.5" hidden="1" customHeight="1" outlineLevel="1">
      <c r="A1126" s="531">
        <v>47</v>
      </c>
      <c r="B1126" s="428" t="s">
        <v>139</v>
      </c>
      <c r="C1126" s="291" t="s">
        <v>25</v>
      </c>
      <c r="D1126" s="295"/>
      <c r="E1126" s="295"/>
      <c r="F1126" s="295"/>
      <c r="G1126" s="295"/>
      <c r="H1126" s="295"/>
      <c r="I1126" s="295"/>
      <c r="J1126" s="295"/>
      <c r="K1126" s="295"/>
      <c r="L1126" s="295"/>
      <c r="M1126" s="295"/>
      <c r="N1126" s="295">
        <v>12</v>
      </c>
      <c r="O1126" s="295"/>
      <c r="P1126" s="295"/>
      <c r="Q1126" s="295"/>
      <c r="R1126" s="295"/>
      <c r="S1126" s="295"/>
      <c r="T1126" s="295"/>
      <c r="U1126" s="295"/>
      <c r="V1126" s="295"/>
      <c r="W1126" s="295"/>
      <c r="X1126" s="295"/>
      <c r="Y1126" s="426"/>
      <c r="Z1126" s="415"/>
      <c r="AA1126" s="415"/>
      <c r="AB1126" s="415"/>
      <c r="AC1126" s="415"/>
      <c r="AD1126" s="415"/>
      <c r="AE1126" s="415"/>
      <c r="AF1126" s="415"/>
      <c r="AG1126" s="415"/>
      <c r="AH1126" s="415"/>
      <c r="AI1126" s="415"/>
      <c r="AJ1126" s="415"/>
      <c r="AK1126" s="415"/>
      <c r="AL1126" s="415"/>
      <c r="AM1126" s="296">
        <f>SUM(Y1126:AL1126)</f>
        <v>0</v>
      </c>
    </row>
    <row r="1127" spans="1:39" ht="15" hidden="1" customHeight="1" outlineLevel="1">
      <c r="A1127" s="531"/>
      <c r="B1127" s="294" t="s">
        <v>346</v>
      </c>
      <c r="C1127" s="291" t="s">
        <v>163</v>
      </c>
      <c r="D1127" s="295"/>
      <c r="E1127" s="295"/>
      <c r="F1127" s="295"/>
      <c r="G1127" s="295"/>
      <c r="H1127" s="295"/>
      <c r="I1127" s="295"/>
      <c r="J1127" s="295"/>
      <c r="K1127" s="295"/>
      <c r="L1127" s="295"/>
      <c r="M1127" s="295"/>
      <c r="N1127" s="295">
        <f>N1126</f>
        <v>12</v>
      </c>
      <c r="O1127" s="295"/>
      <c r="P1127" s="295"/>
      <c r="Q1127" s="295"/>
      <c r="R1127" s="295"/>
      <c r="S1127" s="295"/>
      <c r="T1127" s="295"/>
      <c r="U1127" s="295"/>
      <c r="V1127" s="295"/>
      <c r="W1127" s="295"/>
      <c r="X1127" s="295"/>
      <c r="Y1127" s="411">
        <f t="shared" ref="Y1127:AL1127" si="357">Y1126</f>
        <v>0</v>
      </c>
      <c r="Z1127" s="411">
        <f t="shared" si="357"/>
        <v>0</v>
      </c>
      <c r="AA1127" s="411">
        <f t="shared" si="357"/>
        <v>0</v>
      </c>
      <c r="AB1127" s="411">
        <f t="shared" si="357"/>
        <v>0</v>
      </c>
      <c r="AC1127" s="411">
        <f t="shared" si="357"/>
        <v>0</v>
      </c>
      <c r="AD1127" s="411">
        <f t="shared" si="357"/>
        <v>0</v>
      </c>
      <c r="AE1127" s="411">
        <f t="shared" si="357"/>
        <v>0</v>
      </c>
      <c r="AF1127" s="411">
        <f t="shared" si="357"/>
        <v>0</v>
      </c>
      <c r="AG1127" s="411">
        <f t="shared" si="357"/>
        <v>0</v>
      </c>
      <c r="AH1127" s="411">
        <f t="shared" si="357"/>
        <v>0</v>
      </c>
      <c r="AI1127" s="411">
        <f t="shared" si="357"/>
        <v>0</v>
      </c>
      <c r="AJ1127" s="411">
        <f t="shared" si="357"/>
        <v>0</v>
      </c>
      <c r="AK1127" s="411">
        <f t="shared" si="357"/>
        <v>0</v>
      </c>
      <c r="AL1127" s="411">
        <f t="shared" si="357"/>
        <v>0</v>
      </c>
      <c r="AM1127" s="306"/>
    </row>
    <row r="1128" spans="1:39" ht="15" hidden="1" customHeight="1" outlineLevel="1">
      <c r="A1128" s="531"/>
      <c r="B1128" s="428"/>
      <c r="C1128" s="291"/>
      <c r="D1128" s="291"/>
      <c r="E1128" s="291"/>
      <c r="F1128" s="291"/>
      <c r="G1128" s="291"/>
      <c r="H1128" s="291"/>
      <c r="I1128" s="291"/>
      <c r="J1128" s="291"/>
      <c r="K1128" s="291"/>
      <c r="L1128" s="291"/>
      <c r="M1128" s="291"/>
      <c r="N1128" s="291"/>
      <c r="O1128" s="291"/>
      <c r="P1128" s="291"/>
      <c r="Q1128" s="291"/>
      <c r="R1128" s="291"/>
      <c r="S1128" s="291"/>
      <c r="T1128" s="291"/>
      <c r="U1128" s="291"/>
      <c r="V1128" s="291"/>
      <c r="W1128" s="291"/>
      <c r="X1128" s="291"/>
      <c r="Y1128" s="412"/>
      <c r="Z1128" s="425"/>
      <c r="AA1128" s="425"/>
      <c r="AB1128" s="425"/>
      <c r="AC1128" s="425"/>
      <c r="AD1128" s="425"/>
      <c r="AE1128" s="425"/>
      <c r="AF1128" s="425"/>
      <c r="AG1128" s="425"/>
      <c r="AH1128" s="425"/>
      <c r="AI1128" s="425"/>
      <c r="AJ1128" s="425"/>
      <c r="AK1128" s="425"/>
      <c r="AL1128" s="425"/>
      <c r="AM1128" s="306"/>
    </row>
    <row r="1129" spans="1:39" ht="39.75" hidden="1" customHeight="1" outlineLevel="1">
      <c r="A1129" s="531">
        <v>48</v>
      </c>
      <c r="B1129" s="428" t="s">
        <v>140</v>
      </c>
      <c r="C1129" s="291" t="s">
        <v>25</v>
      </c>
      <c r="D1129" s="295"/>
      <c r="E1129" s="295"/>
      <c r="F1129" s="295"/>
      <c r="G1129" s="295"/>
      <c r="H1129" s="295"/>
      <c r="I1129" s="295"/>
      <c r="J1129" s="295"/>
      <c r="K1129" s="295"/>
      <c r="L1129" s="295"/>
      <c r="M1129" s="295"/>
      <c r="N1129" s="295">
        <v>12</v>
      </c>
      <c r="O1129" s="295"/>
      <c r="P1129" s="295"/>
      <c r="Q1129" s="295"/>
      <c r="R1129" s="295"/>
      <c r="S1129" s="295"/>
      <c r="T1129" s="295"/>
      <c r="U1129" s="295"/>
      <c r="V1129" s="295"/>
      <c r="W1129" s="295"/>
      <c r="X1129" s="295"/>
      <c r="Y1129" s="426"/>
      <c r="Z1129" s="415"/>
      <c r="AA1129" s="415"/>
      <c r="AB1129" s="415"/>
      <c r="AC1129" s="415"/>
      <c r="AD1129" s="415"/>
      <c r="AE1129" s="415"/>
      <c r="AF1129" s="415"/>
      <c r="AG1129" s="415"/>
      <c r="AH1129" s="415"/>
      <c r="AI1129" s="415"/>
      <c r="AJ1129" s="415"/>
      <c r="AK1129" s="415"/>
      <c r="AL1129" s="415"/>
      <c r="AM1129" s="296">
        <f>SUM(Y1129:AL1129)</f>
        <v>0</v>
      </c>
    </row>
    <row r="1130" spans="1:39" ht="15" hidden="1" customHeight="1" outlineLevel="1">
      <c r="A1130" s="531"/>
      <c r="B1130" s="294" t="s">
        <v>346</v>
      </c>
      <c r="C1130" s="291" t="s">
        <v>163</v>
      </c>
      <c r="D1130" s="295"/>
      <c r="E1130" s="295"/>
      <c r="F1130" s="295"/>
      <c r="G1130" s="295"/>
      <c r="H1130" s="295"/>
      <c r="I1130" s="295"/>
      <c r="J1130" s="295"/>
      <c r="K1130" s="295"/>
      <c r="L1130" s="295"/>
      <c r="M1130" s="295"/>
      <c r="N1130" s="295">
        <f>N1129</f>
        <v>12</v>
      </c>
      <c r="O1130" s="295"/>
      <c r="P1130" s="295"/>
      <c r="Q1130" s="295"/>
      <c r="R1130" s="295"/>
      <c r="S1130" s="295"/>
      <c r="T1130" s="295"/>
      <c r="U1130" s="295"/>
      <c r="V1130" s="295"/>
      <c r="W1130" s="295"/>
      <c r="X1130" s="295"/>
      <c r="Y1130" s="411">
        <f t="shared" ref="Y1130:AL1130" si="358">Y1129</f>
        <v>0</v>
      </c>
      <c r="Z1130" s="411">
        <f t="shared" si="358"/>
        <v>0</v>
      </c>
      <c r="AA1130" s="411">
        <f t="shared" si="358"/>
        <v>0</v>
      </c>
      <c r="AB1130" s="411">
        <f t="shared" si="358"/>
        <v>0</v>
      </c>
      <c r="AC1130" s="411">
        <f t="shared" si="358"/>
        <v>0</v>
      </c>
      <c r="AD1130" s="411">
        <f t="shared" si="358"/>
        <v>0</v>
      </c>
      <c r="AE1130" s="411">
        <f t="shared" si="358"/>
        <v>0</v>
      </c>
      <c r="AF1130" s="411">
        <f t="shared" si="358"/>
        <v>0</v>
      </c>
      <c r="AG1130" s="411">
        <f t="shared" si="358"/>
        <v>0</v>
      </c>
      <c r="AH1130" s="411">
        <f t="shared" si="358"/>
        <v>0</v>
      </c>
      <c r="AI1130" s="411">
        <f t="shared" si="358"/>
        <v>0</v>
      </c>
      <c r="AJ1130" s="411">
        <f t="shared" si="358"/>
        <v>0</v>
      </c>
      <c r="AK1130" s="411">
        <f t="shared" si="358"/>
        <v>0</v>
      </c>
      <c r="AL1130" s="411">
        <f t="shared" si="358"/>
        <v>0</v>
      </c>
      <c r="AM1130" s="306"/>
    </row>
    <row r="1131" spans="1:39" ht="15" hidden="1" customHeight="1" outlineLevel="1">
      <c r="A1131" s="531"/>
      <c r="B1131" s="428"/>
      <c r="C1131" s="291"/>
      <c r="D1131" s="291"/>
      <c r="E1131" s="291"/>
      <c r="F1131" s="291"/>
      <c r="G1131" s="291"/>
      <c r="H1131" s="291"/>
      <c r="I1131" s="291"/>
      <c r="J1131" s="291"/>
      <c r="K1131" s="291"/>
      <c r="L1131" s="291"/>
      <c r="M1131" s="291"/>
      <c r="N1131" s="291"/>
      <c r="O1131" s="291"/>
      <c r="P1131" s="291"/>
      <c r="Q1131" s="291"/>
      <c r="R1131" s="291"/>
      <c r="S1131" s="291"/>
      <c r="T1131" s="291"/>
      <c r="U1131" s="291"/>
      <c r="V1131" s="291"/>
      <c r="W1131" s="291"/>
      <c r="X1131" s="291"/>
      <c r="Y1131" s="412"/>
      <c r="Z1131" s="425"/>
      <c r="AA1131" s="425"/>
      <c r="AB1131" s="425"/>
      <c r="AC1131" s="425"/>
      <c r="AD1131" s="425"/>
      <c r="AE1131" s="425"/>
      <c r="AF1131" s="425"/>
      <c r="AG1131" s="425"/>
      <c r="AH1131" s="425"/>
      <c r="AI1131" s="425"/>
      <c r="AJ1131" s="425"/>
      <c r="AK1131" s="425"/>
      <c r="AL1131" s="425"/>
      <c r="AM1131" s="306"/>
    </row>
    <row r="1132" spans="1:39" ht="33" hidden="1" customHeight="1" outlineLevel="1">
      <c r="A1132" s="531">
        <v>49</v>
      </c>
      <c r="B1132" s="428" t="s">
        <v>141</v>
      </c>
      <c r="C1132" s="291" t="s">
        <v>25</v>
      </c>
      <c r="D1132" s="295"/>
      <c r="E1132" s="295"/>
      <c r="F1132" s="295"/>
      <c r="G1132" s="295"/>
      <c r="H1132" s="295"/>
      <c r="I1132" s="295"/>
      <c r="J1132" s="295"/>
      <c r="K1132" s="295"/>
      <c r="L1132" s="295"/>
      <c r="M1132" s="295"/>
      <c r="N1132" s="295">
        <v>12</v>
      </c>
      <c r="O1132" s="295"/>
      <c r="P1132" s="295"/>
      <c r="Q1132" s="295"/>
      <c r="R1132" s="295"/>
      <c r="S1132" s="295"/>
      <c r="T1132" s="295"/>
      <c r="U1132" s="295"/>
      <c r="V1132" s="295"/>
      <c r="W1132" s="295"/>
      <c r="X1132" s="295"/>
      <c r="Y1132" s="426"/>
      <c r="Z1132" s="415"/>
      <c r="AA1132" s="415"/>
      <c r="AB1132" s="415"/>
      <c r="AC1132" s="415"/>
      <c r="AD1132" s="415"/>
      <c r="AE1132" s="415"/>
      <c r="AF1132" s="415"/>
      <c r="AG1132" s="415"/>
      <c r="AH1132" s="415"/>
      <c r="AI1132" s="415"/>
      <c r="AJ1132" s="415"/>
      <c r="AK1132" s="415"/>
      <c r="AL1132" s="415"/>
      <c r="AM1132" s="296">
        <f>SUM(Y1132:AL1132)</f>
        <v>0</v>
      </c>
    </row>
    <row r="1133" spans="1:39" ht="15" hidden="1" customHeight="1" outlineLevel="1">
      <c r="A1133" s="531"/>
      <c r="B1133" s="294" t="s">
        <v>346</v>
      </c>
      <c r="C1133" s="291" t="s">
        <v>163</v>
      </c>
      <c r="D1133" s="295"/>
      <c r="E1133" s="295"/>
      <c r="F1133" s="295"/>
      <c r="G1133" s="295"/>
      <c r="H1133" s="295"/>
      <c r="I1133" s="295"/>
      <c r="J1133" s="295"/>
      <c r="K1133" s="295"/>
      <c r="L1133" s="295"/>
      <c r="M1133" s="295"/>
      <c r="N1133" s="295">
        <f>N1132</f>
        <v>12</v>
      </c>
      <c r="O1133" s="295"/>
      <c r="P1133" s="295"/>
      <c r="Q1133" s="295"/>
      <c r="R1133" s="295"/>
      <c r="S1133" s="295"/>
      <c r="T1133" s="295"/>
      <c r="U1133" s="295"/>
      <c r="V1133" s="295"/>
      <c r="W1133" s="295"/>
      <c r="X1133" s="295"/>
      <c r="Y1133" s="411">
        <f t="shared" ref="Y1133:AL1133" si="359">Y1132</f>
        <v>0</v>
      </c>
      <c r="Z1133" s="411">
        <f t="shared" si="359"/>
        <v>0</v>
      </c>
      <c r="AA1133" s="411">
        <f t="shared" si="359"/>
        <v>0</v>
      </c>
      <c r="AB1133" s="411">
        <f t="shared" si="359"/>
        <v>0</v>
      </c>
      <c r="AC1133" s="411">
        <f t="shared" si="359"/>
        <v>0</v>
      </c>
      <c r="AD1133" s="411">
        <f t="shared" si="359"/>
        <v>0</v>
      </c>
      <c r="AE1133" s="411">
        <f t="shared" si="359"/>
        <v>0</v>
      </c>
      <c r="AF1133" s="411">
        <f t="shared" si="359"/>
        <v>0</v>
      </c>
      <c r="AG1133" s="411">
        <f t="shared" si="359"/>
        <v>0</v>
      </c>
      <c r="AH1133" s="411">
        <f t="shared" si="359"/>
        <v>0</v>
      </c>
      <c r="AI1133" s="411">
        <f t="shared" si="359"/>
        <v>0</v>
      </c>
      <c r="AJ1133" s="411">
        <f t="shared" si="359"/>
        <v>0</v>
      </c>
      <c r="AK1133" s="411">
        <f t="shared" si="359"/>
        <v>0</v>
      </c>
      <c r="AL1133" s="411">
        <f t="shared" si="359"/>
        <v>0</v>
      </c>
      <c r="AM1133" s="306"/>
    </row>
    <row r="1134" spans="1:39" ht="15" hidden="1" customHeight="1" outlineLevel="1">
      <c r="A1134" s="531"/>
      <c r="B1134" s="294"/>
      <c r="C1134" s="305"/>
      <c r="D1134" s="291"/>
      <c r="E1134" s="291"/>
      <c r="F1134" s="291"/>
      <c r="G1134" s="291"/>
      <c r="H1134" s="291"/>
      <c r="I1134" s="291"/>
      <c r="J1134" s="291"/>
      <c r="K1134" s="291"/>
      <c r="L1134" s="291"/>
      <c r="M1134" s="291"/>
      <c r="N1134" s="291"/>
      <c r="O1134" s="291"/>
      <c r="P1134" s="291"/>
      <c r="Q1134" s="291"/>
      <c r="R1134" s="291"/>
      <c r="S1134" s="291"/>
      <c r="T1134" s="291"/>
      <c r="U1134" s="291"/>
      <c r="V1134" s="291"/>
      <c r="W1134" s="291"/>
      <c r="X1134" s="291"/>
      <c r="Y1134" s="301"/>
      <c r="Z1134" s="301"/>
      <c r="AA1134" s="301"/>
      <c r="AB1134" s="301"/>
      <c r="AC1134" s="301"/>
      <c r="AD1134" s="301"/>
      <c r="AE1134" s="301"/>
      <c r="AF1134" s="301"/>
      <c r="AG1134" s="301"/>
      <c r="AH1134" s="301"/>
      <c r="AI1134" s="301"/>
      <c r="AJ1134" s="301"/>
      <c r="AK1134" s="301"/>
      <c r="AL1134" s="301"/>
      <c r="AM1134" s="306"/>
    </row>
    <row r="1135" spans="1:39" ht="16" collapsed="1">
      <c r="B1135" s="327" t="s">
        <v>347</v>
      </c>
      <c r="C1135" s="329"/>
      <c r="D1135" s="329">
        <f>SUM(D978:D1133)</f>
        <v>0</v>
      </c>
      <c r="E1135" s="329"/>
      <c r="F1135" s="329"/>
      <c r="G1135" s="329"/>
      <c r="H1135" s="329"/>
      <c r="I1135" s="329"/>
      <c r="J1135" s="329"/>
      <c r="K1135" s="329"/>
      <c r="L1135" s="329"/>
      <c r="M1135" s="329"/>
      <c r="N1135" s="329"/>
      <c r="O1135" s="329">
        <f>SUM(O978:O1133)</f>
        <v>0</v>
      </c>
      <c r="P1135" s="329"/>
      <c r="Q1135" s="329"/>
      <c r="R1135" s="329"/>
      <c r="S1135" s="329"/>
      <c r="T1135" s="329"/>
      <c r="U1135" s="329"/>
      <c r="V1135" s="329"/>
      <c r="W1135" s="329"/>
      <c r="X1135" s="329"/>
      <c r="Y1135" s="329">
        <f>IF(Y976="kWh",SUMPRODUCT(D978:D1133,Y978:Y1133))</f>
        <v>0</v>
      </c>
      <c r="Z1135" s="329">
        <f>IF(Z976="kWh",SUMPRODUCT(D978:D1133,Z978:Z1133))</f>
        <v>0</v>
      </c>
      <c r="AA1135" s="329">
        <f>IF(AA976="kw",SUMPRODUCT(N978:N1133,O978:O1133,AA978:AA1133),SUMPRODUCT(D978:D1133,AA978:AA1133))</f>
        <v>0</v>
      </c>
      <c r="AB1135" s="329">
        <f>IF(AB976="kw",SUMPRODUCT(N978:N1133,O978:O1133,AB978:AB1133),SUMPRODUCT(D978:D1133,AB978:AB1133))</f>
        <v>0</v>
      </c>
      <c r="AC1135" s="329">
        <f>IF(AC976="kw",SUMPRODUCT(N978:N1133,O978:O1133,AC978:AC1133),SUMPRODUCT(D978:D1133,AC978:AC1133))</f>
        <v>0</v>
      </c>
      <c r="AD1135" s="329">
        <f>IF(AD976="kw",SUMPRODUCT(N978:N1133,O978:O1133,AD978:AD1133),SUMPRODUCT(D978:D1133,AD978:AD1133))</f>
        <v>0</v>
      </c>
      <c r="AE1135" s="329">
        <f>IF(AE976="kw",SUMPRODUCT(N978:N1133,O978:O1133,AE978:AE1133),SUMPRODUCT(D978:D1133,AE978:AE1133))</f>
        <v>0</v>
      </c>
      <c r="AF1135" s="329">
        <f>IF(AF976="kw",SUMPRODUCT(N978:N1133,O978:O1133,AF978:AF1133),SUMPRODUCT(D978:D1133,AF978:AF1133))</f>
        <v>0</v>
      </c>
      <c r="AG1135" s="329">
        <f>IF(AG976="kw",SUMPRODUCT(N978:N1133,O978:O1133,AG978:AG1133),SUMPRODUCT(D978:D1133,AG978:AG1133))</f>
        <v>0</v>
      </c>
      <c r="AH1135" s="329">
        <f>IF(AH976="kw",SUMPRODUCT(N978:N1133,O978:O1133,AH978:AH1133),SUMPRODUCT(D978:D1133,AH978:AH1133))</f>
        <v>0</v>
      </c>
      <c r="AI1135" s="329">
        <f>IF(AI976="kw",SUMPRODUCT(N978:N1133,O978:O1133,AI978:AI1133),SUMPRODUCT(D978:D1133,AI978:AI1133))</f>
        <v>0</v>
      </c>
      <c r="AJ1135" s="329">
        <f>IF(AJ976="kw",SUMPRODUCT(N978:N1133,O978:O1133,AJ978:AJ1133),SUMPRODUCT(D978:D1133,AJ978:AJ1133))</f>
        <v>0</v>
      </c>
      <c r="AK1135" s="329">
        <f>IF(AK976="kw",SUMPRODUCT(N978:N1133,O978:O1133,AK978:AK1133),SUMPRODUCT(D978:D1133,AK978:AK1133))</f>
        <v>0</v>
      </c>
      <c r="AL1135" s="329">
        <f>IF(AL976="kw",SUMPRODUCT(N978:N1133,O978:O1133,AL978:AL1133),SUMPRODUCT(D978:D1133,AL978:AL1133))</f>
        <v>0</v>
      </c>
      <c r="AM1135" s="330"/>
    </row>
    <row r="1136" spans="1:39" ht="16">
      <c r="B1136" s="391" t="s">
        <v>348</v>
      </c>
      <c r="C1136" s="392"/>
      <c r="D1136" s="392"/>
      <c r="E1136" s="392"/>
      <c r="F1136" s="392"/>
      <c r="G1136" s="392"/>
      <c r="H1136" s="392"/>
      <c r="I1136" s="392"/>
      <c r="J1136" s="392"/>
      <c r="K1136" s="392"/>
      <c r="L1136" s="392"/>
      <c r="M1136" s="392"/>
      <c r="N1136" s="392"/>
      <c r="O1136" s="392"/>
      <c r="P1136" s="392"/>
      <c r="Q1136" s="392"/>
      <c r="R1136" s="392"/>
      <c r="S1136" s="392"/>
      <c r="T1136" s="392"/>
      <c r="U1136" s="392"/>
      <c r="V1136" s="392"/>
      <c r="W1136" s="392"/>
      <c r="X1136" s="392"/>
      <c r="Y1136" s="392">
        <f>HLOOKUP(Y792,'2. LRAMVA Threshold'!$B$42:$Q$53,12,FALSE)</f>
        <v>0</v>
      </c>
      <c r="Z1136" s="392">
        <f>HLOOKUP(Z792,'2. LRAMVA Threshold'!$B$42:$Q$53,12,FALSE)</f>
        <v>0</v>
      </c>
      <c r="AA1136" s="392">
        <f>HLOOKUP(AA792,'2. LRAMVA Threshold'!$B$42:$Q$53,12,FALSE)</f>
        <v>0</v>
      </c>
      <c r="AB1136" s="392">
        <f>HLOOKUP(AB792,'2. LRAMVA Threshold'!$B$42:$Q$53,12,FALSE)</f>
        <v>0</v>
      </c>
      <c r="AC1136" s="392">
        <f>HLOOKUP(AC792,'2. LRAMVA Threshold'!$B$42:$Q$53,12,FALSE)</f>
        <v>0</v>
      </c>
      <c r="AD1136" s="392">
        <f>HLOOKUP(AD792,'2. LRAMVA Threshold'!$B$42:$Q$53,12,FALSE)</f>
        <v>0</v>
      </c>
      <c r="AE1136" s="392">
        <f>HLOOKUP(AE792,'2. LRAMVA Threshold'!$B$42:$Q$53,12,FALSE)</f>
        <v>0</v>
      </c>
      <c r="AF1136" s="392">
        <f>HLOOKUP(AF792,'2. LRAMVA Threshold'!$B$42:$Q$53,12,FALSE)</f>
        <v>0</v>
      </c>
      <c r="AG1136" s="392">
        <f>HLOOKUP(AG792,'2. LRAMVA Threshold'!$B$42:$Q$53,12,FALSE)</f>
        <v>0</v>
      </c>
      <c r="AH1136" s="392">
        <f>HLOOKUP(AH792,'2. LRAMVA Threshold'!$B$42:$Q$53,12,FALSE)</f>
        <v>0</v>
      </c>
      <c r="AI1136" s="392">
        <f>HLOOKUP(AI792,'2. LRAMVA Threshold'!$B$42:$Q$53,12,FALSE)</f>
        <v>0</v>
      </c>
      <c r="AJ1136" s="392">
        <f>HLOOKUP(AJ792,'2. LRAMVA Threshold'!$B$42:$Q$53,12,FALSE)</f>
        <v>0</v>
      </c>
      <c r="AK1136" s="392">
        <f>HLOOKUP(AK792,'2. LRAMVA Threshold'!$B$42:$Q$53,12,FALSE)</f>
        <v>0</v>
      </c>
      <c r="AL1136" s="392">
        <f>HLOOKUP(AL792,'2. LRAMVA Threshold'!$B$42:$Q$53,12,FALSE)</f>
        <v>0</v>
      </c>
      <c r="AM1136" s="442"/>
    </row>
    <row r="1137" spans="2:39" ht="16">
      <c r="B1137" s="394"/>
      <c r="C1137" s="432"/>
      <c r="D1137" s="433"/>
      <c r="E1137" s="433"/>
      <c r="F1137" s="433"/>
      <c r="G1137" s="433"/>
      <c r="H1137" s="433"/>
      <c r="I1137" s="433"/>
      <c r="J1137" s="433"/>
      <c r="K1137" s="433"/>
      <c r="L1137" s="433"/>
      <c r="M1137" s="433"/>
      <c r="N1137" s="433"/>
      <c r="O1137" s="434"/>
      <c r="P1137" s="433"/>
      <c r="Q1137" s="433"/>
      <c r="R1137" s="433"/>
      <c r="S1137" s="435"/>
      <c r="T1137" s="435"/>
      <c r="U1137" s="435"/>
      <c r="V1137" s="435"/>
      <c r="W1137" s="433"/>
      <c r="X1137" s="433"/>
      <c r="Y1137" s="436"/>
      <c r="Z1137" s="436"/>
      <c r="AA1137" s="436"/>
      <c r="AB1137" s="436"/>
      <c r="AC1137" s="436"/>
      <c r="AD1137" s="436"/>
      <c r="AE1137" s="436"/>
      <c r="AF1137" s="399"/>
      <c r="AG1137" s="399"/>
      <c r="AH1137" s="399"/>
      <c r="AI1137" s="399"/>
      <c r="AJ1137" s="399"/>
      <c r="AK1137" s="399"/>
      <c r="AL1137" s="399"/>
      <c r="AM1137" s="400"/>
    </row>
    <row r="1138" spans="2:39" ht="16">
      <c r="B1138" s="324" t="s">
        <v>349</v>
      </c>
      <c r="C1138" s="338"/>
      <c r="D1138" s="338"/>
      <c r="E1138" s="376"/>
      <c r="F1138" s="376"/>
      <c r="G1138" s="376"/>
      <c r="H1138" s="376"/>
      <c r="I1138" s="376"/>
      <c r="J1138" s="376"/>
      <c r="K1138" s="376"/>
      <c r="L1138" s="376"/>
      <c r="M1138" s="376"/>
      <c r="N1138" s="376"/>
      <c r="O1138" s="291"/>
      <c r="P1138" s="340"/>
      <c r="Q1138" s="340"/>
      <c r="R1138" s="340"/>
      <c r="S1138" s="339"/>
      <c r="T1138" s="339"/>
      <c r="U1138" s="339"/>
      <c r="V1138" s="339"/>
      <c r="W1138" s="340"/>
      <c r="X1138" s="340"/>
      <c r="Y1138" s="341">
        <f>HLOOKUP(Y$35,'3.  Distribution Rates'!$C$122:$P$133,12,FALSE)</f>
        <v>0</v>
      </c>
      <c r="Z1138" s="341">
        <f>HLOOKUP(Z$35,'3.  Distribution Rates'!$C$122:$P$133,12,FALSE)</f>
        <v>0</v>
      </c>
      <c r="AA1138" s="341">
        <f>HLOOKUP(AA$35,'3.  Distribution Rates'!$C$122:$P$133,12,FALSE)</f>
        <v>0</v>
      </c>
      <c r="AB1138" s="341">
        <f>HLOOKUP(AB$35,'3.  Distribution Rates'!$C$122:$P$133,12,FALSE)</f>
        <v>0</v>
      </c>
      <c r="AC1138" s="341">
        <f>HLOOKUP(AC$35,'3.  Distribution Rates'!$C$122:$P$133,12,FALSE)</f>
        <v>0</v>
      </c>
      <c r="AD1138" s="341">
        <f>HLOOKUP(AD$35,'3.  Distribution Rates'!$C$122:$P$133,12,FALSE)</f>
        <v>0</v>
      </c>
      <c r="AE1138" s="341">
        <f>HLOOKUP(AE$35,'3.  Distribution Rates'!$C$122:$P$133,12,FALSE)</f>
        <v>0</v>
      </c>
      <c r="AF1138" s="341">
        <f>HLOOKUP(AF$35,'3.  Distribution Rates'!$C$122:$P$133,12,FALSE)</f>
        <v>0</v>
      </c>
      <c r="AG1138" s="341">
        <f>HLOOKUP(AG$35,'3.  Distribution Rates'!$C$122:$P$133,12,FALSE)</f>
        <v>0</v>
      </c>
      <c r="AH1138" s="341">
        <f>HLOOKUP(AH$35,'3.  Distribution Rates'!$C$122:$P$133,12,FALSE)</f>
        <v>0</v>
      </c>
      <c r="AI1138" s="341">
        <f>HLOOKUP(AI$35,'3.  Distribution Rates'!$C$122:$P$133,12,FALSE)</f>
        <v>0</v>
      </c>
      <c r="AJ1138" s="341">
        <f>HLOOKUP(AJ$35,'3.  Distribution Rates'!$C$122:$P$133,12,FALSE)</f>
        <v>0</v>
      </c>
      <c r="AK1138" s="341">
        <f>HLOOKUP(AK$35,'3.  Distribution Rates'!$C$122:$P$133,12,FALSE)</f>
        <v>0</v>
      </c>
      <c r="AL1138" s="341">
        <f>HLOOKUP(AL$35,'3.  Distribution Rates'!$C$122:$P$133,12,FALSE)</f>
        <v>0</v>
      </c>
      <c r="AM1138" s="444"/>
    </row>
    <row r="1139" spans="2:39" ht="16">
      <c r="B1139" s="324" t="s">
        <v>353</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'4.  2011-2014 LRAM'!Y143*Y1138</f>
        <v>0</v>
      </c>
      <c r="Z1139" s="378">
        <f>'4.  2011-2014 LRAM'!Z143*Z1138</f>
        <v>0</v>
      </c>
      <c r="AA1139" s="378">
        <f>'4.  2011-2014 LRAM'!AA143*AA1138</f>
        <v>0</v>
      </c>
      <c r="AB1139" s="378">
        <f>'4.  2011-2014 LRAM'!AB143*AB1138</f>
        <v>0</v>
      </c>
      <c r="AC1139" s="378">
        <f>'4.  2011-2014 LRAM'!AC143*AC1138</f>
        <v>0</v>
      </c>
      <c r="AD1139" s="378">
        <f>'4.  2011-2014 LRAM'!AD143*AD1138</f>
        <v>0</v>
      </c>
      <c r="AE1139" s="378">
        <f>'4.  2011-2014 LRAM'!AE143*AE1138</f>
        <v>0</v>
      </c>
      <c r="AF1139" s="378">
        <f>'4.  2011-2014 LRAM'!AF143*AF1138</f>
        <v>0</v>
      </c>
      <c r="AG1139" s="378">
        <f>'4.  2011-2014 LRAM'!AG143*AG1138</f>
        <v>0</v>
      </c>
      <c r="AH1139" s="378">
        <f>'4.  2011-2014 LRAM'!AH143*AH1138</f>
        <v>0</v>
      </c>
      <c r="AI1139" s="378">
        <f>'4.  2011-2014 LRAM'!AI143*AI1138</f>
        <v>0</v>
      </c>
      <c r="AJ1139" s="378">
        <f>'4.  2011-2014 LRAM'!AJ143*AJ1138</f>
        <v>0</v>
      </c>
      <c r="AK1139" s="378">
        <f>'4.  2011-2014 LRAM'!AK143*AK1138</f>
        <v>0</v>
      </c>
      <c r="AL1139" s="378">
        <f>'4.  2011-2014 LRAM'!AL143*AL1138</f>
        <v>0</v>
      </c>
      <c r="AM1139" s="628">
        <f t="shared" ref="AM1139:AM1148" si="360">SUM(Y1139:AL1139)</f>
        <v>0</v>
      </c>
    </row>
    <row r="1140" spans="2:39" ht="16">
      <c r="B1140" s="324" t="s">
        <v>354</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'4.  2011-2014 LRAM'!Y272*Y1138</f>
        <v>0</v>
      </c>
      <c r="Z1140" s="378">
        <f>'4.  2011-2014 LRAM'!Z272*Z1138</f>
        <v>0</v>
      </c>
      <c r="AA1140" s="378">
        <f>'4.  2011-2014 LRAM'!AA272*AA1138</f>
        <v>0</v>
      </c>
      <c r="AB1140" s="378">
        <f>'4.  2011-2014 LRAM'!AB272*AB1138</f>
        <v>0</v>
      </c>
      <c r="AC1140" s="378">
        <f>'4.  2011-2014 LRAM'!AC272*AC1138</f>
        <v>0</v>
      </c>
      <c r="AD1140" s="378">
        <f>'4.  2011-2014 LRAM'!AD272*AD1138</f>
        <v>0</v>
      </c>
      <c r="AE1140" s="378">
        <f>'4.  2011-2014 LRAM'!AE272*AE1138</f>
        <v>0</v>
      </c>
      <c r="AF1140" s="378">
        <f>'4.  2011-2014 LRAM'!AF272*AF1138</f>
        <v>0</v>
      </c>
      <c r="AG1140" s="378">
        <f>'4.  2011-2014 LRAM'!AG272*AG1138</f>
        <v>0</v>
      </c>
      <c r="AH1140" s="378">
        <f>'4.  2011-2014 LRAM'!AH272*AH1138</f>
        <v>0</v>
      </c>
      <c r="AI1140" s="378">
        <f>'4.  2011-2014 LRAM'!AI272*AI1138</f>
        <v>0</v>
      </c>
      <c r="AJ1140" s="378">
        <f>'4.  2011-2014 LRAM'!AJ272*AJ1138</f>
        <v>0</v>
      </c>
      <c r="AK1140" s="378">
        <f>'4.  2011-2014 LRAM'!AK272*AK1138</f>
        <v>0</v>
      </c>
      <c r="AL1140" s="378">
        <f>'4.  2011-2014 LRAM'!AL272*AL1138</f>
        <v>0</v>
      </c>
      <c r="AM1140" s="628">
        <f t="shared" si="360"/>
        <v>0</v>
      </c>
    </row>
    <row r="1141" spans="2:39" ht="16">
      <c r="B1141" s="324" t="s">
        <v>355</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'4.  2011-2014 LRAM'!Y401*Y1138</f>
        <v>0</v>
      </c>
      <c r="Z1141" s="378">
        <f>'4.  2011-2014 LRAM'!Z401*Z1138</f>
        <v>0</v>
      </c>
      <c r="AA1141" s="378">
        <f>'4.  2011-2014 LRAM'!AA401*AA1138</f>
        <v>0</v>
      </c>
      <c r="AB1141" s="378">
        <f>'4.  2011-2014 LRAM'!AB401*AB1138</f>
        <v>0</v>
      </c>
      <c r="AC1141" s="378">
        <f>'4.  2011-2014 LRAM'!AC401*AC1138</f>
        <v>0</v>
      </c>
      <c r="AD1141" s="378">
        <f>'4.  2011-2014 LRAM'!AD401*AD1138</f>
        <v>0</v>
      </c>
      <c r="AE1141" s="378">
        <f>'4.  2011-2014 LRAM'!AE401*AE1138</f>
        <v>0</v>
      </c>
      <c r="AF1141" s="378">
        <f>'4.  2011-2014 LRAM'!AF401*AF1138</f>
        <v>0</v>
      </c>
      <c r="AG1141" s="378">
        <f>'4.  2011-2014 LRAM'!AG401*AG1138</f>
        <v>0</v>
      </c>
      <c r="AH1141" s="378">
        <f>'4.  2011-2014 LRAM'!AH401*AH1138</f>
        <v>0</v>
      </c>
      <c r="AI1141" s="378">
        <f>'4.  2011-2014 LRAM'!AI401*AI1138</f>
        <v>0</v>
      </c>
      <c r="AJ1141" s="378">
        <f>'4.  2011-2014 LRAM'!AJ401*AJ1138</f>
        <v>0</v>
      </c>
      <c r="AK1141" s="378">
        <f>'4.  2011-2014 LRAM'!AK401*AK1138</f>
        <v>0</v>
      </c>
      <c r="AL1141" s="378">
        <f>'4.  2011-2014 LRAM'!AL401*AL1138</f>
        <v>0</v>
      </c>
      <c r="AM1141" s="628">
        <f t="shared" si="360"/>
        <v>0</v>
      </c>
    </row>
    <row r="1142" spans="2:39" ht="16">
      <c r="B1142" s="324" t="s">
        <v>356</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'4.  2011-2014 LRAM'!Y534*Y1138</f>
        <v>0</v>
      </c>
      <c r="Z1142" s="378">
        <f>'4.  2011-2014 LRAM'!Z534*Z1138</f>
        <v>0</v>
      </c>
      <c r="AA1142" s="378">
        <f>'4.  2011-2014 LRAM'!AA534*AA1138</f>
        <v>0</v>
      </c>
      <c r="AB1142" s="378">
        <f>'4.  2011-2014 LRAM'!AB534*AB1138</f>
        <v>0</v>
      </c>
      <c r="AC1142" s="378">
        <f>'4.  2011-2014 LRAM'!AC534*AC1138</f>
        <v>0</v>
      </c>
      <c r="AD1142" s="378">
        <f>'4.  2011-2014 LRAM'!AD534*AD1138</f>
        <v>0</v>
      </c>
      <c r="AE1142" s="378">
        <f>'4.  2011-2014 LRAM'!AE534*AE1138</f>
        <v>0</v>
      </c>
      <c r="AF1142" s="378">
        <f>'4.  2011-2014 LRAM'!AF534*AF1138</f>
        <v>0</v>
      </c>
      <c r="AG1142" s="378">
        <f>'4.  2011-2014 LRAM'!AG534*AG1138</f>
        <v>0</v>
      </c>
      <c r="AH1142" s="378">
        <f>'4.  2011-2014 LRAM'!AH534*AH1138</f>
        <v>0</v>
      </c>
      <c r="AI1142" s="378">
        <f>'4.  2011-2014 LRAM'!AI534*AI1138</f>
        <v>0</v>
      </c>
      <c r="AJ1142" s="378">
        <f>'4.  2011-2014 LRAM'!AJ534*AJ1138</f>
        <v>0</v>
      </c>
      <c r="AK1142" s="378">
        <f>'4.  2011-2014 LRAM'!AK534*AK1138</f>
        <v>0</v>
      </c>
      <c r="AL1142" s="378">
        <f>'4.  2011-2014 LRAM'!AL534*AL1138</f>
        <v>0</v>
      </c>
      <c r="AM1142" s="628">
        <f t="shared" si="360"/>
        <v>0</v>
      </c>
    </row>
    <row r="1143" spans="2:39" ht="16">
      <c r="B1143" s="324" t="s">
        <v>357</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361">Y215*Y1138</f>
        <v>0</v>
      </c>
      <c r="Z1143" s="378">
        <f t="shared" si="361"/>
        <v>0</v>
      </c>
      <c r="AA1143" s="378">
        <f t="shared" si="361"/>
        <v>0</v>
      </c>
      <c r="AB1143" s="378">
        <f t="shared" si="361"/>
        <v>0</v>
      </c>
      <c r="AC1143" s="378">
        <f t="shared" si="361"/>
        <v>0</v>
      </c>
      <c r="AD1143" s="378">
        <f t="shared" si="361"/>
        <v>0</v>
      </c>
      <c r="AE1143" s="378">
        <f t="shared" si="361"/>
        <v>0</v>
      </c>
      <c r="AF1143" s="378">
        <f t="shared" si="361"/>
        <v>0</v>
      </c>
      <c r="AG1143" s="378">
        <f t="shared" si="361"/>
        <v>0</v>
      </c>
      <c r="AH1143" s="378">
        <f t="shared" si="361"/>
        <v>0</v>
      </c>
      <c r="AI1143" s="378">
        <f t="shared" si="361"/>
        <v>0</v>
      </c>
      <c r="AJ1143" s="378">
        <f t="shared" si="361"/>
        <v>0</v>
      </c>
      <c r="AK1143" s="378">
        <f t="shared" si="361"/>
        <v>0</v>
      </c>
      <c r="AL1143" s="378">
        <f t="shared" si="361"/>
        <v>0</v>
      </c>
      <c r="AM1143" s="628">
        <f t="shared" si="360"/>
        <v>0</v>
      </c>
    </row>
    <row r="1144" spans="2:39" ht="16">
      <c r="B1144" s="324" t="s">
        <v>358</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 t="shared" ref="Y1144:AL1144" si="362">Y404*Y1138</f>
        <v>0</v>
      </c>
      <c r="Z1144" s="378">
        <f t="shared" si="362"/>
        <v>0</v>
      </c>
      <c r="AA1144" s="378">
        <f t="shared" si="362"/>
        <v>0</v>
      </c>
      <c r="AB1144" s="378">
        <f t="shared" si="362"/>
        <v>0</v>
      </c>
      <c r="AC1144" s="378">
        <f t="shared" si="362"/>
        <v>0</v>
      </c>
      <c r="AD1144" s="378">
        <f t="shared" si="362"/>
        <v>0</v>
      </c>
      <c r="AE1144" s="378">
        <f t="shared" si="362"/>
        <v>0</v>
      </c>
      <c r="AF1144" s="378">
        <f t="shared" si="362"/>
        <v>0</v>
      </c>
      <c r="AG1144" s="378">
        <f t="shared" si="362"/>
        <v>0</v>
      </c>
      <c r="AH1144" s="378">
        <f t="shared" si="362"/>
        <v>0</v>
      </c>
      <c r="AI1144" s="378">
        <f t="shared" si="362"/>
        <v>0</v>
      </c>
      <c r="AJ1144" s="378">
        <f t="shared" si="362"/>
        <v>0</v>
      </c>
      <c r="AK1144" s="378">
        <f t="shared" si="362"/>
        <v>0</v>
      </c>
      <c r="AL1144" s="378">
        <f t="shared" si="362"/>
        <v>0</v>
      </c>
      <c r="AM1144" s="628">
        <f t="shared" si="360"/>
        <v>0</v>
      </c>
    </row>
    <row r="1145" spans="2:39" ht="16">
      <c r="B1145" s="324" t="s">
        <v>359</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 t="shared" ref="Y1145:AL1145" si="363">Y597*Y1138</f>
        <v>0</v>
      </c>
      <c r="Z1145" s="378">
        <f t="shared" si="363"/>
        <v>0</v>
      </c>
      <c r="AA1145" s="378">
        <f t="shared" si="363"/>
        <v>0</v>
      </c>
      <c r="AB1145" s="378">
        <f t="shared" si="363"/>
        <v>0</v>
      </c>
      <c r="AC1145" s="378">
        <f t="shared" si="363"/>
        <v>0</v>
      </c>
      <c r="AD1145" s="378">
        <f t="shared" si="363"/>
        <v>0</v>
      </c>
      <c r="AE1145" s="378">
        <f t="shared" si="363"/>
        <v>0</v>
      </c>
      <c r="AF1145" s="378">
        <f t="shared" si="363"/>
        <v>0</v>
      </c>
      <c r="AG1145" s="378">
        <f t="shared" si="363"/>
        <v>0</v>
      </c>
      <c r="AH1145" s="378">
        <f t="shared" si="363"/>
        <v>0</v>
      </c>
      <c r="AI1145" s="378">
        <f t="shared" si="363"/>
        <v>0</v>
      </c>
      <c r="AJ1145" s="378">
        <f t="shared" si="363"/>
        <v>0</v>
      </c>
      <c r="AK1145" s="378">
        <f t="shared" si="363"/>
        <v>0</v>
      </c>
      <c r="AL1145" s="378">
        <f t="shared" si="363"/>
        <v>0</v>
      </c>
      <c r="AM1145" s="628">
        <f t="shared" si="360"/>
        <v>0</v>
      </c>
    </row>
    <row r="1146" spans="2:39" ht="16">
      <c r="B1146" s="324" t="s">
        <v>360</v>
      </c>
      <c r="C1146" s="345"/>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8">
        <f t="shared" ref="Y1146:AL1146" si="364">Y786*Y1138</f>
        <v>0</v>
      </c>
      <c r="Z1146" s="378">
        <f t="shared" si="364"/>
        <v>0</v>
      </c>
      <c r="AA1146" s="378">
        <f t="shared" si="364"/>
        <v>0</v>
      </c>
      <c r="AB1146" s="378">
        <f t="shared" si="364"/>
        <v>0</v>
      </c>
      <c r="AC1146" s="378">
        <f t="shared" si="364"/>
        <v>0</v>
      </c>
      <c r="AD1146" s="378">
        <f t="shared" si="364"/>
        <v>0</v>
      </c>
      <c r="AE1146" s="378">
        <f t="shared" si="364"/>
        <v>0</v>
      </c>
      <c r="AF1146" s="378">
        <f t="shared" si="364"/>
        <v>0</v>
      </c>
      <c r="AG1146" s="378">
        <f t="shared" si="364"/>
        <v>0</v>
      </c>
      <c r="AH1146" s="378">
        <f t="shared" si="364"/>
        <v>0</v>
      </c>
      <c r="AI1146" s="378">
        <f t="shared" si="364"/>
        <v>0</v>
      </c>
      <c r="AJ1146" s="378">
        <f t="shared" si="364"/>
        <v>0</v>
      </c>
      <c r="AK1146" s="378">
        <f t="shared" si="364"/>
        <v>0</v>
      </c>
      <c r="AL1146" s="378">
        <f t="shared" si="364"/>
        <v>0</v>
      </c>
      <c r="AM1146" s="628">
        <f t="shared" si="360"/>
        <v>0</v>
      </c>
    </row>
    <row r="1147" spans="2:39" ht="16">
      <c r="B1147" s="324" t="s">
        <v>361</v>
      </c>
      <c r="C1147" s="345"/>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8">
        <f t="shared" ref="Y1147:AL1147" si="365">Y969*Y1138</f>
        <v>0</v>
      </c>
      <c r="Z1147" s="378">
        <f t="shared" si="365"/>
        <v>0</v>
      </c>
      <c r="AA1147" s="378">
        <f t="shared" si="365"/>
        <v>0</v>
      </c>
      <c r="AB1147" s="378">
        <f t="shared" si="365"/>
        <v>0</v>
      </c>
      <c r="AC1147" s="378">
        <f t="shared" si="365"/>
        <v>0</v>
      </c>
      <c r="AD1147" s="378">
        <f t="shared" si="365"/>
        <v>0</v>
      </c>
      <c r="AE1147" s="378">
        <f t="shared" si="365"/>
        <v>0</v>
      </c>
      <c r="AF1147" s="378">
        <f t="shared" si="365"/>
        <v>0</v>
      </c>
      <c r="AG1147" s="378">
        <f t="shared" si="365"/>
        <v>0</v>
      </c>
      <c r="AH1147" s="378">
        <f t="shared" si="365"/>
        <v>0</v>
      </c>
      <c r="AI1147" s="378">
        <f t="shared" si="365"/>
        <v>0</v>
      </c>
      <c r="AJ1147" s="378">
        <f t="shared" si="365"/>
        <v>0</v>
      </c>
      <c r="AK1147" s="378">
        <f t="shared" si="365"/>
        <v>0</v>
      </c>
      <c r="AL1147" s="378">
        <f t="shared" si="365"/>
        <v>0</v>
      </c>
      <c r="AM1147" s="628">
        <f t="shared" si="360"/>
        <v>0</v>
      </c>
    </row>
    <row r="1148" spans="2:39" ht="16">
      <c r="B1148" s="324" t="s">
        <v>362</v>
      </c>
      <c r="C1148" s="345"/>
      <c r="D1148" s="309"/>
      <c r="E1148" s="279"/>
      <c r="F1148" s="279"/>
      <c r="G1148" s="279"/>
      <c r="H1148" s="279"/>
      <c r="I1148" s="279"/>
      <c r="J1148" s="279"/>
      <c r="K1148" s="279"/>
      <c r="L1148" s="279"/>
      <c r="M1148" s="279"/>
      <c r="N1148" s="279"/>
      <c r="O1148" s="291"/>
      <c r="P1148" s="279"/>
      <c r="Q1148" s="279"/>
      <c r="R1148" s="279"/>
      <c r="S1148" s="309"/>
      <c r="T1148" s="309"/>
      <c r="U1148" s="309"/>
      <c r="V1148" s="309"/>
      <c r="W1148" s="279"/>
      <c r="X1148" s="279"/>
      <c r="Y1148" s="378">
        <f>Y1135*Y1138</f>
        <v>0</v>
      </c>
      <c r="Z1148" s="378">
        <f>Z1135*Z1138</f>
        <v>0</v>
      </c>
      <c r="AA1148" s="378">
        <f t="shared" ref="AA1148:AL1148" si="366">AA1135*AA1138</f>
        <v>0</v>
      </c>
      <c r="AB1148" s="378">
        <f t="shared" si="366"/>
        <v>0</v>
      </c>
      <c r="AC1148" s="378">
        <f t="shared" si="366"/>
        <v>0</v>
      </c>
      <c r="AD1148" s="378">
        <f t="shared" si="366"/>
        <v>0</v>
      </c>
      <c r="AE1148" s="378">
        <f t="shared" si="366"/>
        <v>0</v>
      </c>
      <c r="AF1148" s="378">
        <f t="shared" si="366"/>
        <v>0</v>
      </c>
      <c r="AG1148" s="378">
        <f t="shared" si="366"/>
        <v>0</v>
      </c>
      <c r="AH1148" s="378">
        <f t="shared" si="366"/>
        <v>0</v>
      </c>
      <c r="AI1148" s="378">
        <f t="shared" si="366"/>
        <v>0</v>
      </c>
      <c r="AJ1148" s="378">
        <f t="shared" si="366"/>
        <v>0</v>
      </c>
      <c r="AK1148" s="378">
        <f t="shared" si="366"/>
        <v>0</v>
      </c>
      <c r="AL1148" s="378">
        <f t="shared" si="366"/>
        <v>0</v>
      </c>
      <c r="AM1148" s="628">
        <f t="shared" si="360"/>
        <v>0</v>
      </c>
    </row>
    <row r="1149" spans="2:39" ht="16">
      <c r="B1149" s="349" t="s">
        <v>352</v>
      </c>
      <c r="C1149" s="345"/>
      <c r="D1149" s="336"/>
      <c r="E1149" s="334"/>
      <c r="F1149" s="334"/>
      <c r="G1149" s="334"/>
      <c r="H1149" s="334"/>
      <c r="I1149" s="334"/>
      <c r="J1149" s="334"/>
      <c r="K1149" s="334"/>
      <c r="L1149" s="334"/>
      <c r="M1149" s="334"/>
      <c r="N1149" s="334"/>
      <c r="O1149" s="300"/>
      <c r="P1149" s="334"/>
      <c r="Q1149" s="334"/>
      <c r="R1149" s="334"/>
      <c r="S1149" s="336"/>
      <c r="T1149" s="336"/>
      <c r="U1149" s="336"/>
      <c r="V1149" s="336"/>
      <c r="W1149" s="334"/>
      <c r="X1149" s="334"/>
      <c r="Y1149" s="346">
        <f>SUM(Y1139:Y1148)</f>
        <v>0</v>
      </c>
      <c r="Z1149" s="346">
        <f t="shared" ref="Z1149:AE1149" si="367">SUM(Z1139:Z1148)</f>
        <v>0</v>
      </c>
      <c r="AA1149" s="346">
        <f t="shared" si="367"/>
        <v>0</v>
      </c>
      <c r="AB1149" s="346">
        <f t="shared" si="367"/>
        <v>0</v>
      </c>
      <c r="AC1149" s="346">
        <f t="shared" si="367"/>
        <v>0</v>
      </c>
      <c r="AD1149" s="346">
        <f t="shared" si="367"/>
        <v>0</v>
      </c>
      <c r="AE1149" s="346">
        <f t="shared" si="367"/>
        <v>0</v>
      </c>
      <c r="AF1149" s="346">
        <f>SUM(AF1139:AF1148)</f>
        <v>0</v>
      </c>
      <c r="AG1149" s="346">
        <f t="shared" ref="AG1149:AL1149" si="368">SUM(AG1139:AG1148)</f>
        <v>0</v>
      </c>
      <c r="AH1149" s="346">
        <f t="shared" si="368"/>
        <v>0</v>
      </c>
      <c r="AI1149" s="346">
        <f t="shared" si="368"/>
        <v>0</v>
      </c>
      <c r="AJ1149" s="346">
        <f t="shared" si="368"/>
        <v>0</v>
      </c>
      <c r="AK1149" s="346">
        <f t="shared" si="368"/>
        <v>0</v>
      </c>
      <c r="AL1149" s="346">
        <f t="shared" si="368"/>
        <v>0</v>
      </c>
      <c r="AM1149" s="407">
        <f>SUM(AM1139:AM1148)</f>
        <v>0</v>
      </c>
    </row>
    <row r="1150" spans="2:39" ht="16">
      <c r="B1150" s="349" t="s">
        <v>351</v>
      </c>
      <c r="C1150" s="345"/>
      <c r="D1150" s="350"/>
      <c r="E1150" s="334"/>
      <c r="F1150" s="334"/>
      <c r="G1150" s="334"/>
      <c r="H1150" s="334"/>
      <c r="I1150" s="334"/>
      <c r="J1150" s="334"/>
      <c r="K1150" s="334"/>
      <c r="L1150" s="334"/>
      <c r="M1150" s="334"/>
      <c r="N1150" s="334"/>
      <c r="O1150" s="300"/>
      <c r="P1150" s="334"/>
      <c r="Q1150" s="334"/>
      <c r="R1150" s="334"/>
      <c r="S1150" s="336"/>
      <c r="T1150" s="336"/>
      <c r="U1150" s="336"/>
      <c r="V1150" s="336"/>
      <c r="W1150" s="334"/>
      <c r="X1150" s="334"/>
      <c r="Y1150" s="347">
        <f>Y1136*Y1138</f>
        <v>0</v>
      </c>
      <c r="Z1150" s="347">
        <f t="shared" ref="Z1150:AE1150" si="369">Z1136*Z1138</f>
        <v>0</v>
      </c>
      <c r="AA1150" s="347">
        <f>AA1136*AA1138</f>
        <v>0</v>
      </c>
      <c r="AB1150" s="347">
        <f t="shared" si="369"/>
        <v>0</v>
      </c>
      <c r="AC1150" s="347">
        <f t="shared" si="369"/>
        <v>0</v>
      </c>
      <c r="AD1150" s="347">
        <f t="shared" si="369"/>
        <v>0</v>
      </c>
      <c r="AE1150" s="347">
        <f t="shared" si="369"/>
        <v>0</v>
      </c>
      <c r="AF1150" s="347">
        <f t="shared" ref="AF1150:AL1150" si="370">AF1136*AF1138</f>
        <v>0</v>
      </c>
      <c r="AG1150" s="347">
        <f t="shared" si="370"/>
        <v>0</v>
      </c>
      <c r="AH1150" s="347">
        <f t="shared" si="370"/>
        <v>0</v>
      </c>
      <c r="AI1150" s="347">
        <f t="shared" si="370"/>
        <v>0</v>
      </c>
      <c r="AJ1150" s="347">
        <f t="shared" si="370"/>
        <v>0</v>
      </c>
      <c r="AK1150" s="347">
        <f t="shared" si="370"/>
        <v>0</v>
      </c>
      <c r="AL1150" s="347">
        <f t="shared" si="370"/>
        <v>0</v>
      </c>
      <c r="AM1150" s="407">
        <f>SUM(Y1150:AL1150)</f>
        <v>0</v>
      </c>
    </row>
    <row r="1151" spans="2:39" ht="16">
      <c r="B1151" s="349" t="s">
        <v>350</v>
      </c>
      <c r="C1151" s="345"/>
      <c r="D1151" s="350"/>
      <c r="E1151" s="334"/>
      <c r="F1151" s="334"/>
      <c r="G1151" s="334"/>
      <c r="H1151" s="334"/>
      <c r="I1151" s="334"/>
      <c r="J1151" s="334"/>
      <c r="K1151" s="334"/>
      <c r="L1151" s="334"/>
      <c r="M1151" s="334"/>
      <c r="N1151" s="334"/>
      <c r="O1151" s="300"/>
      <c r="P1151" s="334"/>
      <c r="Q1151" s="334"/>
      <c r="R1151" s="334"/>
      <c r="S1151" s="350"/>
      <c r="T1151" s="350"/>
      <c r="U1151" s="350"/>
      <c r="V1151" s="350"/>
      <c r="W1151" s="334"/>
      <c r="X1151" s="334"/>
      <c r="Y1151" s="351"/>
      <c r="Z1151" s="351"/>
      <c r="AA1151" s="351"/>
      <c r="AB1151" s="351"/>
      <c r="AC1151" s="351"/>
      <c r="AD1151" s="351"/>
      <c r="AE1151" s="351"/>
      <c r="AF1151" s="351"/>
      <c r="AG1151" s="351"/>
      <c r="AH1151" s="351"/>
      <c r="AI1151" s="351"/>
      <c r="AJ1151" s="351"/>
      <c r="AK1151" s="351"/>
      <c r="AL1151" s="351"/>
      <c r="AM1151" s="407">
        <f>AM1149-AM1150</f>
        <v>0</v>
      </c>
    </row>
    <row r="1152" spans="2:39" ht="16">
      <c r="B1152" s="381"/>
      <c r="C1152" s="445"/>
      <c r="D1152" s="445"/>
      <c r="E1152" s="446"/>
      <c r="F1152" s="446"/>
      <c r="G1152" s="446"/>
      <c r="H1152" s="446"/>
      <c r="I1152" s="446"/>
      <c r="J1152" s="446"/>
      <c r="K1152" s="446"/>
      <c r="L1152" s="446"/>
      <c r="M1152" s="446"/>
      <c r="N1152" s="446"/>
      <c r="O1152" s="447"/>
      <c r="P1152" s="446"/>
      <c r="Q1152" s="446"/>
      <c r="R1152" s="446"/>
      <c r="S1152" s="445"/>
      <c r="T1152" s="448"/>
      <c r="U1152" s="445"/>
      <c r="V1152" s="445"/>
      <c r="W1152" s="446"/>
      <c r="X1152" s="446"/>
      <c r="Y1152" s="449"/>
      <c r="Z1152" s="449"/>
      <c r="AA1152" s="449"/>
      <c r="AB1152" s="449"/>
      <c r="AC1152" s="449"/>
      <c r="AD1152" s="449"/>
      <c r="AE1152" s="449"/>
      <c r="AF1152" s="449"/>
      <c r="AG1152" s="449"/>
      <c r="AH1152" s="449"/>
      <c r="AI1152" s="449"/>
      <c r="AJ1152" s="449"/>
      <c r="AK1152" s="449"/>
      <c r="AL1152" s="449"/>
      <c r="AM1152" s="386"/>
    </row>
    <row r="1153" spans="2:39" ht="19.5" customHeight="1">
      <c r="B1153" s="368" t="s">
        <v>590</v>
      </c>
      <c r="C1153" s="387"/>
      <c r="D1153" s="388"/>
      <c r="E1153" s="388"/>
      <c r="F1153" s="388"/>
      <c r="G1153" s="388"/>
      <c r="H1153" s="388"/>
      <c r="I1153" s="388"/>
      <c r="J1153" s="388"/>
      <c r="K1153" s="388"/>
      <c r="L1153" s="388"/>
      <c r="M1153" s="388"/>
      <c r="N1153" s="388"/>
      <c r="O1153" s="388"/>
      <c r="P1153" s="388"/>
      <c r="Q1153" s="388"/>
      <c r="R1153" s="388"/>
      <c r="S1153" s="371"/>
      <c r="T1153" s="372"/>
      <c r="U1153" s="388"/>
      <c r="V1153" s="388"/>
      <c r="W1153" s="388"/>
      <c r="X1153" s="388"/>
      <c r="Y1153" s="409"/>
      <c r="Z1153" s="409"/>
      <c r="AA1153" s="409"/>
      <c r="AB1153" s="409"/>
      <c r="AC1153" s="409"/>
      <c r="AD1153" s="409"/>
      <c r="AE1153" s="409"/>
      <c r="AF1153" s="409"/>
      <c r="AG1153" s="409"/>
      <c r="AH1153" s="409"/>
      <c r="AI1153" s="409"/>
      <c r="AJ1153" s="409"/>
      <c r="AK1153" s="409"/>
      <c r="AL1153" s="409"/>
      <c r="AM1153" s="389"/>
    </row>
    <row r="1155" spans="2:39">
      <c r="B1155" s="589" t="s">
        <v>525</v>
      </c>
    </row>
  </sheetData>
  <sheetProtection formatCells="0" formatColumns="0" formatRows="0" insertColumns="0" insertRows="0" insertHyperlinks="0" deleteColumns="0" deleteRows="0" sort="0" autoFilter="0" pivotTables="0"/>
  <mergeCells count="49">
    <mergeCell ref="B216:M216"/>
    <mergeCell ref="B405:G405"/>
    <mergeCell ref="B598:G598"/>
    <mergeCell ref="B787:T787"/>
    <mergeCell ref="Y974:AM974"/>
    <mergeCell ref="P602:X602"/>
    <mergeCell ref="B791:B792"/>
    <mergeCell ref="C791:C792"/>
    <mergeCell ref="E791:M791"/>
    <mergeCell ref="N791:N792"/>
    <mergeCell ref="P791:X791"/>
    <mergeCell ref="Y791:AM791"/>
    <mergeCell ref="Y602:AM602"/>
    <mergeCell ref="P974:X974"/>
    <mergeCell ref="N974:N975"/>
    <mergeCell ref="B974:B975"/>
    <mergeCell ref="C974:C975"/>
    <mergeCell ref="E974:M974"/>
    <mergeCell ref="C409:C410"/>
    <mergeCell ref="E409:M409"/>
    <mergeCell ref="N409:N410"/>
    <mergeCell ref="B602:B603"/>
    <mergeCell ref="C602:C603"/>
    <mergeCell ref="E602:M602"/>
    <mergeCell ref="N602:N603"/>
    <mergeCell ref="B409:B410"/>
    <mergeCell ref="B220:B221"/>
    <mergeCell ref="C220:C221"/>
    <mergeCell ref="E220:M220"/>
    <mergeCell ref="N220:N221"/>
    <mergeCell ref="P220:X220"/>
    <mergeCell ref="Y409:AM409"/>
    <mergeCell ref="Y220:AM220"/>
    <mergeCell ref="N34:N35"/>
    <mergeCell ref="P34:X34"/>
    <mergeCell ref="Y34:AM34"/>
    <mergeCell ref="P409:X409"/>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1"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9" location="'5.  2015-2020 LRAM'!A1" display="Return to top" xr:uid="{00000000-0004-0000-0A00-000007000000}"/>
    <hyperlink ref="D408" location="'5.  2015-2020 LRAM'!A1" display="Return to top" xr:uid="{00000000-0004-0000-0A00-000008000000}"/>
    <hyperlink ref="D790" location="'5.  2015-2020 LRAM'!A1" display="Return to top" xr:uid="{00000000-0004-0000-0A00-000009000000}"/>
    <hyperlink ref="D973" location="'5.  2015-2020 LRAM'!A1" display="Return to top" xr:uid="{00000000-0004-0000-0A00-00000A000000}"/>
    <hyperlink ref="B1155"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43" zoomScale="90" zoomScaleNormal="90" workbookViewId="0">
      <selection activeCell="C58" sqref="C58"/>
    </sheetView>
  </sheetViews>
  <sheetFormatPr baseColWidth="10" defaultColWidth="9.1640625" defaultRowHeight="15"/>
  <cols>
    <col min="1" max="1" width="4.5" style="12" customWidth="1"/>
    <col min="2" max="2" width="19.5" style="11" customWidth="1"/>
    <col min="3" max="3" width="30.83203125" style="12" customWidth="1"/>
    <col min="4" max="4" width="5" style="12" customWidth="1"/>
    <col min="5" max="5" width="14.33203125" style="12" customWidth="1"/>
    <col min="6" max="6" width="15.1640625" style="12" customWidth="1"/>
    <col min="7" max="7" width="11.5" style="12" customWidth="1"/>
    <col min="8" max="8" width="13" style="18" customWidth="1"/>
    <col min="9" max="10" width="14" style="12" customWidth="1"/>
    <col min="11" max="11" width="18" style="12" customWidth="1"/>
    <col min="12" max="12" width="19.1640625" style="12" customWidth="1"/>
    <col min="13" max="13" width="16.83203125" style="12" customWidth="1"/>
    <col min="14" max="14" width="16" style="12" customWidth="1"/>
    <col min="15" max="15" width="14.5" style="12" customWidth="1"/>
    <col min="16" max="16" width="14.6640625" style="12" customWidth="1"/>
    <col min="17" max="17" width="14" style="12" customWidth="1"/>
    <col min="18" max="18" width="15.6640625" style="12" customWidth="1"/>
    <col min="19" max="19" width="14.1640625" style="12" customWidth="1"/>
    <col min="20" max="22" width="15" style="12" customWidth="1"/>
    <col min="23" max="23" width="13.5" style="12" customWidth="1"/>
    <col min="24" max="24" width="4.1640625" style="12" customWidth="1"/>
    <col min="25" max="16384" width="9.1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550</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72" t="s">
        <v>666</v>
      </c>
      <c r="D8" s="972"/>
      <c r="E8" s="972"/>
      <c r="F8" s="972"/>
      <c r="G8" s="972"/>
      <c r="H8" s="972"/>
      <c r="I8" s="972"/>
      <c r="J8" s="972"/>
      <c r="K8" s="972"/>
      <c r="L8" s="972"/>
      <c r="M8" s="972"/>
      <c r="N8" s="972"/>
      <c r="O8" s="972"/>
      <c r="P8" s="972"/>
      <c r="Q8" s="972"/>
      <c r="R8" s="972"/>
      <c r="S8" s="972"/>
      <c r="T8" s="105"/>
      <c r="U8" s="105"/>
      <c r="V8" s="105"/>
      <c r="W8" s="105"/>
    </row>
    <row r="9" spans="1:28" s="9" customFormat="1" ht="47" customHeight="1">
      <c r="B9" s="55"/>
      <c r="C9" s="929" t="s">
        <v>677</v>
      </c>
      <c r="D9" s="929"/>
      <c r="E9" s="929"/>
      <c r="F9" s="929"/>
      <c r="G9" s="929"/>
      <c r="H9" s="929"/>
      <c r="I9" s="929"/>
      <c r="J9" s="929"/>
      <c r="K9" s="929"/>
      <c r="L9" s="929"/>
      <c r="M9" s="929"/>
      <c r="N9" s="929"/>
      <c r="O9" s="929"/>
      <c r="P9" s="929"/>
      <c r="Q9" s="929"/>
      <c r="R9" s="929"/>
      <c r="S9" s="929"/>
      <c r="T9" s="105"/>
      <c r="U9" s="105"/>
      <c r="V9" s="105"/>
      <c r="W9" s="105"/>
    </row>
    <row r="10" spans="1:28" s="9" customFormat="1" ht="38" customHeight="1">
      <c r="B10" s="88"/>
      <c r="C10" s="952" t="s">
        <v>678</v>
      </c>
      <c r="D10" s="952"/>
      <c r="E10" s="952"/>
      <c r="F10" s="952"/>
      <c r="G10" s="952"/>
      <c r="H10" s="952"/>
      <c r="I10" s="952"/>
      <c r="J10" s="952"/>
      <c r="K10" s="952"/>
      <c r="L10" s="952"/>
      <c r="M10" s="952"/>
      <c r="N10" s="952"/>
      <c r="O10" s="952"/>
      <c r="P10" s="952"/>
      <c r="Q10" s="952"/>
      <c r="R10" s="952"/>
      <c r="S10" s="952"/>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71" t="s">
        <v>235</v>
      </c>
      <c r="C12" s="971"/>
      <c r="D12" s="181"/>
      <c r="E12" s="182" t="s">
        <v>236</v>
      </c>
      <c r="F12" s="51"/>
      <c r="G12" s="51"/>
      <c r="H12" s="44"/>
      <c r="I12" s="51"/>
      <c r="K12" s="591"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2,999 kW</v>
      </c>
      <c r="L14" s="204" t="str">
        <f>'1.  LRAMVA Summary'!G52</f>
        <v>GS 3,000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6"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6"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6" thickBot="1">
      <c r="B42" s="213" t="s">
        <v>80</v>
      </c>
      <c r="C42" s="729">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6"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2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2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5">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706</v>
      </c>
      <c r="C55" s="21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707</v>
      </c>
      <c r="C56" s="21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6" thickBot="1">
      <c r="B57" s="213" t="s">
        <v>708</v>
      </c>
      <c r="C57" s="729">
        <f>C56</f>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6" thickTop="1">
      <c r="B58" s="235" t="s">
        <v>709</v>
      </c>
      <c r="C58" s="236">
        <f>C57</f>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710</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6" thickBot="1">
      <c r="B72" s="213" t="s">
        <v>734</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6" thickTop="1">
      <c r="B73" s="213" t="s">
        <v>735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736</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6">
      <c r="B77" s="183" t="s">
        <v>182</v>
      </c>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6" thickBot="1">
      <c r="B87" s="66"/>
      <c r="E87" s="216" t="s">
        <v>464</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6"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6" thickBot="1">
      <c r="B102" s="66"/>
      <c r="E102" s="216" t="s">
        <v>465</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6"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29">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29">
        <f>$C$39/12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0</v>
      </c>
    </row>
    <row r="107" spans="2:23" s="9" customFormat="1">
      <c r="B107" s="66"/>
      <c r="E107" s="214">
        <v>42795</v>
      </c>
      <c r="F107" s="214" t="s">
        <v>184</v>
      </c>
      <c r="G107" s="215" t="s">
        <v>65</v>
      </c>
      <c r="H107" s="229">
        <f>$C$39/12</f>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0</v>
      </c>
    </row>
    <row r="108" spans="2:23" s="8" customFormat="1">
      <c r="B108" s="239"/>
      <c r="E108" s="214">
        <v>42826</v>
      </c>
      <c r="F108" s="214" t="s">
        <v>184</v>
      </c>
      <c r="G108" s="215" t="s">
        <v>66</v>
      </c>
      <c r="H108" s="229">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0</v>
      </c>
    </row>
    <row r="109" spans="2:23" s="9" customFormat="1">
      <c r="B109" s="66"/>
      <c r="E109" s="214">
        <v>42856</v>
      </c>
      <c r="F109" s="214" t="s">
        <v>184</v>
      </c>
      <c r="G109" s="215" t="s">
        <v>66</v>
      </c>
      <c r="H109" s="229">
        <f>$C$40/12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0</v>
      </c>
    </row>
    <row r="110" spans="2:23" s="238" customFormat="1">
      <c r="B110" s="237"/>
      <c r="E110" s="214">
        <v>42887</v>
      </c>
      <c r="F110" s="214" t="s">
        <v>184</v>
      </c>
      <c r="G110" s="215" t="s">
        <v>66</v>
      </c>
      <c r="H110" s="229">
        <f>$C$40/12</f>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0</v>
      </c>
    </row>
    <row r="111" spans="2:23" s="9" customFormat="1">
      <c r="B111" s="66"/>
      <c r="E111" s="214">
        <v>42917</v>
      </c>
      <c r="F111" s="214" t="s">
        <v>184</v>
      </c>
      <c r="G111" s="215" t="s">
        <v>68</v>
      </c>
      <c r="H111" s="229">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0</v>
      </c>
    </row>
    <row r="112" spans="2:23" s="9" customFormat="1">
      <c r="B112" s="66"/>
      <c r="E112" s="214">
        <v>42948</v>
      </c>
      <c r="F112" s="214" t="s">
        <v>184</v>
      </c>
      <c r="G112" s="215" t="s">
        <v>68</v>
      </c>
      <c r="H112" s="229">
        <f>$C$41/12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0</v>
      </c>
    </row>
    <row r="113" spans="2:23" s="9" customFormat="1">
      <c r="B113" s="66"/>
      <c r="E113" s="214">
        <v>42979</v>
      </c>
      <c r="F113" s="214" t="s">
        <v>184</v>
      </c>
      <c r="G113" s="215" t="s">
        <v>68</v>
      </c>
      <c r="H113" s="229">
        <f>$C$41/12</f>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0</v>
      </c>
    </row>
    <row r="114" spans="2:23" s="9" customFormat="1">
      <c r="B114" s="66"/>
      <c r="E114" s="214">
        <v>43009</v>
      </c>
      <c r="F114" s="214" t="s">
        <v>184</v>
      </c>
      <c r="G114" s="215" t="s">
        <v>69</v>
      </c>
      <c r="H114" s="229">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0</v>
      </c>
    </row>
    <row r="115" spans="2:23" s="9" customFormat="1">
      <c r="B115" s="66"/>
      <c r="E115" s="214">
        <v>43040</v>
      </c>
      <c r="F115" s="214" t="s">
        <v>184</v>
      </c>
      <c r="G115" s="215" t="s">
        <v>69</v>
      </c>
      <c r="H115" s="229">
        <f>$C$42/12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0</v>
      </c>
    </row>
    <row r="116" spans="2:23" s="9" customFormat="1">
      <c r="B116" s="66"/>
      <c r="E116" s="214">
        <v>43070</v>
      </c>
      <c r="F116" s="214" t="s">
        <v>184</v>
      </c>
      <c r="G116" s="215" t="s">
        <v>69</v>
      </c>
      <c r="H116" s="229">
        <f>$C$42/12</f>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0</v>
      </c>
    </row>
    <row r="117" spans="2:23" s="9" customFormat="1" ht="16" thickBot="1">
      <c r="B117" s="66"/>
      <c r="E117" s="216" t="s">
        <v>466</v>
      </c>
      <c r="F117" s="216"/>
      <c r="G117" s="217"/>
      <c r="H117" s="218"/>
      <c r="I117" s="219">
        <f t="shared" ref="I117:O117" si="30">SUM(I104:I116)</f>
        <v>0</v>
      </c>
      <c r="J117" s="219">
        <f t="shared" si="30"/>
        <v>0</v>
      </c>
      <c r="K117" s="219">
        <f t="shared" si="30"/>
        <v>0</v>
      </c>
      <c r="L117" s="219">
        <f t="shared" si="30"/>
        <v>0</v>
      </c>
      <c r="M117" s="219">
        <f t="shared" si="30"/>
        <v>0</v>
      </c>
      <c r="N117" s="219">
        <f t="shared" si="30"/>
        <v>0</v>
      </c>
      <c r="O117" s="219">
        <f t="shared" si="30"/>
        <v>0</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0</v>
      </c>
    </row>
    <row r="118" spans="2:23" s="9" customFormat="1" ht="16"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 t="shared" ref="I119:N119" si="32">I117+I118</f>
        <v>0</v>
      </c>
      <c r="J119" s="228">
        <f t="shared" si="32"/>
        <v>0</v>
      </c>
      <c r="K119" s="228">
        <f t="shared" si="32"/>
        <v>0</v>
      </c>
      <c r="L119" s="228">
        <f t="shared" si="32"/>
        <v>0</v>
      </c>
      <c r="M119" s="228">
        <f t="shared" si="32"/>
        <v>0</v>
      </c>
      <c r="N119" s="228">
        <f t="shared" si="32"/>
        <v>0</v>
      </c>
      <c r="O119" s="228">
        <f t="shared" ref="O119:V119" si="33">O117+O118</f>
        <v>0</v>
      </c>
      <c r="P119" s="228">
        <f t="shared" si="33"/>
        <v>0</v>
      </c>
      <c r="Q119" s="228">
        <f t="shared" si="33"/>
        <v>0</v>
      </c>
      <c r="R119" s="228">
        <f t="shared" si="33"/>
        <v>0</v>
      </c>
      <c r="S119" s="228">
        <f t="shared" si="33"/>
        <v>0</v>
      </c>
      <c r="T119" s="228">
        <f t="shared" si="33"/>
        <v>0</v>
      </c>
      <c r="U119" s="228">
        <f t="shared" si="33"/>
        <v>0</v>
      </c>
      <c r="V119" s="228">
        <f t="shared" si="33"/>
        <v>0</v>
      </c>
      <c r="W119" s="228">
        <f>W117+W118</f>
        <v>0</v>
      </c>
    </row>
    <row r="120" spans="2:23" s="9" customFormat="1">
      <c r="B120" s="66"/>
      <c r="E120" s="214">
        <v>43101</v>
      </c>
      <c r="F120" s="214" t="s">
        <v>185</v>
      </c>
      <c r="G120" s="215" t="s">
        <v>65</v>
      </c>
      <c r="H120" s="229">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29">
        <f>$C$43/12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0</v>
      </c>
    </row>
    <row r="122" spans="2:23" s="9" customFormat="1">
      <c r="B122" s="66"/>
      <c r="E122" s="214">
        <v>43160</v>
      </c>
      <c r="F122" s="214" t="s">
        <v>185</v>
      </c>
      <c r="G122" s="215" t="s">
        <v>65</v>
      </c>
      <c r="H122" s="229">
        <f>$C$43/12</f>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0</v>
      </c>
    </row>
    <row r="123" spans="2:23" s="8" customFormat="1">
      <c r="B123" s="239"/>
      <c r="E123" s="214">
        <v>43191</v>
      </c>
      <c r="F123" s="214" t="s">
        <v>185</v>
      </c>
      <c r="G123" s="215" t="s">
        <v>66</v>
      </c>
      <c r="H123" s="229">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0</v>
      </c>
    </row>
    <row r="124" spans="2:23" s="9" customFormat="1">
      <c r="B124" s="66"/>
      <c r="E124" s="214">
        <v>43221</v>
      </c>
      <c r="F124" s="214" t="s">
        <v>185</v>
      </c>
      <c r="G124" s="215" t="s">
        <v>66</v>
      </c>
      <c r="H124" s="229">
        <f>$C$44/12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0</v>
      </c>
    </row>
    <row r="125" spans="2:23" s="238" customFormat="1">
      <c r="B125" s="237"/>
      <c r="E125" s="214">
        <v>43252</v>
      </c>
      <c r="F125" s="214" t="s">
        <v>185</v>
      </c>
      <c r="G125" s="215" t="s">
        <v>66</v>
      </c>
      <c r="H125" s="229">
        <f>$C$44/12</f>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0</v>
      </c>
    </row>
    <row r="126" spans="2:23" s="9" customFormat="1">
      <c r="B126" s="66"/>
      <c r="E126" s="214">
        <v>43282</v>
      </c>
      <c r="F126" s="214" t="s">
        <v>185</v>
      </c>
      <c r="G126" s="215" t="s">
        <v>68</v>
      </c>
      <c r="H126" s="229">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0</v>
      </c>
    </row>
    <row r="127" spans="2:23" s="9" customFormat="1">
      <c r="B127" s="66"/>
      <c r="E127" s="214">
        <v>43313</v>
      </c>
      <c r="F127" s="214" t="s">
        <v>185</v>
      </c>
      <c r="G127" s="215" t="s">
        <v>68</v>
      </c>
      <c r="H127" s="229">
        <f>$C$45/12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0</v>
      </c>
    </row>
    <row r="128" spans="2:23" s="9" customFormat="1">
      <c r="B128" s="66"/>
      <c r="E128" s="214">
        <v>43344</v>
      </c>
      <c r="F128" s="214" t="s">
        <v>185</v>
      </c>
      <c r="G128" s="215" t="s">
        <v>68</v>
      </c>
      <c r="H128" s="229">
        <f>$C$45/12</f>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0</v>
      </c>
    </row>
    <row r="129" spans="2:23" s="9" customFormat="1">
      <c r="B129" s="66"/>
      <c r="E129" s="214">
        <v>43374</v>
      </c>
      <c r="F129" s="214" t="s">
        <v>185</v>
      </c>
      <c r="G129" s="215" t="s">
        <v>69</v>
      </c>
      <c r="H129" s="229">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0</v>
      </c>
    </row>
    <row r="130" spans="2:23" s="9" customFormat="1">
      <c r="B130" s="66"/>
      <c r="E130" s="214">
        <v>43405</v>
      </c>
      <c r="F130" s="214" t="s">
        <v>185</v>
      </c>
      <c r="G130" s="215" t="s">
        <v>69</v>
      </c>
      <c r="H130" s="229">
        <f>$C$46/12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0</v>
      </c>
    </row>
    <row r="131" spans="2:23" s="9" customFormat="1">
      <c r="B131" s="66"/>
      <c r="E131" s="214">
        <v>43435</v>
      </c>
      <c r="F131" s="214" t="s">
        <v>185</v>
      </c>
      <c r="G131" s="215" t="s">
        <v>69</v>
      </c>
      <c r="H131" s="229">
        <f>$C$46/12</f>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0</v>
      </c>
    </row>
    <row r="132" spans="2:23" s="9" customFormat="1" ht="16" thickBot="1">
      <c r="B132" s="66"/>
      <c r="E132" s="216" t="s">
        <v>467</v>
      </c>
      <c r="F132" s="216"/>
      <c r="G132" s="217"/>
      <c r="H132" s="218"/>
      <c r="I132" s="219">
        <f t="shared" ref="I132:O132" si="35">SUM(I119:I131)</f>
        <v>0</v>
      </c>
      <c r="J132" s="219">
        <f t="shared" si="35"/>
        <v>0</v>
      </c>
      <c r="K132" s="219">
        <f t="shared" si="35"/>
        <v>0</v>
      </c>
      <c r="L132" s="219">
        <f t="shared" si="35"/>
        <v>0</v>
      </c>
      <c r="M132" s="219">
        <f t="shared" si="35"/>
        <v>0</v>
      </c>
      <c r="N132" s="219">
        <f t="shared" si="35"/>
        <v>0</v>
      </c>
      <c r="O132" s="219">
        <f t="shared" si="35"/>
        <v>0</v>
      </c>
      <c r="P132" s="219">
        <f t="shared" ref="P132:V132" si="36">SUM(P119:P131)</f>
        <v>0</v>
      </c>
      <c r="Q132" s="219">
        <f t="shared" si="36"/>
        <v>0</v>
      </c>
      <c r="R132" s="219">
        <f t="shared" si="36"/>
        <v>0</v>
      </c>
      <c r="S132" s="219">
        <f t="shared" si="36"/>
        <v>0</v>
      </c>
      <c r="T132" s="219">
        <f t="shared" si="36"/>
        <v>0</v>
      </c>
      <c r="U132" s="219">
        <f t="shared" si="36"/>
        <v>0</v>
      </c>
      <c r="V132" s="219">
        <f t="shared" si="36"/>
        <v>0</v>
      </c>
      <c r="W132" s="219">
        <f>SUM(W119:W131)</f>
        <v>0</v>
      </c>
    </row>
    <row r="133" spans="2:23" s="9" customFormat="1" ht="16"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 t="shared" ref="I134:N134" si="37">I132+I133</f>
        <v>0</v>
      </c>
      <c r="J134" s="228">
        <f t="shared" si="37"/>
        <v>0</v>
      </c>
      <c r="K134" s="228">
        <f t="shared" si="37"/>
        <v>0</v>
      </c>
      <c r="L134" s="228">
        <f t="shared" si="37"/>
        <v>0</v>
      </c>
      <c r="M134" s="228">
        <f t="shared" si="37"/>
        <v>0</v>
      </c>
      <c r="N134" s="228">
        <f t="shared" si="37"/>
        <v>0</v>
      </c>
      <c r="O134" s="228">
        <f t="shared" ref="O134:V134" si="38">O132+O133</f>
        <v>0</v>
      </c>
      <c r="P134" s="228">
        <f t="shared" si="38"/>
        <v>0</v>
      </c>
      <c r="Q134" s="228">
        <f t="shared" si="38"/>
        <v>0</v>
      </c>
      <c r="R134" s="228">
        <f t="shared" si="38"/>
        <v>0</v>
      </c>
      <c r="S134" s="228">
        <f t="shared" si="38"/>
        <v>0</v>
      </c>
      <c r="T134" s="228">
        <f t="shared" si="38"/>
        <v>0</v>
      </c>
      <c r="U134" s="228">
        <f t="shared" si="38"/>
        <v>0</v>
      </c>
      <c r="V134" s="228">
        <f t="shared" si="38"/>
        <v>0</v>
      </c>
      <c r="W134" s="228">
        <f>W132+W133</f>
        <v>0</v>
      </c>
    </row>
    <row r="135" spans="2:23" s="9" customFormat="1">
      <c r="B135" s="66"/>
      <c r="E135" s="214">
        <v>43466</v>
      </c>
      <c r="F135" s="214" t="s">
        <v>186</v>
      </c>
      <c r="G135" s="215" t="s">
        <v>65</v>
      </c>
      <c r="H135" s="229">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29">
        <f>$C$47/12</f>
        <v>2.0416666666666669E-3</v>
      </c>
      <c r="I136" s="230">
        <f>(SUM('1.  LRAMVA Summary'!D$54:D$77)+SUM('1.  LRAMVA Summary'!D$78:D$79)*(MONTH($E136)-1)/12)*$H136</f>
        <v>9.86182865606607</v>
      </c>
      <c r="J136" s="230">
        <f>(SUM('1.  LRAMVA Summary'!E$54:E$77)+SUM('1.  LRAMVA Summary'!E$78:E$79)*(MONTH($E136)-1)/12)*$H136</f>
        <v>24.204305548050371</v>
      </c>
      <c r="K136" s="230">
        <f>(SUM('1.  LRAMVA Summary'!F$54:F$77)+SUM('1.  LRAMVA Summary'!F$78:F$79)*(MONTH($E136)-1)/12)*$H136</f>
        <v>55.007258131896165</v>
      </c>
      <c r="L136" s="230">
        <f>(SUM('1.  LRAMVA Summary'!G$54:G$77)+SUM('1.  LRAMVA Summary'!G$78:G$79)*(MONTH($E136)-1)/12)*$H136</f>
        <v>2.6627847286962623</v>
      </c>
      <c r="M136" s="230">
        <f>(SUM('1.  LRAMVA Summary'!H$54:H$77)+SUM('1.  LRAMVA Summary'!H$78:H$79)*(MONTH($E136)-1)/12)*$H136</f>
        <v>16.207326359361314</v>
      </c>
      <c r="N136" s="230">
        <f>(SUM('1.  LRAMVA Summary'!I$54:I$77)+SUM('1.  LRAMVA Summary'!I$78:I$79)*(MONTH($E136)-1)/12)*$H136</f>
        <v>1.1650480772508034E-2</v>
      </c>
      <c r="O136" s="230">
        <f>(SUM('1.  LRAMVA Summary'!J$54:J$77)+SUM('1.  LRAMVA Summary'!J$78:J$79)*(MONTH($E136)-1)/12)*$H136</f>
        <v>0</v>
      </c>
      <c r="P136" s="230">
        <f>(SUM('1.  LRAMVA Summary'!K$54:K$77)+SUM('1.  LRAMVA Summary'!K$78:K$79)*(MONTH($E136)-1)/12)*$H136</f>
        <v>10.496493480239893</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118.45164738508258</v>
      </c>
    </row>
    <row r="137" spans="2:23" s="9" customFormat="1">
      <c r="B137" s="66"/>
      <c r="E137" s="214">
        <v>43525</v>
      </c>
      <c r="F137" s="214" t="s">
        <v>186</v>
      </c>
      <c r="G137" s="215" t="s">
        <v>65</v>
      </c>
      <c r="H137" s="229">
        <f>$C$47/12</f>
        <v>2.0416666666666669E-3</v>
      </c>
      <c r="I137" s="230">
        <f>(SUM('1.  LRAMVA Summary'!D$54:D$77)+SUM('1.  LRAMVA Summary'!D$78:D$79)*(MONTH($E137)-1)/12)*$H137</f>
        <v>19.72365731213214</v>
      </c>
      <c r="J137" s="230">
        <f>(SUM('1.  LRAMVA Summary'!E$54:E$77)+SUM('1.  LRAMVA Summary'!E$78:E$79)*(MONTH($E137)-1)/12)*$H137</f>
        <v>48.408611096100742</v>
      </c>
      <c r="K137" s="230">
        <f>(SUM('1.  LRAMVA Summary'!F$54:F$77)+SUM('1.  LRAMVA Summary'!F$78:F$79)*(MONTH($E137)-1)/12)*$H137</f>
        <v>110.01451626379233</v>
      </c>
      <c r="L137" s="230">
        <f>(SUM('1.  LRAMVA Summary'!G$54:G$77)+SUM('1.  LRAMVA Summary'!G$78:G$79)*(MONTH($E137)-1)/12)*$H137</f>
        <v>5.3255694573925245</v>
      </c>
      <c r="M137" s="230">
        <f>(SUM('1.  LRAMVA Summary'!H$54:H$77)+SUM('1.  LRAMVA Summary'!H$78:H$79)*(MONTH($E137)-1)/12)*$H137</f>
        <v>32.414652718722628</v>
      </c>
      <c r="N137" s="230">
        <f>(SUM('1.  LRAMVA Summary'!I$54:I$77)+SUM('1.  LRAMVA Summary'!I$78:I$79)*(MONTH($E137)-1)/12)*$H137</f>
        <v>2.3300961545016069E-2</v>
      </c>
      <c r="O137" s="230">
        <f>(SUM('1.  LRAMVA Summary'!J$54:J$77)+SUM('1.  LRAMVA Summary'!J$78:J$79)*(MONTH($E137)-1)/12)*$H137</f>
        <v>0</v>
      </c>
      <c r="P137" s="230">
        <f>(SUM('1.  LRAMVA Summary'!K$54:K$77)+SUM('1.  LRAMVA Summary'!K$78:K$79)*(MONTH($E137)-1)/12)*$H137</f>
        <v>20.992986960479787</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236.90329477016516</v>
      </c>
    </row>
    <row r="138" spans="2:23" s="8" customFormat="1">
      <c r="B138" s="239"/>
      <c r="E138" s="214">
        <v>43556</v>
      </c>
      <c r="F138" s="214" t="s">
        <v>186</v>
      </c>
      <c r="G138" s="215" t="s">
        <v>66</v>
      </c>
      <c r="H138" s="229">
        <f>$C$48/12</f>
        <v>1.8166666666666667E-3</v>
      </c>
      <c r="I138" s="230">
        <f>(SUM('1.  LRAMVA Summary'!D$54:D$77)+SUM('1.  LRAMVA Summary'!D$78:D$79)*(MONTH($E138)-1)/12)*$H138</f>
        <v>26.325044657417184</v>
      </c>
      <c r="J138" s="230">
        <f>(SUM('1.  LRAMVA Summary'!E$54:E$77)+SUM('1.  LRAMVA Summary'!E$78:E$79)*(MONTH($E138)-1)/12)*$H138</f>
        <v>64.610676850714043</v>
      </c>
      <c r="K138" s="230">
        <f>(SUM('1.  LRAMVA Summary'!F$54:F$77)+SUM('1.  LRAMVA Summary'!F$78:F$79)*(MONTH($E138)-1)/12)*$H138</f>
        <v>146.83570129902077</v>
      </c>
      <c r="L138" s="230">
        <f>(SUM('1.  LRAMVA Summary'!G$54:G$77)+SUM('1.  LRAMVA Summary'!G$78:G$79)*(MONTH($E138)-1)/12)*$H138</f>
        <v>7.1080049492545117</v>
      </c>
      <c r="M138" s="230">
        <f>(SUM('1.  LRAMVA Summary'!H$54:H$77)+SUM('1.  LRAMVA Summary'!H$78:H$79)*(MONTH($E138)-1)/12)*$H138</f>
        <v>43.263638526621627</v>
      </c>
      <c r="N138" s="230">
        <f>(SUM('1.  LRAMVA Summary'!I$54:I$77)+SUM('1.  LRAMVA Summary'!I$78:I$79)*(MONTH($E138)-1)/12)*$H138</f>
        <v>3.109965071518471E-2</v>
      </c>
      <c r="O138" s="230">
        <f>(SUM('1.  LRAMVA Summary'!J$54:J$77)+SUM('1.  LRAMVA Summary'!J$78:J$79)*(MONTH($E138)-1)/12)*$H138</f>
        <v>0</v>
      </c>
      <c r="P138" s="230">
        <f>(SUM('1.  LRAMVA Summary'!K$54:K$77)+SUM('1.  LRAMVA Summary'!K$78:K$79)*(MONTH($E138)-1)/12)*$H138</f>
        <v>28.019211167660771</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316.19337710140411</v>
      </c>
    </row>
    <row r="139" spans="2:23" s="9" customFormat="1">
      <c r="B139" s="66"/>
      <c r="E139" s="214">
        <v>43586</v>
      </c>
      <c r="F139" s="214" t="s">
        <v>186</v>
      </c>
      <c r="G139" s="215" t="s">
        <v>66</v>
      </c>
      <c r="H139" s="229">
        <f>$C$48/12</f>
        <v>1.8166666666666667E-3</v>
      </c>
      <c r="I139" s="230">
        <f>(SUM('1.  LRAMVA Summary'!D$54:D$77)+SUM('1.  LRAMVA Summary'!D$78:D$79)*(MONTH($E139)-1)/12)*$H139</f>
        <v>35.100059543222912</v>
      </c>
      <c r="J139" s="230">
        <f>(SUM('1.  LRAMVA Summary'!E$54:E$77)+SUM('1.  LRAMVA Summary'!E$78:E$79)*(MONTH($E139)-1)/12)*$H139</f>
        <v>86.147569134285405</v>
      </c>
      <c r="K139" s="230">
        <f>(SUM('1.  LRAMVA Summary'!F$54:F$77)+SUM('1.  LRAMVA Summary'!F$78:F$79)*(MONTH($E139)-1)/12)*$H139</f>
        <v>195.78093506536104</v>
      </c>
      <c r="L139" s="230">
        <f>(SUM('1.  LRAMVA Summary'!G$54:G$77)+SUM('1.  LRAMVA Summary'!G$78:G$79)*(MONTH($E139)-1)/12)*$H139</f>
        <v>9.4773399323393495</v>
      </c>
      <c r="M139" s="230">
        <f>(SUM('1.  LRAMVA Summary'!H$54:H$77)+SUM('1.  LRAMVA Summary'!H$78:H$79)*(MONTH($E139)-1)/12)*$H139</f>
        <v>57.684851368828838</v>
      </c>
      <c r="N139" s="230">
        <f>(SUM('1.  LRAMVA Summary'!I$54:I$77)+SUM('1.  LRAMVA Summary'!I$78:I$79)*(MONTH($E139)-1)/12)*$H139</f>
        <v>4.1466200953579613E-2</v>
      </c>
      <c r="O139" s="230">
        <f>(SUM('1.  LRAMVA Summary'!J$54:J$77)+SUM('1.  LRAMVA Summary'!J$78:J$79)*(MONTH($E139)-1)/12)*$H139</f>
        <v>0</v>
      </c>
      <c r="P139" s="230">
        <f>(SUM('1.  LRAMVA Summary'!K$54:K$77)+SUM('1.  LRAMVA Summary'!K$78:K$79)*(MONTH($E139)-1)/12)*$H139</f>
        <v>37.358948223547699</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421.59116946853885</v>
      </c>
    </row>
    <row r="140" spans="2:23" s="9" customFormat="1">
      <c r="B140" s="66"/>
      <c r="E140" s="214">
        <v>43617</v>
      </c>
      <c r="F140" s="214" t="s">
        <v>186</v>
      </c>
      <c r="G140" s="215" t="s">
        <v>66</v>
      </c>
      <c r="H140" s="229">
        <f>$C$48/12</f>
        <v>1.8166666666666667E-3</v>
      </c>
      <c r="I140" s="230">
        <f>(SUM('1.  LRAMVA Summary'!D$54:D$77)+SUM('1.  LRAMVA Summary'!D$78:D$79)*(MONTH($E140)-1)/12)*$H140</f>
        <v>43.875074429028636</v>
      </c>
      <c r="J140" s="230">
        <f>(SUM('1.  LRAMVA Summary'!E$54:E$77)+SUM('1.  LRAMVA Summary'!E$78:E$79)*(MONTH($E140)-1)/12)*$H140</f>
        <v>107.68446141785675</v>
      </c>
      <c r="K140" s="230">
        <f>(SUM('1.  LRAMVA Summary'!F$54:F$77)+SUM('1.  LRAMVA Summary'!F$78:F$79)*(MONTH($E140)-1)/12)*$H140</f>
        <v>244.72616883170127</v>
      </c>
      <c r="L140" s="230">
        <f>(SUM('1.  LRAMVA Summary'!G$54:G$77)+SUM('1.  LRAMVA Summary'!G$78:G$79)*(MONTH($E140)-1)/12)*$H140</f>
        <v>11.846674915424188</v>
      </c>
      <c r="M140" s="230">
        <f>(SUM('1.  LRAMVA Summary'!H$54:H$77)+SUM('1.  LRAMVA Summary'!H$78:H$79)*(MONTH($E140)-1)/12)*$H140</f>
        <v>72.106064211036042</v>
      </c>
      <c r="N140" s="230">
        <f>(SUM('1.  LRAMVA Summary'!I$54:I$77)+SUM('1.  LRAMVA Summary'!I$78:I$79)*(MONTH($E140)-1)/12)*$H140</f>
        <v>5.1832751191974516E-2</v>
      </c>
      <c r="O140" s="230">
        <f>(SUM('1.  LRAMVA Summary'!J$54:J$77)+SUM('1.  LRAMVA Summary'!J$78:J$79)*(MONTH($E140)-1)/12)*$H140</f>
        <v>0</v>
      </c>
      <c r="P140" s="230">
        <f>(SUM('1.  LRAMVA Summary'!K$54:K$77)+SUM('1.  LRAMVA Summary'!K$78:K$79)*(MONTH($E140)-1)/12)*$H140</f>
        <v>46.698685279434621</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526.98896183567342</v>
      </c>
    </row>
    <row r="141" spans="2:23" s="9" customFormat="1">
      <c r="B141" s="66"/>
      <c r="E141" s="214">
        <v>43647</v>
      </c>
      <c r="F141" s="214" t="s">
        <v>186</v>
      </c>
      <c r="G141" s="215" t="s">
        <v>68</v>
      </c>
      <c r="H141" s="229">
        <f>$C$49/12</f>
        <v>1.8166666666666667E-3</v>
      </c>
      <c r="I141" s="230">
        <f>(SUM('1.  LRAMVA Summary'!D$54:D$77)+SUM('1.  LRAMVA Summary'!D$78:D$79)*(MONTH($E141)-1)/12)*$H141</f>
        <v>52.650089314834368</v>
      </c>
      <c r="J141" s="230">
        <f>(SUM('1.  LRAMVA Summary'!E$54:E$77)+SUM('1.  LRAMVA Summary'!E$78:E$79)*(MONTH($E141)-1)/12)*$H141</f>
        <v>129.22135370142809</v>
      </c>
      <c r="K141" s="230">
        <f>(SUM('1.  LRAMVA Summary'!F$54:F$77)+SUM('1.  LRAMVA Summary'!F$78:F$79)*(MONTH($E141)-1)/12)*$H141</f>
        <v>293.67140259804154</v>
      </c>
      <c r="L141" s="230">
        <f>(SUM('1.  LRAMVA Summary'!G$54:G$77)+SUM('1.  LRAMVA Summary'!G$78:G$79)*(MONTH($E141)-1)/12)*$H141</f>
        <v>14.216009898509023</v>
      </c>
      <c r="M141" s="230">
        <f>(SUM('1.  LRAMVA Summary'!H$54:H$77)+SUM('1.  LRAMVA Summary'!H$78:H$79)*(MONTH($E141)-1)/12)*$H141</f>
        <v>86.527277053243253</v>
      </c>
      <c r="N141" s="230">
        <f>(SUM('1.  LRAMVA Summary'!I$54:I$77)+SUM('1.  LRAMVA Summary'!I$78:I$79)*(MONTH($E141)-1)/12)*$H141</f>
        <v>6.2199301430369419E-2</v>
      </c>
      <c r="O141" s="230">
        <f>(SUM('1.  LRAMVA Summary'!J$54:J$77)+SUM('1.  LRAMVA Summary'!J$78:J$79)*(MONTH($E141)-1)/12)*$H141</f>
        <v>0</v>
      </c>
      <c r="P141" s="230">
        <f>(SUM('1.  LRAMVA Summary'!K$54:K$77)+SUM('1.  LRAMVA Summary'!K$78:K$79)*(MONTH($E141)-1)/12)*$H141</f>
        <v>56.038422335321542</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632.38675420280822</v>
      </c>
    </row>
    <row r="142" spans="2:23" s="9" customFormat="1">
      <c r="B142" s="66"/>
      <c r="E142" s="214">
        <v>43678</v>
      </c>
      <c r="F142" s="214" t="s">
        <v>186</v>
      </c>
      <c r="G142" s="215" t="s">
        <v>68</v>
      </c>
      <c r="H142" s="229">
        <f>$C$49/12</f>
        <v>1.8166666666666667E-3</v>
      </c>
      <c r="I142" s="230">
        <f>(SUM('1.  LRAMVA Summary'!D$54:D$77)+SUM('1.  LRAMVA Summary'!D$78:D$79)*(MONTH($E142)-1)/12)*$H142</f>
        <v>61.425104200640092</v>
      </c>
      <c r="J142" s="230">
        <f>(SUM('1.  LRAMVA Summary'!E$54:E$77)+SUM('1.  LRAMVA Summary'!E$78:E$79)*(MONTH($E142)-1)/12)*$H142</f>
        <v>150.75824598499946</v>
      </c>
      <c r="K142" s="230">
        <f>(SUM('1.  LRAMVA Summary'!F$54:F$77)+SUM('1.  LRAMVA Summary'!F$78:F$79)*(MONTH($E142)-1)/12)*$H142</f>
        <v>342.61663636438186</v>
      </c>
      <c r="L142" s="230">
        <f>(SUM('1.  LRAMVA Summary'!G$54:G$77)+SUM('1.  LRAMVA Summary'!G$78:G$79)*(MONTH($E142)-1)/12)*$H142</f>
        <v>16.585344881593862</v>
      </c>
      <c r="M142" s="230">
        <f>(SUM('1.  LRAMVA Summary'!H$54:H$77)+SUM('1.  LRAMVA Summary'!H$78:H$79)*(MONTH($E142)-1)/12)*$H142</f>
        <v>100.94848989545048</v>
      </c>
      <c r="N142" s="230">
        <f>(SUM('1.  LRAMVA Summary'!I$54:I$77)+SUM('1.  LRAMVA Summary'!I$78:I$79)*(MONTH($E142)-1)/12)*$H142</f>
        <v>7.2565851668764308E-2</v>
      </c>
      <c r="O142" s="230">
        <f>(SUM('1.  LRAMVA Summary'!J$54:J$77)+SUM('1.  LRAMVA Summary'!J$78:J$79)*(MONTH($E142)-1)/12)*$H142</f>
        <v>0</v>
      </c>
      <c r="P142" s="230">
        <f>(SUM('1.  LRAMVA Summary'!K$54:K$77)+SUM('1.  LRAMVA Summary'!K$78:K$79)*(MONTH($E142)-1)/12)*$H142</f>
        <v>65.37815939120847</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737.78454656994302</v>
      </c>
    </row>
    <row r="143" spans="2:23" s="9" customFormat="1">
      <c r="B143" s="66"/>
      <c r="E143" s="214">
        <v>43709</v>
      </c>
      <c r="F143" s="214" t="s">
        <v>186</v>
      </c>
      <c r="G143" s="215" t="s">
        <v>68</v>
      </c>
      <c r="H143" s="229">
        <f>$C$49/12</f>
        <v>1.8166666666666667E-3</v>
      </c>
      <c r="I143" s="230">
        <f>(SUM('1.  LRAMVA Summary'!D$54:D$77)+SUM('1.  LRAMVA Summary'!D$78:D$79)*(MONTH($E143)-1)/12)*$H143</f>
        <v>70.200119086445824</v>
      </c>
      <c r="J143" s="230">
        <f>(SUM('1.  LRAMVA Summary'!E$54:E$77)+SUM('1.  LRAMVA Summary'!E$78:E$79)*(MONTH($E143)-1)/12)*$H143</f>
        <v>172.29513826857081</v>
      </c>
      <c r="K143" s="230">
        <f>(SUM('1.  LRAMVA Summary'!F$54:F$77)+SUM('1.  LRAMVA Summary'!F$78:F$79)*(MONTH($E143)-1)/12)*$H143</f>
        <v>391.56187013072207</v>
      </c>
      <c r="L143" s="230">
        <f>(SUM('1.  LRAMVA Summary'!G$54:G$77)+SUM('1.  LRAMVA Summary'!G$78:G$79)*(MONTH($E143)-1)/12)*$H143</f>
        <v>18.954679864678699</v>
      </c>
      <c r="M143" s="230">
        <f>(SUM('1.  LRAMVA Summary'!H$54:H$77)+SUM('1.  LRAMVA Summary'!H$78:H$79)*(MONTH($E143)-1)/12)*$H143</f>
        <v>115.36970273765768</v>
      </c>
      <c r="N143" s="230">
        <f>(SUM('1.  LRAMVA Summary'!I$54:I$77)+SUM('1.  LRAMVA Summary'!I$78:I$79)*(MONTH($E143)-1)/12)*$H143</f>
        <v>8.2932401907159226E-2</v>
      </c>
      <c r="O143" s="230">
        <f>(SUM('1.  LRAMVA Summary'!J$54:J$77)+SUM('1.  LRAMVA Summary'!J$78:J$79)*(MONTH($E143)-1)/12)*$H143</f>
        <v>0</v>
      </c>
      <c r="P143" s="230">
        <f>(SUM('1.  LRAMVA Summary'!K$54:K$77)+SUM('1.  LRAMVA Summary'!K$78:K$79)*(MONTH($E143)-1)/12)*$H143</f>
        <v>74.717896447095399</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843.1823389370777</v>
      </c>
    </row>
    <row r="144" spans="2:23" s="9" customFormat="1">
      <c r="B144" s="66"/>
      <c r="E144" s="214">
        <v>43739</v>
      </c>
      <c r="F144" s="214" t="s">
        <v>186</v>
      </c>
      <c r="G144" s="215" t="s">
        <v>69</v>
      </c>
      <c r="H144" s="229">
        <f>$C$50/12</f>
        <v>1.8166666666666667E-3</v>
      </c>
      <c r="I144" s="230">
        <f>(SUM('1.  LRAMVA Summary'!D$54:D$77)+SUM('1.  LRAMVA Summary'!D$78:D$79)*(MONTH($E144)-1)/12)*$H144</f>
        <v>78.975133972251555</v>
      </c>
      <c r="J144" s="230">
        <f>(SUM('1.  LRAMVA Summary'!E$54:E$77)+SUM('1.  LRAMVA Summary'!E$78:E$79)*(MONTH($E144)-1)/12)*$H144</f>
        <v>193.83203055214219</v>
      </c>
      <c r="K144" s="230">
        <f>(SUM('1.  LRAMVA Summary'!F$54:F$77)+SUM('1.  LRAMVA Summary'!F$78:F$79)*(MONTH($E144)-1)/12)*$H144</f>
        <v>440.50710389706234</v>
      </c>
      <c r="L144" s="230">
        <f>(SUM('1.  LRAMVA Summary'!G$54:G$77)+SUM('1.  LRAMVA Summary'!G$78:G$79)*(MONTH($E144)-1)/12)*$H144</f>
        <v>21.324014847763536</v>
      </c>
      <c r="M144" s="230">
        <f>(SUM('1.  LRAMVA Summary'!H$54:H$77)+SUM('1.  LRAMVA Summary'!H$78:H$79)*(MONTH($E144)-1)/12)*$H144</f>
        <v>129.79091557986487</v>
      </c>
      <c r="N144" s="230">
        <f>(SUM('1.  LRAMVA Summary'!I$54:I$77)+SUM('1.  LRAMVA Summary'!I$78:I$79)*(MONTH($E144)-1)/12)*$H144</f>
        <v>9.3298952145554115E-2</v>
      </c>
      <c r="O144" s="230">
        <f>(SUM('1.  LRAMVA Summary'!J$54:J$77)+SUM('1.  LRAMVA Summary'!J$78:J$79)*(MONTH($E144)-1)/12)*$H144</f>
        <v>0</v>
      </c>
      <c r="P144" s="230">
        <f>(SUM('1.  LRAMVA Summary'!K$54:K$77)+SUM('1.  LRAMVA Summary'!K$78:K$79)*(MONTH($E144)-1)/12)*$H144</f>
        <v>84.057633502982313</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948.58013130421239</v>
      </c>
    </row>
    <row r="145" spans="2:23" s="9" customFormat="1">
      <c r="B145" s="66"/>
      <c r="E145" s="214">
        <v>43770</v>
      </c>
      <c r="F145" s="214" t="s">
        <v>186</v>
      </c>
      <c r="G145" s="215" t="s">
        <v>69</v>
      </c>
      <c r="H145" s="229">
        <f>$C$50/12</f>
        <v>1.8166666666666667E-3</v>
      </c>
      <c r="I145" s="230">
        <f>(SUM('1.  LRAMVA Summary'!D$54:D$77)+SUM('1.  LRAMVA Summary'!D$78:D$79)*(MONTH($E145)-1)/12)*$H145</f>
        <v>87.750148858057273</v>
      </c>
      <c r="J145" s="230">
        <f>(SUM('1.  LRAMVA Summary'!E$54:E$77)+SUM('1.  LRAMVA Summary'!E$78:E$79)*(MONTH($E145)-1)/12)*$H145</f>
        <v>215.36892283571351</v>
      </c>
      <c r="K145" s="230">
        <f>(SUM('1.  LRAMVA Summary'!F$54:F$77)+SUM('1.  LRAMVA Summary'!F$78:F$79)*(MONTH($E145)-1)/12)*$H145</f>
        <v>489.45233766340255</v>
      </c>
      <c r="L145" s="230">
        <f>(SUM('1.  LRAMVA Summary'!G$54:G$77)+SUM('1.  LRAMVA Summary'!G$78:G$79)*(MONTH($E145)-1)/12)*$H145</f>
        <v>23.693349830848376</v>
      </c>
      <c r="M145" s="230">
        <f>(SUM('1.  LRAMVA Summary'!H$54:H$77)+SUM('1.  LRAMVA Summary'!H$78:H$79)*(MONTH($E145)-1)/12)*$H145</f>
        <v>144.21212842207208</v>
      </c>
      <c r="N145" s="230">
        <f>(SUM('1.  LRAMVA Summary'!I$54:I$77)+SUM('1.  LRAMVA Summary'!I$78:I$79)*(MONTH($E145)-1)/12)*$H145</f>
        <v>0.10366550238394903</v>
      </c>
      <c r="O145" s="230">
        <f>(SUM('1.  LRAMVA Summary'!J$54:J$77)+SUM('1.  LRAMVA Summary'!J$78:J$79)*(MONTH($E145)-1)/12)*$H145</f>
        <v>0</v>
      </c>
      <c r="P145" s="230">
        <f>(SUM('1.  LRAMVA Summary'!K$54:K$77)+SUM('1.  LRAMVA Summary'!K$78:K$79)*(MONTH($E145)-1)/12)*$H145</f>
        <v>93.397370558869241</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1053.9779236713468</v>
      </c>
    </row>
    <row r="146" spans="2:23" s="9" customFormat="1">
      <c r="B146" s="66"/>
      <c r="E146" s="214">
        <v>43800</v>
      </c>
      <c r="F146" s="214" t="s">
        <v>186</v>
      </c>
      <c r="G146" s="215" t="s">
        <v>69</v>
      </c>
      <c r="H146" s="229">
        <f>$C$50/12</f>
        <v>1.8166666666666667E-3</v>
      </c>
      <c r="I146" s="230">
        <f>(SUM('1.  LRAMVA Summary'!D$54:D$77)+SUM('1.  LRAMVA Summary'!D$78:D$79)*(MONTH($E146)-1)/12)*$H146</f>
        <v>96.52516374386299</v>
      </c>
      <c r="J146" s="230">
        <f>(SUM('1.  LRAMVA Summary'!E$54:E$77)+SUM('1.  LRAMVA Summary'!E$78:E$79)*(MONTH($E146)-1)/12)*$H146</f>
        <v>236.90581511928482</v>
      </c>
      <c r="K146" s="230">
        <f>(SUM('1.  LRAMVA Summary'!F$54:F$77)+SUM('1.  LRAMVA Summary'!F$78:F$79)*(MONTH($E146)-1)/12)*$H146</f>
        <v>538.39757142974281</v>
      </c>
      <c r="L146" s="230">
        <f>(SUM('1.  LRAMVA Summary'!G$54:G$77)+SUM('1.  LRAMVA Summary'!G$78:G$79)*(MONTH($E146)-1)/12)*$H146</f>
        <v>26.062684813933213</v>
      </c>
      <c r="M146" s="230">
        <f>(SUM('1.  LRAMVA Summary'!H$54:H$77)+SUM('1.  LRAMVA Summary'!H$78:H$79)*(MONTH($E146)-1)/12)*$H146</f>
        <v>158.6333412642793</v>
      </c>
      <c r="N146" s="230">
        <f>(SUM('1.  LRAMVA Summary'!I$54:I$77)+SUM('1.  LRAMVA Summary'!I$78:I$79)*(MONTH($E146)-1)/12)*$H146</f>
        <v>0.11403205262234392</v>
      </c>
      <c r="O146" s="230">
        <f>(SUM('1.  LRAMVA Summary'!J$54:J$77)+SUM('1.  LRAMVA Summary'!J$78:J$79)*(MONTH($E146)-1)/12)*$H146</f>
        <v>0</v>
      </c>
      <c r="P146" s="230">
        <f>(SUM('1.  LRAMVA Summary'!K$54:K$77)+SUM('1.  LRAMVA Summary'!K$78:K$79)*(MONTH($E146)-1)/12)*$H146</f>
        <v>102.73710761475617</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1159.3757160384819</v>
      </c>
    </row>
    <row r="147" spans="2:23" s="9" customFormat="1" ht="16" thickBot="1">
      <c r="B147" s="66"/>
      <c r="E147" s="216" t="s">
        <v>468</v>
      </c>
      <c r="F147" s="216"/>
      <c r="G147" s="217"/>
      <c r="H147" s="218"/>
      <c r="I147" s="219">
        <f t="shared" ref="I147:O147" si="40">SUM(I134:I146)</f>
        <v>582.41142377395909</v>
      </c>
      <c r="J147" s="219">
        <f t="shared" si="40"/>
        <v>1429.4371305091461</v>
      </c>
      <c r="K147" s="219">
        <f t="shared" si="40"/>
        <v>3248.5715016751246</v>
      </c>
      <c r="L147" s="219">
        <f t="shared" si="40"/>
        <v>157.25645812043351</v>
      </c>
      <c r="M147" s="219">
        <f t="shared" si="40"/>
        <v>957.15838813713822</v>
      </c>
      <c r="N147" s="219">
        <f t="shared" si="40"/>
        <v>0.68804410733640298</v>
      </c>
      <c r="O147" s="219">
        <f t="shared" si="40"/>
        <v>0</v>
      </c>
      <c r="P147" s="219">
        <f t="shared" ref="P147:V147" si="41">SUM(P134:P146)</f>
        <v>619.89291496159592</v>
      </c>
      <c r="Q147" s="219">
        <f t="shared" si="41"/>
        <v>0</v>
      </c>
      <c r="R147" s="219">
        <f t="shared" si="41"/>
        <v>0</v>
      </c>
      <c r="S147" s="219">
        <f t="shared" si="41"/>
        <v>0</v>
      </c>
      <c r="T147" s="219">
        <f t="shared" si="41"/>
        <v>0</v>
      </c>
      <c r="U147" s="219">
        <f t="shared" si="41"/>
        <v>0</v>
      </c>
      <c r="V147" s="219">
        <f t="shared" si="41"/>
        <v>0</v>
      </c>
      <c r="W147" s="219">
        <f>SUM(W134:W146)</f>
        <v>6995.4158612847341</v>
      </c>
    </row>
    <row r="148" spans="2:23" s="9" customFormat="1" ht="16"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 t="shared" ref="I149:N149" si="42">I147+I148</f>
        <v>582.41142377395909</v>
      </c>
      <c r="J149" s="228">
        <f t="shared" si="42"/>
        <v>1429.4371305091461</v>
      </c>
      <c r="K149" s="228">
        <f t="shared" si="42"/>
        <v>3248.5715016751246</v>
      </c>
      <c r="L149" s="228">
        <f t="shared" si="42"/>
        <v>157.25645812043351</v>
      </c>
      <c r="M149" s="228">
        <f t="shared" si="42"/>
        <v>957.15838813713822</v>
      </c>
      <c r="N149" s="228">
        <f t="shared" si="42"/>
        <v>0.68804410733640298</v>
      </c>
      <c r="O149" s="228">
        <f t="shared" ref="O149:V149" si="43">O147+O148</f>
        <v>0</v>
      </c>
      <c r="P149" s="228">
        <f t="shared" si="43"/>
        <v>619.89291496159592</v>
      </c>
      <c r="Q149" s="228">
        <f t="shared" si="43"/>
        <v>0</v>
      </c>
      <c r="R149" s="228">
        <f t="shared" si="43"/>
        <v>0</v>
      </c>
      <c r="S149" s="228">
        <f t="shared" si="43"/>
        <v>0</v>
      </c>
      <c r="T149" s="228">
        <f t="shared" si="43"/>
        <v>0</v>
      </c>
      <c r="U149" s="228">
        <f t="shared" si="43"/>
        <v>0</v>
      </c>
      <c r="V149" s="228">
        <f t="shared" si="43"/>
        <v>0</v>
      </c>
      <c r="W149" s="228">
        <f>W147+W148</f>
        <v>6995.4158612847341</v>
      </c>
    </row>
    <row r="150" spans="2:23" s="9" customFormat="1">
      <c r="B150" s="66"/>
      <c r="E150" s="214">
        <v>43831</v>
      </c>
      <c r="F150" s="214" t="s">
        <v>187</v>
      </c>
      <c r="G150" s="215" t="s">
        <v>65</v>
      </c>
      <c r="H150" s="229">
        <f>$C$51/12</f>
        <v>1.8166666666666667E-3</v>
      </c>
      <c r="I150" s="230">
        <f>(SUM('1.  LRAMVA Summary'!D$54:D$80)+SUM('1.  LRAMVA Summary'!D$81:D$82)*(MONTH($E150)-1)/12)*$H150</f>
        <v>105.30017862966874</v>
      </c>
      <c r="J150" s="230">
        <f>(SUM('1.  LRAMVA Summary'!E$54:E$80)+SUM('1.  LRAMVA Summary'!E$81:E$82)*(MONTH($E150)-1)/12)*$H150</f>
        <v>258.44270740285617</v>
      </c>
      <c r="K150" s="230">
        <f>(SUM('1.  LRAMVA Summary'!F$54:F$80)+SUM('1.  LRAMVA Summary'!F$81:F$82)*(MONTH($E150)-1)/12)*$H150</f>
        <v>587.34280519608308</v>
      </c>
      <c r="L150" s="230">
        <f>(SUM('1.  LRAMVA Summary'!G$54:G$80)+SUM('1.  LRAMVA Summary'!G$81:G$82)*(MONTH($E150)-1)/12)*$H150</f>
        <v>28.43201979701805</v>
      </c>
      <c r="M150" s="230">
        <f>(SUM('1.  LRAMVA Summary'!H$54:H$80)+SUM('1.  LRAMVA Summary'!H$81:H$82)*(MONTH($E150)-1)/12)*$H150</f>
        <v>173.05455410648651</v>
      </c>
      <c r="N150" s="230">
        <f>(SUM('1.  LRAMVA Summary'!I$54:I$80)+SUM('1.  LRAMVA Summary'!I$81:I$82)*(MONTH($E150)-1)/12)*$H150</f>
        <v>0.12439860286073884</v>
      </c>
      <c r="O150" s="230">
        <f>(SUM('1.  LRAMVA Summary'!J$54:J$80)+SUM('1.  LRAMVA Summary'!J$81:J$82)*(MONTH($E150)-1)/12)*$H150</f>
        <v>0</v>
      </c>
      <c r="P150" s="230">
        <f>(SUM('1.  LRAMVA Summary'!K$54:K$80)+SUM('1.  LRAMVA Summary'!K$81:K$82)*(MONTH($E150)-1)/12)*$H150</f>
        <v>112.0768446706431</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1264.7735084056164</v>
      </c>
    </row>
    <row r="151" spans="2:23" s="9" customFormat="1">
      <c r="B151" s="66"/>
      <c r="E151" s="214">
        <v>43862</v>
      </c>
      <c r="F151" s="214" t="s">
        <v>187</v>
      </c>
      <c r="G151" s="215" t="s">
        <v>65</v>
      </c>
      <c r="H151" s="229">
        <f>$C$51/12</f>
        <v>1.8166666666666667E-3</v>
      </c>
      <c r="I151" s="230">
        <f>(SUM('1.  LRAMVA Summary'!D$54:D$80)+SUM('1.  LRAMVA Summary'!D$81:D$82)*(MONTH($E151)-1)/12)*$H151</f>
        <v>105.30017862966874</v>
      </c>
      <c r="J151" s="230">
        <f>(SUM('1.  LRAMVA Summary'!E$54:E$80)+SUM('1.  LRAMVA Summary'!E$81:E$82)*(MONTH($E151)-1)/12)*$H151</f>
        <v>258.44270740285617</v>
      </c>
      <c r="K151" s="230">
        <f>(SUM('1.  LRAMVA Summary'!F$54:F$80)+SUM('1.  LRAMVA Summary'!F$81:F$82)*(MONTH($E151)-1)/12)*$H151</f>
        <v>587.34280519608308</v>
      </c>
      <c r="L151" s="230">
        <f>(SUM('1.  LRAMVA Summary'!G$54:G$80)+SUM('1.  LRAMVA Summary'!G$81:G$82)*(MONTH($E151)-1)/12)*$H151</f>
        <v>28.43201979701805</v>
      </c>
      <c r="M151" s="230">
        <f>(SUM('1.  LRAMVA Summary'!H$54:H$80)+SUM('1.  LRAMVA Summary'!H$81:H$82)*(MONTH($E151)-1)/12)*$H151</f>
        <v>173.05455410648651</v>
      </c>
      <c r="N151" s="230">
        <f>(SUM('1.  LRAMVA Summary'!I$54:I$80)+SUM('1.  LRAMVA Summary'!I$81:I$82)*(MONTH($E151)-1)/12)*$H151</f>
        <v>0.12439860286073884</v>
      </c>
      <c r="O151" s="230">
        <f>(SUM('1.  LRAMVA Summary'!J$54:J$80)+SUM('1.  LRAMVA Summary'!J$81:J$82)*(MONTH($E151)-1)/12)*$H151</f>
        <v>0</v>
      </c>
      <c r="P151" s="230">
        <f>(SUM('1.  LRAMVA Summary'!K$54:K$80)+SUM('1.  LRAMVA Summary'!K$81:K$82)*(MONTH($E151)-1)/12)*$H151</f>
        <v>112.0768446706431</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1264.7735084056164</v>
      </c>
    </row>
    <row r="152" spans="2:23" s="9" customFormat="1">
      <c r="B152" s="66"/>
      <c r="E152" s="214">
        <v>43891</v>
      </c>
      <c r="F152" s="214" t="s">
        <v>187</v>
      </c>
      <c r="G152" s="215" t="s">
        <v>65</v>
      </c>
      <c r="H152" s="229">
        <f>$C$51/12</f>
        <v>1.8166666666666667E-3</v>
      </c>
      <c r="I152" s="230">
        <f>(SUM('1.  LRAMVA Summary'!D$54:D$80)+SUM('1.  LRAMVA Summary'!D$81:D$82)*(MONTH($E152)-1)/12)*$H152</f>
        <v>105.30017862966874</v>
      </c>
      <c r="J152" s="230">
        <f>(SUM('1.  LRAMVA Summary'!E$54:E$80)+SUM('1.  LRAMVA Summary'!E$81:E$82)*(MONTH($E152)-1)/12)*$H152</f>
        <v>258.44270740285617</v>
      </c>
      <c r="K152" s="230">
        <f>(SUM('1.  LRAMVA Summary'!F$54:F$80)+SUM('1.  LRAMVA Summary'!F$81:F$82)*(MONTH($E152)-1)/12)*$H152</f>
        <v>587.34280519608308</v>
      </c>
      <c r="L152" s="230">
        <f>(SUM('1.  LRAMVA Summary'!G$54:G$80)+SUM('1.  LRAMVA Summary'!G$81:G$82)*(MONTH($E152)-1)/12)*$H152</f>
        <v>28.43201979701805</v>
      </c>
      <c r="M152" s="230">
        <f>(SUM('1.  LRAMVA Summary'!H$54:H$80)+SUM('1.  LRAMVA Summary'!H$81:H$82)*(MONTH($E152)-1)/12)*$H152</f>
        <v>173.05455410648651</v>
      </c>
      <c r="N152" s="230">
        <f>(SUM('1.  LRAMVA Summary'!I$54:I$80)+SUM('1.  LRAMVA Summary'!I$81:I$82)*(MONTH($E152)-1)/12)*$H152</f>
        <v>0.12439860286073884</v>
      </c>
      <c r="O152" s="230">
        <f>(SUM('1.  LRAMVA Summary'!J$54:J$80)+SUM('1.  LRAMVA Summary'!J$81:J$82)*(MONTH($E152)-1)/12)*$H152</f>
        <v>0</v>
      </c>
      <c r="P152" s="230">
        <f>(SUM('1.  LRAMVA Summary'!K$54:K$80)+SUM('1.  LRAMVA Summary'!K$81:K$82)*(MONTH($E152)-1)/12)*$H152</f>
        <v>112.0768446706431</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1264.7735084056164</v>
      </c>
    </row>
    <row r="153" spans="2:23" s="9" customFormat="1">
      <c r="B153" s="66"/>
      <c r="E153" s="214">
        <v>43922</v>
      </c>
      <c r="F153" s="214" t="s">
        <v>187</v>
      </c>
      <c r="G153" s="215" t="s">
        <v>66</v>
      </c>
      <c r="H153" s="229">
        <f>$C$52/12</f>
        <v>1.8166666666666667E-3</v>
      </c>
      <c r="I153" s="230">
        <f>(SUM('1.  LRAMVA Summary'!D$54:D$80)+SUM('1.  LRAMVA Summary'!D$81:D$82)*(MONTH($E153)-1)/12)*$H153</f>
        <v>105.30017862966874</v>
      </c>
      <c r="J153" s="230">
        <f>(SUM('1.  LRAMVA Summary'!E$54:E$80)+SUM('1.  LRAMVA Summary'!E$81:E$82)*(MONTH($E153)-1)/12)*$H153</f>
        <v>258.44270740285617</v>
      </c>
      <c r="K153" s="230">
        <f>(SUM('1.  LRAMVA Summary'!F$54:F$80)+SUM('1.  LRAMVA Summary'!F$81:F$82)*(MONTH($E153)-1)/12)*$H153</f>
        <v>587.34280519608308</v>
      </c>
      <c r="L153" s="230">
        <f>(SUM('1.  LRAMVA Summary'!G$54:G$80)+SUM('1.  LRAMVA Summary'!G$81:G$82)*(MONTH($E153)-1)/12)*$H153</f>
        <v>28.43201979701805</v>
      </c>
      <c r="M153" s="230">
        <f>(SUM('1.  LRAMVA Summary'!H$54:H$80)+SUM('1.  LRAMVA Summary'!H$81:H$82)*(MONTH($E153)-1)/12)*$H153</f>
        <v>173.05455410648651</v>
      </c>
      <c r="N153" s="230">
        <f>(SUM('1.  LRAMVA Summary'!I$54:I$80)+SUM('1.  LRAMVA Summary'!I$81:I$82)*(MONTH($E153)-1)/12)*$H153</f>
        <v>0.12439860286073884</v>
      </c>
      <c r="O153" s="230">
        <f>(SUM('1.  LRAMVA Summary'!J$54:J$80)+SUM('1.  LRAMVA Summary'!J$81:J$82)*(MONTH($E153)-1)/12)*$H153</f>
        <v>0</v>
      </c>
      <c r="P153" s="230">
        <f>(SUM('1.  LRAMVA Summary'!K$54:K$80)+SUM('1.  LRAMVA Summary'!K$81:K$82)*(MONTH($E153)-1)/12)*$H153</f>
        <v>112.0768446706431</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1264.7735084056164</v>
      </c>
    </row>
    <row r="154" spans="2:23" s="9" customFormat="1">
      <c r="B154" s="66"/>
      <c r="E154" s="214">
        <v>43952</v>
      </c>
      <c r="F154" s="214" t="s">
        <v>187</v>
      </c>
      <c r="G154" s="215" t="s">
        <v>66</v>
      </c>
      <c r="H154" s="229">
        <f>$C$52/12</f>
        <v>1.8166666666666667E-3</v>
      </c>
      <c r="I154" s="230">
        <f>(SUM('1.  LRAMVA Summary'!D$54:D$80)+SUM('1.  LRAMVA Summary'!D$81:D$82)*(MONTH($E154)-1)/12)*$H154</f>
        <v>105.30017862966874</v>
      </c>
      <c r="J154" s="230">
        <f>(SUM('1.  LRAMVA Summary'!E$54:E$80)+SUM('1.  LRAMVA Summary'!E$81:E$82)*(MONTH($E154)-1)/12)*$H154</f>
        <v>258.44270740285617</v>
      </c>
      <c r="K154" s="230">
        <f>(SUM('1.  LRAMVA Summary'!F$54:F$80)+SUM('1.  LRAMVA Summary'!F$81:F$82)*(MONTH($E154)-1)/12)*$H154</f>
        <v>587.34280519608308</v>
      </c>
      <c r="L154" s="230">
        <f>(SUM('1.  LRAMVA Summary'!G$54:G$80)+SUM('1.  LRAMVA Summary'!G$81:G$82)*(MONTH($E154)-1)/12)*$H154</f>
        <v>28.43201979701805</v>
      </c>
      <c r="M154" s="230">
        <f>(SUM('1.  LRAMVA Summary'!H$54:H$80)+SUM('1.  LRAMVA Summary'!H$81:H$82)*(MONTH($E154)-1)/12)*$H154</f>
        <v>173.05455410648651</v>
      </c>
      <c r="N154" s="230">
        <f>(SUM('1.  LRAMVA Summary'!I$54:I$80)+SUM('1.  LRAMVA Summary'!I$81:I$82)*(MONTH($E154)-1)/12)*$H154</f>
        <v>0.12439860286073884</v>
      </c>
      <c r="O154" s="230">
        <f>(SUM('1.  LRAMVA Summary'!J$54:J$80)+SUM('1.  LRAMVA Summary'!J$81:J$82)*(MONTH($E154)-1)/12)*$H154</f>
        <v>0</v>
      </c>
      <c r="P154" s="230">
        <f>(SUM('1.  LRAMVA Summary'!K$54:K$80)+SUM('1.  LRAMVA Summary'!K$81:K$82)*(MONTH($E154)-1)/12)*$H154</f>
        <v>112.0768446706431</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1264.7735084056164</v>
      </c>
    </row>
    <row r="155" spans="2:23" s="9" customFormat="1">
      <c r="B155" s="66"/>
      <c r="E155" s="214">
        <v>43983</v>
      </c>
      <c r="F155" s="214" t="s">
        <v>187</v>
      </c>
      <c r="G155" s="215" t="s">
        <v>66</v>
      </c>
      <c r="H155" s="229">
        <f>$C$52/12</f>
        <v>1.8166666666666667E-3</v>
      </c>
      <c r="I155" s="230">
        <f>(SUM('1.  LRAMVA Summary'!D$54:D$80)+SUM('1.  LRAMVA Summary'!D$81:D$82)*(MONTH($E155)-1)/12)*$H155</f>
        <v>105.30017862966874</v>
      </c>
      <c r="J155" s="230">
        <f>(SUM('1.  LRAMVA Summary'!E$54:E$80)+SUM('1.  LRAMVA Summary'!E$81:E$82)*(MONTH($E155)-1)/12)*$H155</f>
        <v>258.44270740285617</v>
      </c>
      <c r="K155" s="230">
        <f>(SUM('1.  LRAMVA Summary'!F$54:F$80)+SUM('1.  LRAMVA Summary'!F$81:F$82)*(MONTH($E155)-1)/12)*$H155</f>
        <v>587.34280519608308</v>
      </c>
      <c r="L155" s="230">
        <f>(SUM('1.  LRAMVA Summary'!G$54:G$80)+SUM('1.  LRAMVA Summary'!G$81:G$82)*(MONTH($E155)-1)/12)*$H155</f>
        <v>28.43201979701805</v>
      </c>
      <c r="M155" s="230">
        <f>(SUM('1.  LRAMVA Summary'!H$54:H$80)+SUM('1.  LRAMVA Summary'!H$81:H$82)*(MONTH($E155)-1)/12)*$H155</f>
        <v>173.05455410648651</v>
      </c>
      <c r="N155" s="230">
        <f>(SUM('1.  LRAMVA Summary'!I$54:I$80)+SUM('1.  LRAMVA Summary'!I$81:I$82)*(MONTH($E155)-1)/12)*$H155</f>
        <v>0.12439860286073884</v>
      </c>
      <c r="O155" s="230">
        <f>(SUM('1.  LRAMVA Summary'!J$54:J$80)+SUM('1.  LRAMVA Summary'!J$81:J$82)*(MONTH($E155)-1)/12)*$H155</f>
        <v>0</v>
      </c>
      <c r="P155" s="230">
        <f>(SUM('1.  LRAMVA Summary'!K$54:K$80)+SUM('1.  LRAMVA Summary'!K$81:K$82)*(MONTH($E155)-1)/12)*$H155</f>
        <v>112.0768446706431</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1264.7735084056164</v>
      </c>
    </row>
    <row r="156" spans="2:23" s="9" customFormat="1">
      <c r="B156" s="66"/>
      <c r="E156" s="214">
        <v>44013</v>
      </c>
      <c r="F156" s="214" t="s">
        <v>187</v>
      </c>
      <c r="G156" s="215" t="s">
        <v>68</v>
      </c>
      <c r="H156" s="229">
        <f>$C$53/12</f>
        <v>4.75E-4</v>
      </c>
      <c r="I156" s="230">
        <f>(SUM('1.  LRAMVA Summary'!D$54:D$80)+SUM('1.  LRAMVA Summary'!D$81:D$82)*(MONTH($E156)-1)/12)*$H156</f>
        <v>27.532615513262005</v>
      </c>
      <c r="J156" s="230">
        <f>(SUM('1.  LRAMVA Summary'!E$54:E$80)+SUM('1.  LRAMVA Summary'!E$81:E$82)*(MONTH($E156)-1)/12)*$H156</f>
        <v>67.57446936680185</v>
      </c>
      <c r="K156" s="230">
        <f>(SUM('1.  LRAMVA Summary'!F$54:F$80)+SUM('1.  LRAMVA Summary'!F$81:F$82)*(MONTH($E156)-1)/12)*$H156</f>
        <v>153.57128392741623</v>
      </c>
      <c r="L156" s="230">
        <f>(SUM('1.  LRAMVA Summary'!G$54:G$80)+SUM('1.  LRAMVA Summary'!G$81:G$82)*(MONTH($E156)-1)/12)*$H156</f>
        <v>7.4340602221560959</v>
      </c>
      <c r="M156" s="230">
        <f>(SUM('1.  LRAMVA Summary'!H$54:H$80)+SUM('1.  LRAMVA Summary'!H$81:H$82)*(MONTH($E156)-1)/12)*$H156</f>
        <v>45.2482091012373</v>
      </c>
      <c r="N156" s="230">
        <f>(SUM('1.  LRAMVA Summary'!I$54:I$80)+SUM('1.  LRAMVA Summary'!I$81:I$82)*(MONTH($E156)-1)/12)*$H156</f>
        <v>3.2526240197532627E-2</v>
      </c>
      <c r="O156" s="230">
        <f>(SUM('1.  LRAMVA Summary'!J$54:J$80)+SUM('1.  LRAMVA Summary'!J$81:J$82)*(MONTH($E156)-1)/12)*$H156</f>
        <v>0</v>
      </c>
      <c r="P156" s="230">
        <f>(SUM('1.  LRAMVA Summary'!K$54:K$80)+SUM('1.  LRAMVA Summary'!K$81:K$82)*(MONTH($E156)-1)/12)*$H156</f>
        <v>29.304496083608516</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330.69766045467952</v>
      </c>
    </row>
    <row r="157" spans="2:23" s="9" customFormat="1">
      <c r="B157" s="66"/>
      <c r="E157" s="214">
        <v>44044</v>
      </c>
      <c r="F157" s="214" t="s">
        <v>187</v>
      </c>
      <c r="G157" s="215" t="s">
        <v>68</v>
      </c>
      <c r="H157" s="229">
        <f>$C$53/12</f>
        <v>4.75E-4</v>
      </c>
      <c r="I157" s="230">
        <f>(SUM('1.  LRAMVA Summary'!D$54:D$80)+SUM('1.  LRAMVA Summary'!D$81:D$82)*(MONTH($E157)-1)/12)*$H157</f>
        <v>27.532615513262005</v>
      </c>
      <c r="J157" s="230">
        <f>(SUM('1.  LRAMVA Summary'!E$54:E$80)+SUM('1.  LRAMVA Summary'!E$81:E$82)*(MONTH($E157)-1)/12)*$H157</f>
        <v>67.57446936680185</v>
      </c>
      <c r="K157" s="230">
        <f>(SUM('1.  LRAMVA Summary'!F$54:F$80)+SUM('1.  LRAMVA Summary'!F$81:F$82)*(MONTH($E157)-1)/12)*$H157</f>
        <v>153.57128392741623</v>
      </c>
      <c r="L157" s="230">
        <f>(SUM('1.  LRAMVA Summary'!G$54:G$80)+SUM('1.  LRAMVA Summary'!G$81:G$82)*(MONTH($E157)-1)/12)*$H157</f>
        <v>7.4340602221560959</v>
      </c>
      <c r="M157" s="230">
        <f>(SUM('1.  LRAMVA Summary'!H$54:H$80)+SUM('1.  LRAMVA Summary'!H$81:H$82)*(MONTH($E157)-1)/12)*$H157</f>
        <v>45.2482091012373</v>
      </c>
      <c r="N157" s="230">
        <f>(SUM('1.  LRAMVA Summary'!I$54:I$80)+SUM('1.  LRAMVA Summary'!I$81:I$82)*(MONTH($E157)-1)/12)*$H157</f>
        <v>3.2526240197532627E-2</v>
      </c>
      <c r="O157" s="230">
        <f>(SUM('1.  LRAMVA Summary'!J$54:J$80)+SUM('1.  LRAMVA Summary'!J$81:J$82)*(MONTH($E157)-1)/12)*$H157</f>
        <v>0</v>
      </c>
      <c r="P157" s="230">
        <f>(SUM('1.  LRAMVA Summary'!K$54:K$80)+SUM('1.  LRAMVA Summary'!K$81:K$82)*(MONTH($E157)-1)/12)*$H157</f>
        <v>29.304496083608516</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330.69766045467952</v>
      </c>
    </row>
    <row r="158" spans="2:23" s="9" customFormat="1">
      <c r="B158" s="66"/>
      <c r="E158" s="214">
        <v>44075</v>
      </c>
      <c r="F158" s="214" t="s">
        <v>187</v>
      </c>
      <c r="G158" s="215" t="s">
        <v>68</v>
      </c>
      <c r="H158" s="229">
        <f>$C$53/12</f>
        <v>4.75E-4</v>
      </c>
      <c r="I158" s="230">
        <f>(SUM('1.  LRAMVA Summary'!D$54:D$80)+SUM('1.  LRAMVA Summary'!D$81:D$82)*(MONTH($E158)-1)/12)*$H158</f>
        <v>27.532615513262005</v>
      </c>
      <c r="J158" s="230">
        <f>(SUM('1.  LRAMVA Summary'!E$54:E$80)+SUM('1.  LRAMVA Summary'!E$81:E$82)*(MONTH($E158)-1)/12)*$H158</f>
        <v>67.57446936680185</v>
      </c>
      <c r="K158" s="230">
        <f>(SUM('1.  LRAMVA Summary'!F$54:F$80)+SUM('1.  LRAMVA Summary'!F$81:F$82)*(MONTH($E158)-1)/12)*$H158</f>
        <v>153.57128392741623</v>
      </c>
      <c r="L158" s="230">
        <f>(SUM('1.  LRAMVA Summary'!G$54:G$80)+SUM('1.  LRAMVA Summary'!G$81:G$82)*(MONTH($E158)-1)/12)*$H158</f>
        <v>7.4340602221560959</v>
      </c>
      <c r="M158" s="230">
        <f>(SUM('1.  LRAMVA Summary'!H$54:H$80)+SUM('1.  LRAMVA Summary'!H$81:H$82)*(MONTH($E158)-1)/12)*$H158</f>
        <v>45.2482091012373</v>
      </c>
      <c r="N158" s="230">
        <f>(SUM('1.  LRAMVA Summary'!I$54:I$80)+SUM('1.  LRAMVA Summary'!I$81:I$82)*(MONTH($E158)-1)/12)*$H158</f>
        <v>3.2526240197532627E-2</v>
      </c>
      <c r="O158" s="230">
        <f>(SUM('1.  LRAMVA Summary'!J$54:J$80)+SUM('1.  LRAMVA Summary'!J$81:J$82)*(MONTH($E158)-1)/12)*$H158</f>
        <v>0</v>
      </c>
      <c r="P158" s="230">
        <f>(SUM('1.  LRAMVA Summary'!K$54:K$80)+SUM('1.  LRAMVA Summary'!K$81:K$82)*(MONTH($E158)-1)/12)*$H158</f>
        <v>29.304496083608516</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330.69766045467952</v>
      </c>
    </row>
    <row r="159" spans="2:23" s="9" customFormat="1">
      <c r="B159" s="66"/>
      <c r="E159" s="214">
        <v>44105</v>
      </c>
      <c r="F159" s="214" t="s">
        <v>187</v>
      </c>
      <c r="G159" s="215" t="s">
        <v>69</v>
      </c>
      <c r="H159" s="229">
        <f>$C$54/12</f>
        <v>4.75E-4</v>
      </c>
      <c r="I159" s="230">
        <f>(SUM('1.  LRAMVA Summary'!D$54:D$80)+SUM('1.  LRAMVA Summary'!D$81:D$82)*(MONTH($E159)-1)/12)*$H159</f>
        <v>27.532615513262005</v>
      </c>
      <c r="J159" s="230">
        <f>(SUM('1.  LRAMVA Summary'!E$54:E$80)+SUM('1.  LRAMVA Summary'!E$81:E$82)*(MONTH($E159)-1)/12)*$H159</f>
        <v>67.57446936680185</v>
      </c>
      <c r="K159" s="230">
        <f>(SUM('1.  LRAMVA Summary'!F$54:F$80)+SUM('1.  LRAMVA Summary'!F$81:F$82)*(MONTH($E159)-1)/12)*$H159</f>
        <v>153.57128392741623</v>
      </c>
      <c r="L159" s="230">
        <f>(SUM('1.  LRAMVA Summary'!G$54:G$80)+SUM('1.  LRAMVA Summary'!G$81:G$82)*(MONTH($E159)-1)/12)*$H159</f>
        <v>7.4340602221560959</v>
      </c>
      <c r="M159" s="230">
        <f>(SUM('1.  LRAMVA Summary'!H$54:H$80)+SUM('1.  LRAMVA Summary'!H$81:H$82)*(MONTH($E159)-1)/12)*$H159</f>
        <v>45.2482091012373</v>
      </c>
      <c r="N159" s="230">
        <f>(SUM('1.  LRAMVA Summary'!I$54:I$80)+SUM('1.  LRAMVA Summary'!I$81:I$82)*(MONTH($E159)-1)/12)*$H159</f>
        <v>3.2526240197532627E-2</v>
      </c>
      <c r="O159" s="230">
        <f>(SUM('1.  LRAMVA Summary'!J$54:J$80)+SUM('1.  LRAMVA Summary'!J$81:J$82)*(MONTH($E159)-1)/12)*$H159</f>
        <v>0</v>
      </c>
      <c r="P159" s="230">
        <f>(SUM('1.  LRAMVA Summary'!K$54:K$80)+SUM('1.  LRAMVA Summary'!K$81:K$82)*(MONTH($E159)-1)/12)*$H159</f>
        <v>29.304496083608516</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330.69766045467952</v>
      </c>
    </row>
    <row r="160" spans="2:23" s="9" customFormat="1">
      <c r="B160" s="66"/>
      <c r="E160" s="214">
        <v>44136</v>
      </c>
      <c r="F160" s="214" t="s">
        <v>187</v>
      </c>
      <c r="G160" s="215" t="s">
        <v>69</v>
      </c>
      <c r="H160" s="229">
        <f>$C$54/12</f>
        <v>4.75E-4</v>
      </c>
      <c r="I160" s="230">
        <f>(SUM('1.  LRAMVA Summary'!D$54:D$80)+SUM('1.  LRAMVA Summary'!D$81:D$82)*(MONTH($E160)-1)/12)*$H160</f>
        <v>27.532615513262005</v>
      </c>
      <c r="J160" s="230">
        <f>(SUM('1.  LRAMVA Summary'!E$54:E$80)+SUM('1.  LRAMVA Summary'!E$81:E$82)*(MONTH($E160)-1)/12)*$H160</f>
        <v>67.57446936680185</v>
      </c>
      <c r="K160" s="230">
        <f>(SUM('1.  LRAMVA Summary'!F$54:F$80)+SUM('1.  LRAMVA Summary'!F$81:F$82)*(MONTH($E160)-1)/12)*$H160</f>
        <v>153.57128392741623</v>
      </c>
      <c r="L160" s="230">
        <f>(SUM('1.  LRAMVA Summary'!G$54:G$80)+SUM('1.  LRAMVA Summary'!G$81:G$82)*(MONTH($E160)-1)/12)*$H160</f>
        <v>7.4340602221560959</v>
      </c>
      <c r="M160" s="230">
        <f>(SUM('1.  LRAMVA Summary'!H$54:H$80)+SUM('1.  LRAMVA Summary'!H$81:H$82)*(MONTH($E160)-1)/12)*$H160</f>
        <v>45.2482091012373</v>
      </c>
      <c r="N160" s="230">
        <f>(SUM('1.  LRAMVA Summary'!I$54:I$80)+SUM('1.  LRAMVA Summary'!I$81:I$82)*(MONTH($E160)-1)/12)*$H160</f>
        <v>3.2526240197532627E-2</v>
      </c>
      <c r="O160" s="230">
        <f>(SUM('1.  LRAMVA Summary'!J$54:J$80)+SUM('1.  LRAMVA Summary'!J$81:J$82)*(MONTH($E160)-1)/12)*$H160</f>
        <v>0</v>
      </c>
      <c r="P160" s="230">
        <f>(SUM('1.  LRAMVA Summary'!K$54:K$80)+SUM('1.  LRAMVA Summary'!K$81:K$82)*(MONTH($E160)-1)/12)*$H160</f>
        <v>29.304496083608516</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330.69766045467952</v>
      </c>
    </row>
    <row r="161" spans="2:23" s="9" customFormat="1">
      <c r="B161" s="66"/>
      <c r="E161" s="214">
        <v>44166</v>
      </c>
      <c r="F161" s="214" t="s">
        <v>187</v>
      </c>
      <c r="G161" s="215" t="s">
        <v>69</v>
      </c>
      <c r="H161" s="229">
        <f>$C$54/12</f>
        <v>4.75E-4</v>
      </c>
      <c r="I161" s="230">
        <f>(SUM('1.  LRAMVA Summary'!D$54:D$80)+SUM('1.  LRAMVA Summary'!D$81:D$82)*(MONTH($E161)-1)/12)*$H161</f>
        <v>27.532615513262005</v>
      </c>
      <c r="J161" s="230">
        <f>(SUM('1.  LRAMVA Summary'!E$54:E$80)+SUM('1.  LRAMVA Summary'!E$81:E$82)*(MONTH($E161)-1)/12)*$H161</f>
        <v>67.57446936680185</v>
      </c>
      <c r="K161" s="230">
        <f>(SUM('1.  LRAMVA Summary'!F$54:F$80)+SUM('1.  LRAMVA Summary'!F$81:F$82)*(MONTH($E161)-1)/12)*$H161</f>
        <v>153.57128392741623</v>
      </c>
      <c r="L161" s="230">
        <f>(SUM('1.  LRAMVA Summary'!G$54:G$80)+SUM('1.  LRAMVA Summary'!G$81:G$82)*(MONTH($E161)-1)/12)*$H161</f>
        <v>7.4340602221560959</v>
      </c>
      <c r="M161" s="230">
        <f>(SUM('1.  LRAMVA Summary'!H$54:H$80)+SUM('1.  LRAMVA Summary'!H$81:H$82)*(MONTH($E161)-1)/12)*$H161</f>
        <v>45.2482091012373</v>
      </c>
      <c r="N161" s="230">
        <f>(SUM('1.  LRAMVA Summary'!I$54:I$80)+SUM('1.  LRAMVA Summary'!I$81:I$82)*(MONTH($E161)-1)/12)*$H161</f>
        <v>3.2526240197532627E-2</v>
      </c>
      <c r="O161" s="230">
        <f>(SUM('1.  LRAMVA Summary'!J$54:J$80)+SUM('1.  LRAMVA Summary'!J$81:J$82)*(MONTH($E161)-1)/12)*$H161</f>
        <v>0</v>
      </c>
      <c r="P161" s="230">
        <f>(SUM('1.  LRAMVA Summary'!K$54:K$80)+SUM('1.  LRAMVA Summary'!K$81:K$82)*(MONTH($E161)-1)/12)*$H161</f>
        <v>29.304496083608516</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330.69766045467952</v>
      </c>
    </row>
    <row r="162" spans="2:23" s="9" customFormat="1" ht="16" thickBot="1">
      <c r="B162" s="66"/>
      <c r="E162" s="216" t="s">
        <v>469</v>
      </c>
      <c r="F162" s="216"/>
      <c r="G162" s="217"/>
      <c r="H162" s="218"/>
      <c r="I162" s="219">
        <f t="shared" ref="I162:O162" si="45">SUM(I149:I161)</f>
        <v>1379.4081886315439</v>
      </c>
      <c r="J162" s="219">
        <f t="shared" si="45"/>
        <v>3385.5401911270956</v>
      </c>
      <c r="K162" s="219">
        <f t="shared" si="45"/>
        <v>7694.0560364161211</v>
      </c>
      <c r="L162" s="219">
        <f t="shared" si="45"/>
        <v>372.45293823547848</v>
      </c>
      <c r="M162" s="219">
        <f t="shared" si="45"/>
        <v>2266.9749673834795</v>
      </c>
      <c r="N162" s="219">
        <f t="shared" si="45"/>
        <v>1.6295931656860319</v>
      </c>
      <c r="O162" s="219">
        <f t="shared" si="45"/>
        <v>0</v>
      </c>
      <c r="P162" s="219">
        <f t="shared" ref="P162:V162" si="46">SUM(P149:P161)</f>
        <v>1468.1809594871054</v>
      </c>
      <c r="Q162" s="219">
        <f t="shared" si="46"/>
        <v>0</v>
      </c>
      <c r="R162" s="219">
        <f t="shared" si="46"/>
        <v>0</v>
      </c>
      <c r="S162" s="219">
        <f t="shared" si="46"/>
        <v>0</v>
      </c>
      <c r="T162" s="219">
        <f t="shared" si="46"/>
        <v>0</v>
      </c>
      <c r="U162" s="219">
        <f t="shared" si="46"/>
        <v>0</v>
      </c>
      <c r="V162" s="219">
        <f t="shared" si="46"/>
        <v>0</v>
      </c>
      <c r="W162" s="219">
        <f>SUM(W149:W161)</f>
        <v>16568.242874446511</v>
      </c>
    </row>
    <row r="163" spans="2:23" s="9" customFormat="1" ht="16"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714</v>
      </c>
      <c r="F164" s="225"/>
      <c r="G164" s="226"/>
      <c r="H164" s="227"/>
      <c r="I164" s="228">
        <f>I162+I163</f>
        <v>1379.4081886315439</v>
      </c>
      <c r="J164" s="228">
        <f t="shared" ref="J164:U164" si="47">J162+J163</f>
        <v>3385.5401911270956</v>
      </c>
      <c r="K164" s="228">
        <f t="shared" si="47"/>
        <v>7694.0560364161211</v>
      </c>
      <c r="L164" s="228">
        <f t="shared" si="47"/>
        <v>372.45293823547848</v>
      </c>
      <c r="M164" s="228">
        <f t="shared" si="47"/>
        <v>2266.9749673834795</v>
      </c>
      <c r="N164" s="228">
        <f t="shared" si="47"/>
        <v>1.6295931656860319</v>
      </c>
      <c r="O164" s="228">
        <f t="shared" si="47"/>
        <v>0</v>
      </c>
      <c r="P164" s="228">
        <f t="shared" si="47"/>
        <v>1468.1809594871054</v>
      </c>
      <c r="Q164" s="228">
        <f t="shared" si="47"/>
        <v>0</v>
      </c>
      <c r="R164" s="228">
        <f t="shared" si="47"/>
        <v>0</v>
      </c>
      <c r="S164" s="228">
        <f t="shared" si="47"/>
        <v>0</v>
      </c>
      <c r="T164" s="228">
        <f t="shared" si="47"/>
        <v>0</v>
      </c>
      <c r="U164" s="228">
        <f t="shared" si="47"/>
        <v>0</v>
      </c>
      <c r="V164" s="228">
        <f>V162+V163</f>
        <v>0</v>
      </c>
      <c r="W164" s="228">
        <f>W162+W163</f>
        <v>16568.242874446511</v>
      </c>
    </row>
    <row r="165" spans="2:23">
      <c r="E165" s="214">
        <v>44197</v>
      </c>
      <c r="F165" s="214" t="s">
        <v>720</v>
      </c>
      <c r="G165" s="215" t="s">
        <v>65</v>
      </c>
      <c r="H165" s="898">
        <f>$C$55/12</f>
        <v>4.75E-4</v>
      </c>
      <c r="I165" s="230">
        <f>(SUM('1.  LRAMVA Summary'!D$54:D$80)+SUM('1.  LRAMVA Summary'!D$81:D$82)*(MONTH($E165)-1)/12)*$H165</f>
        <v>27.532615513262005</v>
      </c>
      <c r="J165" s="230">
        <f>(SUM('1.  LRAMVA Summary'!E$54:E$80)+SUM('1.  LRAMVA Summary'!E$81:E$82)*(MONTH($E165)-1)/12)*$H165</f>
        <v>67.57446936680185</v>
      </c>
      <c r="K165" s="230">
        <f>(SUM('1.  LRAMVA Summary'!F$54:F$80)+SUM('1.  LRAMVA Summary'!F$81:F$82)*(MONTH($E165)-1)/12)*$H165</f>
        <v>153.57128392741623</v>
      </c>
      <c r="L165" s="230">
        <f>(SUM('1.  LRAMVA Summary'!G$54:G$80)+SUM('1.  LRAMVA Summary'!G$81:G$82)*(MONTH($E165)-1)/12)*$H165</f>
        <v>7.4340602221560959</v>
      </c>
      <c r="M165" s="230">
        <f>(SUM('1.  LRAMVA Summary'!H$54:H$80)+SUM('1.  LRAMVA Summary'!H$81:H$82)*(MONTH($E165)-1)/12)*$H165</f>
        <v>45.2482091012373</v>
      </c>
      <c r="N165" s="230">
        <f>(SUM('1.  LRAMVA Summary'!I$54:I$80)+SUM('1.  LRAMVA Summary'!I$81:I$82)*(MONTH($E165)-1)/12)*$H165</f>
        <v>3.2526240197532627E-2</v>
      </c>
      <c r="O165" s="230">
        <f>(SUM('1.  LRAMVA Summary'!J$54:J$80)+SUM('1.  LRAMVA Summary'!J$81:J$82)*(MONTH($E165)-1)/12)*$H165</f>
        <v>0</v>
      </c>
      <c r="P165" s="230">
        <f>(SUM('1.  LRAMVA Summary'!K$54:K$80)+SUM('1.  LRAMVA Summary'!K$81:K$82)*(MONTH($E165)-1)/12)*$H165</f>
        <v>29.304496083608516</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330.69766045467952</v>
      </c>
    </row>
    <row r="166" spans="2:23">
      <c r="E166" s="214">
        <v>44228</v>
      </c>
      <c r="F166" s="214" t="s">
        <v>720</v>
      </c>
      <c r="G166" s="215" t="s">
        <v>65</v>
      </c>
      <c r="H166" s="898">
        <f>$C$55/12</f>
        <v>4.75E-4</v>
      </c>
      <c r="I166" s="230">
        <f>(SUM('1.  LRAMVA Summary'!D$54:D$80)+SUM('1.  LRAMVA Summary'!D$81:D$82)*(MONTH($E166)-1)/12)*$H166</f>
        <v>27.532615513262005</v>
      </c>
      <c r="J166" s="230">
        <f>(SUM('1.  LRAMVA Summary'!E$54:E$80)+SUM('1.  LRAMVA Summary'!E$81:E$82)*(MONTH($E166)-1)/12)*$H166</f>
        <v>67.57446936680185</v>
      </c>
      <c r="K166" s="230">
        <f>(SUM('1.  LRAMVA Summary'!F$54:F$80)+SUM('1.  LRAMVA Summary'!F$81:F$82)*(MONTH($E166)-1)/12)*$H166</f>
        <v>153.57128392741623</v>
      </c>
      <c r="L166" s="230">
        <f>(SUM('1.  LRAMVA Summary'!G$54:G$80)+SUM('1.  LRAMVA Summary'!G$81:G$82)*(MONTH($E166)-1)/12)*$H166</f>
        <v>7.4340602221560959</v>
      </c>
      <c r="M166" s="230">
        <f>(SUM('1.  LRAMVA Summary'!H$54:H$80)+SUM('1.  LRAMVA Summary'!H$81:H$82)*(MONTH($E166)-1)/12)*$H166</f>
        <v>45.2482091012373</v>
      </c>
      <c r="N166" s="230">
        <f>(SUM('1.  LRAMVA Summary'!I$54:I$80)+SUM('1.  LRAMVA Summary'!I$81:I$82)*(MONTH($E166)-1)/12)*$H166</f>
        <v>3.2526240197532627E-2</v>
      </c>
      <c r="O166" s="230">
        <f>(SUM('1.  LRAMVA Summary'!J$54:J$80)+SUM('1.  LRAMVA Summary'!J$81:J$82)*(MONTH($E166)-1)/12)*$H166</f>
        <v>0</v>
      </c>
      <c r="P166" s="230">
        <f>(SUM('1.  LRAMVA Summary'!K$54:K$80)+SUM('1.  LRAMVA Summary'!K$81:K$82)*(MONTH($E166)-1)/12)*$H166</f>
        <v>29.304496083608516</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48">SUM(I166:V166)</f>
        <v>330.69766045467952</v>
      </c>
    </row>
    <row r="167" spans="2:23">
      <c r="E167" s="214">
        <v>44256</v>
      </c>
      <c r="F167" s="214" t="s">
        <v>720</v>
      </c>
      <c r="G167" s="215" t="s">
        <v>65</v>
      </c>
      <c r="H167" s="898">
        <f>$C$55/12</f>
        <v>4.75E-4</v>
      </c>
      <c r="I167" s="230">
        <f>(SUM('1.  LRAMVA Summary'!D$54:D$80)+SUM('1.  LRAMVA Summary'!D$81:D$82)*(MONTH($E167)-1)/12)*$H167</f>
        <v>27.532615513262005</v>
      </c>
      <c r="J167" s="230">
        <f>(SUM('1.  LRAMVA Summary'!E$54:E$80)+SUM('1.  LRAMVA Summary'!E$81:E$82)*(MONTH($E167)-1)/12)*$H167</f>
        <v>67.57446936680185</v>
      </c>
      <c r="K167" s="230">
        <f>(SUM('1.  LRAMVA Summary'!F$54:F$80)+SUM('1.  LRAMVA Summary'!F$81:F$82)*(MONTH($E167)-1)/12)*$H167</f>
        <v>153.57128392741623</v>
      </c>
      <c r="L167" s="230">
        <f>(SUM('1.  LRAMVA Summary'!G$54:G$80)+SUM('1.  LRAMVA Summary'!G$81:G$82)*(MONTH($E167)-1)/12)*$H167</f>
        <v>7.4340602221560959</v>
      </c>
      <c r="M167" s="230">
        <f>(SUM('1.  LRAMVA Summary'!H$54:H$80)+SUM('1.  LRAMVA Summary'!H$81:H$82)*(MONTH($E167)-1)/12)*$H167</f>
        <v>45.2482091012373</v>
      </c>
      <c r="N167" s="230">
        <f>(SUM('1.  LRAMVA Summary'!I$54:I$80)+SUM('1.  LRAMVA Summary'!I$81:I$82)*(MONTH($E167)-1)/12)*$H167</f>
        <v>3.2526240197532627E-2</v>
      </c>
      <c r="O167" s="230">
        <f>(SUM('1.  LRAMVA Summary'!J$54:J$80)+SUM('1.  LRAMVA Summary'!J$81:J$82)*(MONTH($E167)-1)/12)*$H167</f>
        <v>0</v>
      </c>
      <c r="P167" s="230">
        <f>(SUM('1.  LRAMVA Summary'!K$54:K$80)+SUM('1.  LRAMVA Summary'!K$81:K$82)*(MONTH($E167)-1)/12)*$H167</f>
        <v>29.304496083608516</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48"/>
        <v>330.69766045467952</v>
      </c>
    </row>
    <row r="168" spans="2:23">
      <c r="E168" s="214">
        <v>44287</v>
      </c>
      <c r="F168" s="214" t="s">
        <v>720</v>
      </c>
      <c r="G168" s="215" t="s">
        <v>66</v>
      </c>
      <c r="H168" s="898">
        <f>$C$56/12</f>
        <v>4.75E-4</v>
      </c>
      <c r="I168" s="230">
        <f>(SUM('1.  LRAMVA Summary'!D$54:D$80)+SUM('1.  LRAMVA Summary'!D$81:D$82)*(MONTH($E168)-1)/12)*$H168</f>
        <v>27.532615513262005</v>
      </c>
      <c r="J168" s="230">
        <f>(SUM('1.  LRAMVA Summary'!E$54:E$80)+SUM('1.  LRAMVA Summary'!E$81:E$82)*(MONTH($E168)-1)/12)*$H168</f>
        <v>67.57446936680185</v>
      </c>
      <c r="K168" s="230">
        <f>(SUM('1.  LRAMVA Summary'!F$54:F$80)+SUM('1.  LRAMVA Summary'!F$81:F$82)*(MONTH($E168)-1)/12)*$H168</f>
        <v>153.57128392741623</v>
      </c>
      <c r="L168" s="230">
        <f>(SUM('1.  LRAMVA Summary'!G$54:G$80)+SUM('1.  LRAMVA Summary'!G$81:G$82)*(MONTH($E168)-1)/12)*$H168</f>
        <v>7.4340602221560959</v>
      </c>
      <c r="M168" s="230">
        <f>(SUM('1.  LRAMVA Summary'!H$54:H$80)+SUM('1.  LRAMVA Summary'!H$81:H$82)*(MONTH($E168)-1)/12)*$H168</f>
        <v>45.2482091012373</v>
      </c>
      <c r="N168" s="230">
        <f>(SUM('1.  LRAMVA Summary'!I$54:I$80)+SUM('1.  LRAMVA Summary'!I$81:I$82)*(MONTH($E168)-1)/12)*$H168</f>
        <v>3.2526240197532627E-2</v>
      </c>
      <c r="O168" s="230">
        <f>(SUM('1.  LRAMVA Summary'!J$54:J$80)+SUM('1.  LRAMVA Summary'!J$81:J$82)*(MONTH($E168)-1)/12)*$H168</f>
        <v>0</v>
      </c>
      <c r="P168" s="230">
        <f>(SUM('1.  LRAMVA Summary'!K$54:K$80)+SUM('1.  LRAMVA Summary'!K$81:K$82)*(MONTH($E168)-1)/12)*$H168</f>
        <v>29.304496083608516</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48"/>
        <v>330.69766045467952</v>
      </c>
    </row>
    <row r="169" spans="2:23">
      <c r="E169" s="214">
        <v>44317</v>
      </c>
      <c r="F169" s="214" t="s">
        <v>720</v>
      </c>
      <c r="G169" s="215" t="s">
        <v>66</v>
      </c>
      <c r="H169" s="898">
        <f>$C$56/12</f>
        <v>4.75E-4</v>
      </c>
      <c r="I169" s="230">
        <f>(SUM('1.  LRAMVA Summary'!D$54:D$80)+SUM('1.  LRAMVA Summary'!D$81:D$82)*(MONTH($E169)-1)/12)*$H169</f>
        <v>27.532615513262005</v>
      </c>
      <c r="J169" s="230">
        <f>(SUM('1.  LRAMVA Summary'!E$54:E$80)+SUM('1.  LRAMVA Summary'!E$81:E$82)*(MONTH($E169)-1)/12)*$H169</f>
        <v>67.57446936680185</v>
      </c>
      <c r="K169" s="230">
        <f>(SUM('1.  LRAMVA Summary'!F$54:F$80)+SUM('1.  LRAMVA Summary'!F$81:F$82)*(MONTH($E169)-1)/12)*$H169</f>
        <v>153.57128392741623</v>
      </c>
      <c r="L169" s="230">
        <f>(SUM('1.  LRAMVA Summary'!G$54:G$80)+SUM('1.  LRAMVA Summary'!G$81:G$82)*(MONTH($E169)-1)/12)*$H169</f>
        <v>7.4340602221560959</v>
      </c>
      <c r="M169" s="230">
        <f>(SUM('1.  LRAMVA Summary'!H$54:H$80)+SUM('1.  LRAMVA Summary'!H$81:H$82)*(MONTH($E169)-1)/12)*$H169</f>
        <v>45.2482091012373</v>
      </c>
      <c r="N169" s="230">
        <f>(SUM('1.  LRAMVA Summary'!I$54:I$80)+SUM('1.  LRAMVA Summary'!I$81:I$82)*(MONTH($E169)-1)/12)*$H169</f>
        <v>3.2526240197532627E-2</v>
      </c>
      <c r="O169" s="230">
        <f>(SUM('1.  LRAMVA Summary'!J$54:J$80)+SUM('1.  LRAMVA Summary'!J$81:J$82)*(MONTH($E169)-1)/12)*$H169</f>
        <v>0</v>
      </c>
      <c r="P169" s="230">
        <f>(SUM('1.  LRAMVA Summary'!K$54:K$80)+SUM('1.  LRAMVA Summary'!K$81:K$82)*(MONTH($E169)-1)/12)*$H169</f>
        <v>29.304496083608516</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48"/>
        <v>330.69766045467952</v>
      </c>
    </row>
    <row r="170" spans="2:23">
      <c r="E170" s="214">
        <v>44348</v>
      </c>
      <c r="F170" s="214" t="s">
        <v>720</v>
      </c>
      <c r="G170" s="215" t="s">
        <v>66</v>
      </c>
      <c r="H170" s="898">
        <f>$C$56/12</f>
        <v>4.75E-4</v>
      </c>
      <c r="I170" s="230">
        <f>(SUM('1.  LRAMVA Summary'!D$54:D$80)+SUM('1.  LRAMVA Summary'!D$81:D$82)*(MONTH($E170)-1)/12)*$H170</f>
        <v>27.532615513262005</v>
      </c>
      <c r="J170" s="230">
        <f>(SUM('1.  LRAMVA Summary'!E$54:E$80)+SUM('1.  LRAMVA Summary'!E$81:E$82)*(MONTH($E170)-1)/12)*$H170</f>
        <v>67.57446936680185</v>
      </c>
      <c r="K170" s="230">
        <f>(SUM('1.  LRAMVA Summary'!F$54:F$80)+SUM('1.  LRAMVA Summary'!F$81:F$82)*(MONTH($E170)-1)/12)*$H170</f>
        <v>153.57128392741623</v>
      </c>
      <c r="L170" s="230">
        <f>(SUM('1.  LRAMVA Summary'!G$54:G$80)+SUM('1.  LRAMVA Summary'!G$81:G$82)*(MONTH($E170)-1)/12)*$H170</f>
        <v>7.4340602221560959</v>
      </c>
      <c r="M170" s="230">
        <f>(SUM('1.  LRAMVA Summary'!H$54:H$80)+SUM('1.  LRAMVA Summary'!H$81:H$82)*(MONTH($E170)-1)/12)*$H170</f>
        <v>45.2482091012373</v>
      </c>
      <c r="N170" s="230">
        <f>(SUM('1.  LRAMVA Summary'!I$54:I$80)+SUM('1.  LRAMVA Summary'!I$81:I$82)*(MONTH($E170)-1)/12)*$H170</f>
        <v>3.2526240197532627E-2</v>
      </c>
      <c r="O170" s="230">
        <f>(SUM('1.  LRAMVA Summary'!J$54:J$80)+SUM('1.  LRAMVA Summary'!J$81:J$82)*(MONTH($E170)-1)/12)*$H170</f>
        <v>0</v>
      </c>
      <c r="P170" s="230">
        <f>(SUM('1.  LRAMVA Summary'!K$54:K$80)+SUM('1.  LRAMVA Summary'!K$81:K$82)*(MONTH($E170)-1)/12)*$H170</f>
        <v>29.304496083608516</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48"/>
        <v>330.69766045467952</v>
      </c>
    </row>
    <row r="171" spans="2:23">
      <c r="E171" s="214">
        <v>44378</v>
      </c>
      <c r="F171" s="214" t="s">
        <v>720</v>
      </c>
      <c r="G171" s="215" t="s">
        <v>68</v>
      </c>
      <c r="H171" s="897">
        <f>$C$57/12</f>
        <v>4.75E-4</v>
      </c>
      <c r="I171" s="230">
        <f>(SUM('1.  LRAMVA Summary'!D$54:D$80)+SUM('1.  LRAMVA Summary'!D$81:D$82)*(MONTH($E171)-1)/12)*$H171</f>
        <v>27.532615513262005</v>
      </c>
      <c r="J171" s="230">
        <f>(SUM('1.  LRAMVA Summary'!E$54:E$80)+SUM('1.  LRAMVA Summary'!E$81:E$82)*(MONTH($E171)-1)/12)*$H171</f>
        <v>67.57446936680185</v>
      </c>
      <c r="K171" s="230">
        <f>(SUM('1.  LRAMVA Summary'!F$54:F$80)+SUM('1.  LRAMVA Summary'!F$81:F$82)*(MONTH($E171)-1)/12)*$H171</f>
        <v>153.57128392741623</v>
      </c>
      <c r="L171" s="230">
        <f>(SUM('1.  LRAMVA Summary'!G$54:G$80)+SUM('1.  LRAMVA Summary'!G$81:G$82)*(MONTH($E171)-1)/12)*$H171</f>
        <v>7.4340602221560959</v>
      </c>
      <c r="M171" s="230">
        <f>(SUM('1.  LRAMVA Summary'!H$54:H$80)+SUM('1.  LRAMVA Summary'!H$81:H$82)*(MONTH($E171)-1)/12)*$H171</f>
        <v>45.2482091012373</v>
      </c>
      <c r="N171" s="230">
        <f>(SUM('1.  LRAMVA Summary'!I$54:I$80)+SUM('1.  LRAMVA Summary'!I$81:I$82)*(MONTH($E171)-1)/12)*$H171</f>
        <v>3.2526240197532627E-2</v>
      </c>
      <c r="O171" s="230">
        <f>(SUM('1.  LRAMVA Summary'!J$54:J$80)+SUM('1.  LRAMVA Summary'!J$81:J$82)*(MONTH($E171)-1)/12)*$H171</f>
        <v>0</v>
      </c>
      <c r="P171" s="230">
        <f>(SUM('1.  LRAMVA Summary'!K$54:K$80)+SUM('1.  LRAMVA Summary'!K$81:K$82)*(MONTH($E171)-1)/12)*$H171</f>
        <v>29.304496083608516</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48"/>
        <v>330.69766045467952</v>
      </c>
    </row>
    <row r="172" spans="2:23">
      <c r="E172" s="214">
        <v>44409</v>
      </c>
      <c r="F172" s="214" t="s">
        <v>720</v>
      </c>
      <c r="G172" s="215" t="s">
        <v>68</v>
      </c>
      <c r="H172" s="897">
        <f>$C$57/12</f>
        <v>4.75E-4</v>
      </c>
      <c r="I172" s="230">
        <f>(SUM('1.  LRAMVA Summary'!D$54:D$80)+SUM('1.  LRAMVA Summary'!D$81:D$82)*(MONTH($E172)-1)/12)*$H172</f>
        <v>27.532615513262005</v>
      </c>
      <c r="J172" s="230">
        <f>(SUM('1.  LRAMVA Summary'!E$54:E$80)+SUM('1.  LRAMVA Summary'!E$81:E$82)*(MONTH($E172)-1)/12)*$H172</f>
        <v>67.57446936680185</v>
      </c>
      <c r="K172" s="230">
        <f>(SUM('1.  LRAMVA Summary'!F$54:F$80)+SUM('1.  LRAMVA Summary'!F$81:F$82)*(MONTH($E172)-1)/12)*$H172</f>
        <v>153.57128392741623</v>
      </c>
      <c r="L172" s="230">
        <f>(SUM('1.  LRAMVA Summary'!G$54:G$80)+SUM('1.  LRAMVA Summary'!G$81:G$82)*(MONTH($E172)-1)/12)*$H172</f>
        <v>7.4340602221560959</v>
      </c>
      <c r="M172" s="230">
        <f>(SUM('1.  LRAMVA Summary'!H$54:H$80)+SUM('1.  LRAMVA Summary'!H$81:H$82)*(MONTH($E172)-1)/12)*$H172</f>
        <v>45.2482091012373</v>
      </c>
      <c r="N172" s="230">
        <f>(SUM('1.  LRAMVA Summary'!I$54:I$80)+SUM('1.  LRAMVA Summary'!I$81:I$82)*(MONTH($E172)-1)/12)*$H172</f>
        <v>3.2526240197532627E-2</v>
      </c>
      <c r="O172" s="230">
        <f>(SUM('1.  LRAMVA Summary'!J$54:J$80)+SUM('1.  LRAMVA Summary'!J$81:J$82)*(MONTH($E172)-1)/12)*$H172</f>
        <v>0</v>
      </c>
      <c r="P172" s="230">
        <f>(SUM('1.  LRAMVA Summary'!K$54:K$80)+SUM('1.  LRAMVA Summary'!K$81:K$82)*(MONTH($E172)-1)/12)*$H172</f>
        <v>29.304496083608516</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48"/>
        <v>330.69766045467952</v>
      </c>
    </row>
    <row r="173" spans="2:23">
      <c r="E173" s="214">
        <v>44440</v>
      </c>
      <c r="F173" s="214" t="s">
        <v>720</v>
      </c>
      <c r="G173" s="215" t="s">
        <v>68</v>
      </c>
      <c r="H173" s="897">
        <f>$C$57/12</f>
        <v>4.75E-4</v>
      </c>
      <c r="I173" s="230">
        <f>(SUM('1.  LRAMVA Summary'!D$54:D$80)+SUM('1.  LRAMVA Summary'!D$81:D$82)*(MONTH($E173)-1)/12)*$H173</f>
        <v>27.532615513262005</v>
      </c>
      <c r="J173" s="230">
        <f>(SUM('1.  LRAMVA Summary'!E$54:E$80)+SUM('1.  LRAMVA Summary'!E$81:E$82)*(MONTH($E173)-1)/12)*$H173</f>
        <v>67.57446936680185</v>
      </c>
      <c r="K173" s="230">
        <f>(SUM('1.  LRAMVA Summary'!F$54:F$80)+SUM('1.  LRAMVA Summary'!F$81:F$82)*(MONTH($E173)-1)/12)*$H173</f>
        <v>153.57128392741623</v>
      </c>
      <c r="L173" s="230">
        <f>(SUM('1.  LRAMVA Summary'!G$54:G$80)+SUM('1.  LRAMVA Summary'!G$81:G$82)*(MONTH($E173)-1)/12)*$H173</f>
        <v>7.4340602221560959</v>
      </c>
      <c r="M173" s="230">
        <f>(SUM('1.  LRAMVA Summary'!H$54:H$80)+SUM('1.  LRAMVA Summary'!H$81:H$82)*(MONTH($E173)-1)/12)*$H173</f>
        <v>45.2482091012373</v>
      </c>
      <c r="N173" s="230">
        <f>(SUM('1.  LRAMVA Summary'!I$54:I$80)+SUM('1.  LRAMVA Summary'!I$81:I$82)*(MONTH($E173)-1)/12)*$H173</f>
        <v>3.2526240197532627E-2</v>
      </c>
      <c r="O173" s="230">
        <f>(SUM('1.  LRAMVA Summary'!J$54:J$80)+SUM('1.  LRAMVA Summary'!J$81:J$82)*(MONTH($E173)-1)/12)*$H173</f>
        <v>0</v>
      </c>
      <c r="P173" s="230">
        <f>(SUM('1.  LRAMVA Summary'!K$54:K$80)+SUM('1.  LRAMVA Summary'!K$81:K$82)*(MONTH($E173)-1)/12)*$H173</f>
        <v>29.304496083608516</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48"/>
        <v>330.69766045467952</v>
      </c>
    </row>
    <row r="174" spans="2:23">
      <c r="E174" s="214">
        <v>44470</v>
      </c>
      <c r="F174" s="214" t="s">
        <v>720</v>
      </c>
      <c r="G174" s="215" t="s">
        <v>69</v>
      </c>
      <c r="H174" s="897">
        <f>$C$58/12</f>
        <v>4.75E-4</v>
      </c>
      <c r="I174" s="230">
        <f>(SUM('1.  LRAMVA Summary'!D$54:D$80)+SUM('1.  LRAMVA Summary'!D$81:D$82)*(MONTH($E174)-1)/12)*$H174</f>
        <v>27.532615513262005</v>
      </c>
      <c r="J174" s="230">
        <f>(SUM('1.  LRAMVA Summary'!E$54:E$80)+SUM('1.  LRAMVA Summary'!E$81:E$82)*(MONTH($E174)-1)/12)*$H174</f>
        <v>67.57446936680185</v>
      </c>
      <c r="K174" s="230">
        <f>(SUM('1.  LRAMVA Summary'!F$54:F$80)+SUM('1.  LRAMVA Summary'!F$81:F$82)*(MONTH($E174)-1)/12)*$H174</f>
        <v>153.57128392741623</v>
      </c>
      <c r="L174" s="230">
        <f>(SUM('1.  LRAMVA Summary'!G$54:G$80)+SUM('1.  LRAMVA Summary'!G$81:G$82)*(MONTH($E174)-1)/12)*$H174</f>
        <v>7.4340602221560959</v>
      </c>
      <c r="M174" s="230">
        <f>(SUM('1.  LRAMVA Summary'!H$54:H$80)+SUM('1.  LRAMVA Summary'!H$81:H$82)*(MONTH($E174)-1)/12)*$H174</f>
        <v>45.2482091012373</v>
      </c>
      <c r="N174" s="230">
        <f>(SUM('1.  LRAMVA Summary'!I$54:I$80)+SUM('1.  LRAMVA Summary'!I$81:I$82)*(MONTH($E174)-1)/12)*$H174</f>
        <v>3.2526240197532627E-2</v>
      </c>
      <c r="O174" s="230">
        <f>(SUM('1.  LRAMVA Summary'!J$54:J$80)+SUM('1.  LRAMVA Summary'!J$81:J$82)*(MONTH($E174)-1)/12)*$H174</f>
        <v>0</v>
      </c>
      <c r="P174" s="230">
        <f>(SUM('1.  LRAMVA Summary'!K$54:K$80)+SUM('1.  LRAMVA Summary'!K$81:K$82)*(MONTH($E174)-1)/12)*$H174</f>
        <v>29.304496083608516</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48"/>
        <v>330.69766045467952</v>
      </c>
    </row>
    <row r="175" spans="2:23">
      <c r="E175" s="214">
        <v>44501</v>
      </c>
      <c r="F175" s="214" t="s">
        <v>720</v>
      </c>
      <c r="G175" s="215" t="s">
        <v>69</v>
      </c>
      <c r="H175" s="897">
        <f>$C$58/12</f>
        <v>4.75E-4</v>
      </c>
      <c r="I175" s="230">
        <f>(SUM('1.  LRAMVA Summary'!D$54:D$80)+SUM('1.  LRAMVA Summary'!D$81:D$82)*(MONTH($E175)-1)/12)*$H175</f>
        <v>27.532615513262005</v>
      </c>
      <c r="J175" s="230">
        <f>(SUM('1.  LRAMVA Summary'!E$54:E$80)+SUM('1.  LRAMVA Summary'!E$81:E$82)*(MONTH($E175)-1)/12)*$H175</f>
        <v>67.57446936680185</v>
      </c>
      <c r="K175" s="230">
        <f>(SUM('1.  LRAMVA Summary'!F$54:F$80)+SUM('1.  LRAMVA Summary'!F$81:F$82)*(MONTH($E175)-1)/12)*$H175</f>
        <v>153.57128392741623</v>
      </c>
      <c r="L175" s="230">
        <f>(SUM('1.  LRAMVA Summary'!G$54:G$80)+SUM('1.  LRAMVA Summary'!G$81:G$82)*(MONTH($E175)-1)/12)*$H175</f>
        <v>7.4340602221560959</v>
      </c>
      <c r="M175" s="230">
        <f>(SUM('1.  LRAMVA Summary'!H$54:H$80)+SUM('1.  LRAMVA Summary'!H$81:H$82)*(MONTH($E175)-1)/12)*$H175</f>
        <v>45.2482091012373</v>
      </c>
      <c r="N175" s="230">
        <f>(SUM('1.  LRAMVA Summary'!I$54:I$80)+SUM('1.  LRAMVA Summary'!I$81:I$82)*(MONTH($E175)-1)/12)*$H175</f>
        <v>3.2526240197532627E-2</v>
      </c>
      <c r="O175" s="230">
        <f>(SUM('1.  LRAMVA Summary'!J$54:J$80)+SUM('1.  LRAMVA Summary'!J$81:J$82)*(MONTH($E175)-1)/12)*$H175</f>
        <v>0</v>
      </c>
      <c r="P175" s="230">
        <f>(SUM('1.  LRAMVA Summary'!K$54:K$80)+SUM('1.  LRAMVA Summary'!K$81:K$82)*(MONTH($E175)-1)/12)*$H175</f>
        <v>29.304496083608516</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48"/>
        <v>330.69766045467952</v>
      </c>
    </row>
    <row r="176" spans="2:23">
      <c r="E176" s="214">
        <v>44531</v>
      </c>
      <c r="F176" s="214" t="s">
        <v>720</v>
      </c>
      <c r="G176" s="215" t="s">
        <v>69</v>
      </c>
      <c r="H176" s="897">
        <f>$C$58/12</f>
        <v>4.75E-4</v>
      </c>
      <c r="I176" s="230">
        <f>(SUM('1.  LRAMVA Summary'!D$54:D$80)+SUM('1.  LRAMVA Summary'!D$81:D$82)*(MONTH($E176)-1)/12)*$H176</f>
        <v>27.532615513262005</v>
      </c>
      <c r="J176" s="230">
        <f>(SUM('1.  LRAMVA Summary'!E$54:E$80)+SUM('1.  LRAMVA Summary'!E$81:E$82)*(MONTH($E176)-1)/12)*$H176</f>
        <v>67.57446936680185</v>
      </c>
      <c r="K176" s="230">
        <f>(SUM('1.  LRAMVA Summary'!F$54:F$80)+SUM('1.  LRAMVA Summary'!F$81:F$82)*(MONTH($E176)-1)/12)*$H176</f>
        <v>153.57128392741623</v>
      </c>
      <c r="L176" s="230">
        <f>(SUM('1.  LRAMVA Summary'!G$54:G$80)+SUM('1.  LRAMVA Summary'!G$81:G$82)*(MONTH($E176)-1)/12)*$H176</f>
        <v>7.4340602221560959</v>
      </c>
      <c r="M176" s="230">
        <f>(SUM('1.  LRAMVA Summary'!H$54:H$80)+SUM('1.  LRAMVA Summary'!H$81:H$82)*(MONTH($E176)-1)/12)*$H176</f>
        <v>45.2482091012373</v>
      </c>
      <c r="N176" s="230">
        <f>(SUM('1.  LRAMVA Summary'!I$54:I$80)+SUM('1.  LRAMVA Summary'!I$81:I$82)*(MONTH($E176)-1)/12)*$H176</f>
        <v>3.2526240197532627E-2</v>
      </c>
      <c r="O176" s="230">
        <f>(SUM('1.  LRAMVA Summary'!J$54:J$80)+SUM('1.  LRAMVA Summary'!J$81:J$82)*(MONTH($E176)-1)/12)*$H176</f>
        <v>0</v>
      </c>
      <c r="P176" s="230">
        <f>(SUM('1.  LRAMVA Summary'!K$54:K$80)+SUM('1.  LRAMVA Summary'!K$81:K$82)*(MONTH($E176)-1)/12)*$H176</f>
        <v>29.304496083608516</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330.69766045467952</v>
      </c>
    </row>
    <row r="177" spans="5:23" ht="16" thickBot="1">
      <c r="E177" s="216" t="s">
        <v>715</v>
      </c>
      <c r="F177" s="216"/>
      <c r="G177" s="217"/>
      <c r="H177" s="218"/>
      <c r="I177" s="219">
        <f>SUM(I164:I176)</f>
        <v>1709.7995747906884</v>
      </c>
      <c r="J177" s="219">
        <f>SUM(J164:J176)</f>
        <v>4196.4338235287205</v>
      </c>
      <c r="K177" s="219">
        <f t="shared" ref="K177:V177" si="49">SUM(K164:K176)</f>
        <v>9536.9114435451193</v>
      </c>
      <c r="L177" s="219">
        <f t="shared" si="49"/>
        <v>461.66166090135192</v>
      </c>
      <c r="M177" s="219">
        <f t="shared" si="49"/>
        <v>2809.9534765983244</v>
      </c>
      <c r="N177" s="219">
        <f t="shared" si="49"/>
        <v>2.0199080480564229</v>
      </c>
      <c r="O177" s="219">
        <f t="shared" si="49"/>
        <v>0</v>
      </c>
      <c r="P177" s="219">
        <f t="shared" si="49"/>
        <v>1819.8349124904069</v>
      </c>
      <c r="Q177" s="219">
        <f t="shared" si="49"/>
        <v>0</v>
      </c>
      <c r="R177" s="219">
        <f t="shared" si="49"/>
        <v>0</v>
      </c>
      <c r="S177" s="219">
        <f t="shared" si="49"/>
        <v>0</v>
      </c>
      <c r="T177" s="219">
        <f t="shared" si="49"/>
        <v>0</v>
      </c>
      <c r="U177" s="219">
        <f t="shared" si="49"/>
        <v>0</v>
      </c>
      <c r="V177" s="219">
        <f t="shared" si="49"/>
        <v>0</v>
      </c>
      <c r="W177" s="219">
        <f>SUM(W164:W176)</f>
        <v>20536.614799902669</v>
      </c>
    </row>
    <row r="178" spans="5:23" ht="16"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716</v>
      </c>
      <c r="F179" s="225"/>
      <c r="G179" s="226"/>
      <c r="H179" s="227"/>
      <c r="I179" s="228">
        <f>I177+I178</f>
        <v>1709.7995747906884</v>
      </c>
      <c r="J179" s="228">
        <f t="shared" ref="J179:U179" si="50">J177+J178</f>
        <v>4196.4338235287205</v>
      </c>
      <c r="K179" s="228">
        <f t="shared" si="50"/>
        <v>9536.9114435451193</v>
      </c>
      <c r="L179" s="228">
        <f t="shared" si="50"/>
        <v>461.66166090135192</v>
      </c>
      <c r="M179" s="228">
        <f t="shared" si="50"/>
        <v>2809.9534765983244</v>
      </c>
      <c r="N179" s="228">
        <f t="shared" si="50"/>
        <v>2.0199080480564229</v>
      </c>
      <c r="O179" s="228">
        <f t="shared" si="50"/>
        <v>0</v>
      </c>
      <c r="P179" s="228">
        <f t="shared" si="50"/>
        <v>1819.8349124904069</v>
      </c>
      <c r="Q179" s="228">
        <f t="shared" si="50"/>
        <v>0</v>
      </c>
      <c r="R179" s="228">
        <f t="shared" si="50"/>
        <v>0</v>
      </c>
      <c r="S179" s="228">
        <f t="shared" si="50"/>
        <v>0</v>
      </c>
      <c r="T179" s="228">
        <f t="shared" si="50"/>
        <v>0</v>
      </c>
      <c r="U179" s="228">
        <f t="shared" si="50"/>
        <v>0</v>
      </c>
      <c r="V179" s="228">
        <f>V177+V178</f>
        <v>0</v>
      </c>
      <c r="W179" s="228">
        <f>W177+W178</f>
        <v>20536.614799902669</v>
      </c>
    </row>
    <row r="180" spans="5:23">
      <c r="E180" s="214">
        <v>44562</v>
      </c>
      <c r="F180" s="214" t="s">
        <v>721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51">SUM(I181:V181)</f>
        <v>0</v>
      </c>
    </row>
    <row r="182" spans="5:23">
      <c r="E182" s="214">
        <v>44621</v>
      </c>
      <c r="F182" s="214" t="s">
        <v>721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51"/>
        <v>0</v>
      </c>
    </row>
    <row r="183" spans="5:23">
      <c r="E183" s="214">
        <v>44652</v>
      </c>
      <c r="F183" s="214" t="s">
        <v>721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51"/>
        <v>0</v>
      </c>
    </row>
    <row r="184" spans="5:23">
      <c r="E184" s="214">
        <v>44682</v>
      </c>
      <c r="F184" s="214" t="s">
        <v>721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51"/>
        <v>0</v>
      </c>
    </row>
    <row r="185" spans="5:23">
      <c r="E185" s="214">
        <v>44713</v>
      </c>
      <c r="F185" s="214" t="s">
        <v>721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51"/>
        <v>0</v>
      </c>
    </row>
    <row r="186" spans="5:23">
      <c r="E186" s="214">
        <v>44743</v>
      </c>
      <c r="F186" s="214" t="s">
        <v>721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51"/>
        <v>0</v>
      </c>
    </row>
    <row r="187" spans="5:23">
      <c r="E187" s="214">
        <v>44774</v>
      </c>
      <c r="F187" s="214" t="s">
        <v>721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51"/>
        <v>0</v>
      </c>
    </row>
    <row r="188" spans="5:23">
      <c r="E188" s="214">
        <v>44805</v>
      </c>
      <c r="F188" s="214" t="s">
        <v>721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51"/>
        <v>0</v>
      </c>
    </row>
    <row r="189" spans="5:23">
      <c r="E189" s="214">
        <v>44835</v>
      </c>
      <c r="F189" s="214" t="s">
        <v>721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51"/>
        <v>0</v>
      </c>
    </row>
    <row r="190" spans="5:23">
      <c r="E190" s="214">
        <v>44866</v>
      </c>
      <c r="F190" s="214" t="s">
        <v>721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51"/>
        <v>0</v>
      </c>
    </row>
    <row r="191" spans="5:23">
      <c r="E191" s="214">
        <v>44896</v>
      </c>
      <c r="F191" s="214" t="s">
        <v>721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6" thickBot="1">
      <c r="E192" s="216" t="s">
        <v>717</v>
      </c>
      <c r="F192" s="216"/>
      <c r="G192" s="217"/>
      <c r="H192" s="218"/>
      <c r="I192" s="219">
        <f>SUM(I179:I191)</f>
        <v>1709.7995747906884</v>
      </c>
      <c r="J192" s="219">
        <f>SUM(J179:J191)</f>
        <v>4196.4338235287205</v>
      </c>
      <c r="K192" s="219">
        <f t="shared" ref="K192:V192" si="52">SUM(K179:K191)</f>
        <v>9536.9114435451193</v>
      </c>
      <c r="L192" s="219">
        <f t="shared" si="52"/>
        <v>461.66166090135192</v>
      </c>
      <c r="M192" s="219">
        <f t="shared" si="52"/>
        <v>2809.9534765983244</v>
      </c>
      <c r="N192" s="219">
        <f t="shared" si="52"/>
        <v>2.0199080480564229</v>
      </c>
      <c r="O192" s="219">
        <f t="shared" si="52"/>
        <v>0</v>
      </c>
      <c r="P192" s="219">
        <f t="shared" si="52"/>
        <v>1819.8349124904069</v>
      </c>
      <c r="Q192" s="219">
        <f t="shared" si="52"/>
        <v>0</v>
      </c>
      <c r="R192" s="219">
        <f t="shared" si="52"/>
        <v>0</v>
      </c>
      <c r="S192" s="219">
        <f t="shared" si="52"/>
        <v>0</v>
      </c>
      <c r="T192" s="219">
        <f t="shared" si="52"/>
        <v>0</v>
      </c>
      <c r="U192" s="219">
        <f t="shared" si="52"/>
        <v>0</v>
      </c>
      <c r="V192" s="219">
        <f t="shared" si="52"/>
        <v>0</v>
      </c>
      <c r="W192" s="219">
        <f>SUM(W179:W191)</f>
        <v>20536.614799902669</v>
      </c>
    </row>
    <row r="193" spans="5:23" ht="16"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718</v>
      </c>
      <c r="F194" s="225"/>
      <c r="G194" s="226"/>
      <c r="H194" s="227"/>
      <c r="I194" s="228">
        <f>I192+I193</f>
        <v>1709.7995747906884</v>
      </c>
      <c r="J194" s="228">
        <f t="shared" ref="J194:U194" si="53">J192+J193</f>
        <v>4196.4338235287205</v>
      </c>
      <c r="K194" s="228">
        <f t="shared" si="53"/>
        <v>9536.9114435451193</v>
      </c>
      <c r="L194" s="228">
        <f t="shared" si="53"/>
        <v>461.66166090135192</v>
      </c>
      <c r="M194" s="228">
        <f t="shared" si="53"/>
        <v>2809.9534765983244</v>
      </c>
      <c r="N194" s="228">
        <f t="shared" si="53"/>
        <v>2.0199080480564229</v>
      </c>
      <c r="O194" s="228">
        <f t="shared" si="53"/>
        <v>0</v>
      </c>
      <c r="P194" s="228">
        <f t="shared" si="53"/>
        <v>1819.8349124904069</v>
      </c>
      <c r="Q194" s="228">
        <f t="shared" si="53"/>
        <v>0</v>
      </c>
      <c r="R194" s="228">
        <f t="shared" si="53"/>
        <v>0</v>
      </c>
      <c r="S194" s="228">
        <f t="shared" si="53"/>
        <v>0</v>
      </c>
      <c r="T194" s="228">
        <f t="shared" si="53"/>
        <v>0</v>
      </c>
      <c r="U194" s="228">
        <f t="shared" si="53"/>
        <v>0</v>
      </c>
      <c r="V194" s="228">
        <f>V192+V193</f>
        <v>0</v>
      </c>
      <c r="W194" s="228">
        <f>W192+W193</f>
        <v>20536.614799902669</v>
      </c>
    </row>
    <row r="195" spans="5:23">
      <c r="E195" s="214">
        <v>44927</v>
      </c>
      <c r="F195" s="214" t="s">
        <v>722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54">SUM(I196:V196)</f>
        <v>0</v>
      </c>
    </row>
    <row r="197" spans="5:23">
      <c r="E197" s="214">
        <v>44986</v>
      </c>
      <c r="F197" s="214" t="s">
        <v>722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54"/>
        <v>0</v>
      </c>
    </row>
    <row r="198" spans="5:23">
      <c r="E198" s="214">
        <v>45017</v>
      </c>
      <c r="F198" s="214" t="s">
        <v>722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54"/>
        <v>0</v>
      </c>
    </row>
    <row r="199" spans="5:23">
      <c r="E199" s="214">
        <v>45047</v>
      </c>
      <c r="F199" s="214" t="s">
        <v>722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54"/>
        <v>0</v>
      </c>
    </row>
    <row r="200" spans="5:23">
      <c r="E200" s="214">
        <v>45078</v>
      </c>
      <c r="F200" s="214" t="s">
        <v>722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54"/>
        <v>0</v>
      </c>
    </row>
    <row r="201" spans="5:23">
      <c r="E201" s="214">
        <v>45108</v>
      </c>
      <c r="F201" s="214" t="s">
        <v>722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54"/>
        <v>0</v>
      </c>
    </row>
    <row r="202" spans="5:23">
      <c r="E202" s="214">
        <v>45139</v>
      </c>
      <c r="F202" s="214" t="s">
        <v>722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54"/>
        <v>0</v>
      </c>
    </row>
    <row r="203" spans="5:23">
      <c r="E203" s="214">
        <v>45170</v>
      </c>
      <c r="F203" s="214" t="s">
        <v>722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54"/>
        <v>0</v>
      </c>
    </row>
    <row r="204" spans="5:23">
      <c r="E204" s="214">
        <v>45200</v>
      </c>
      <c r="F204" s="214" t="s">
        <v>722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54"/>
        <v>0</v>
      </c>
    </row>
    <row r="205" spans="5:23">
      <c r="E205" s="214">
        <v>45231</v>
      </c>
      <c r="F205" s="214" t="s">
        <v>722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54"/>
        <v>0</v>
      </c>
    </row>
    <row r="206" spans="5:23">
      <c r="E206" s="214">
        <v>45261</v>
      </c>
      <c r="F206" s="214" t="s">
        <v>722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6" thickBot="1">
      <c r="E207" s="216" t="s">
        <v>719</v>
      </c>
      <c r="F207" s="216"/>
      <c r="G207" s="217"/>
      <c r="H207" s="218"/>
      <c r="I207" s="219">
        <f>SUM(I194:I206)</f>
        <v>1709.7995747906884</v>
      </c>
      <c r="J207" s="219">
        <f>SUM(J194:J206)</f>
        <v>4196.4338235287205</v>
      </c>
      <c r="K207" s="219">
        <f t="shared" ref="K207:V207" si="55">SUM(K194:K206)</f>
        <v>9536.9114435451193</v>
      </c>
      <c r="L207" s="219">
        <f t="shared" si="55"/>
        <v>461.66166090135192</v>
      </c>
      <c r="M207" s="219">
        <f t="shared" si="55"/>
        <v>2809.9534765983244</v>
      </c>
      <c r="N207" s="219">
        <f t="shared" si="55"/>
        <v>2.0199080480564229</v>
      </c>
      <c r="O207" s="219">
        <f t="shared" si="55"/>
        <v>0</v>
      </c>
      <c r="P207" s="219">
        <f t="shared" si="55"/>
        <v>1819.8349124904069</v>
      </c>
      <c r="Q207" s="219">
        <f t="shared" si="55"/>
        <v>0</v>
      </c>
      <c r="R207" s="219">
        <f t="shared" si="55"/>
        <v>0</v>
      </c>
      <c r="S207" s="219">
        <f t="shared" si="55"/>
        <v>0</v>
      </c>
      <c r="T207" s="219">
        <f t="shared" si="55"/>
        <v>0</v>
      </c>
      <c r="U207" s="219">
        <f t="shared" si="55"/>
        <v>0</v>
      </c>
      <c r="V207" s="219">
        <f t="shared" si="55"/>
        <v>0</v>
      </c>
      <c r="W207" s="219">
        <f>SUM(W194:W206)</f>
        <v>20536.614799902669</v>
      </c>
    </row>
    <row r="208" spans="5:23" ht="16"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737</v>
      </c>
      <c r="F209" s="225"/>
      <c r="G209" s="226"/>
      <c r="H209" s="227"/>
      <c r="I209" s="228">
        <f>I207+I208</f>
        <v>1709.7995747906884</v>
      </c>
      <c r="J209" s="228">
        <f t="shared" ref="J209:U209" si="56">J207+J208</f>
        <v>4196.4338235287205</v>
      </c>
      <c r="K209" s="228">
        <f t="shared" si="56"/>
        <v>9536.9114435451193</v>
      </c>
      <c r="L209" s="228">
        <f t="shared" si="56"/>
        <v>461.66166090135192</v>
      </c>
      <c r="M209" s="228">
        <f t="shared" si="56"/>
        <v>2809.9534765983244</v>
      </c>
      <c r="N209" s="228">
        <f t="shared" si="56"/>
        <v>2.0199080480564229</v>
      </c>
      <c r="O209" s="228">
        <f t="shared" si="56"/>
        <v>0</v>
      </c>
      <c r="P209" s="228">
        <f t="shared" si="56"/>
        <v>1819.8349124904069</v>
      </c>
      <c r="Q209" s="228">
        <f t="shared" si="56"/>
        <v>0</v>
      </c>
      <c r="R209" s="228">
        <f t="shared" si="56"/>
        <v>0</v>
      </c>
      <c r="S209" s="228">
        <f t="shared" si="56"/>
        <v>0</v>
      </c>
      <c r="T209" s="228">
        <f t="shared" si="56"/>
        <v>0</v>
      </c>
      <c r="U209" s="228">
        <f t="shared" si="56"/>
        <v>0</v>
      </c>
      <c r="V209" s="228">
        <f>V207+V208</f>
        <v>0</v>
      </c>
      <c r="W209" s="228">
        <f>W207+W208</f>
        <v>20536.614799902669</v>
      </c>
    </row>
    <row r="210" spans="5:23">
      <c r="E210" s="214">
        <v>45292</v>
      </c>
      <c r="F210" s="214" t="s">
        <v>741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57">SUM(I211:V211)</f>
        <v>0</v>
      </c>
    </row>
    <row r="212" spans="5:23">
      <c r="E212" s="214">
        <v>45352</v>
      </c>
      <c r="F212" s="214" t="s">
        <v>741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57"/>
        <v>0</v>
      </c>
    </row>
    <row r="213" spans="5:23">
      <c r="E213" s="214">
        <v>45383</v>
      </c>
      <c r="F213" s="214" t="s">
        <v>741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57"/>
        <v>0</v>
      </c>
    </row>
    <row r="214" spans="5:23">
      <c r="E214" s="214">
        <v>45413</v>
      </c>
      <c r="F214" s="214" t="s">
        <v>741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57"/>
        <v>0</v>
      </c>
    </row>
    <row r="215" spans="5:23">
      <c r="E215" s="214">
        <v>45444</v>
      </c>
      <c r="F215" s="214" t="s">
        <v>741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57"/>
        <v>0</v>
      </c>
    </row>
    <row r="216" spans="5:23">
      <c r="E216" s="214">
        <v>45474</v>
      </c>
      <c r="F216" s="214" t="s">
        <v>741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57"/>
        <v>0</v>
      </c>
    </row>
    <row r="217" spans="5:23">
      <c r="E217" s="214">
        <v>45505</v>
      </c>
      <c r="F217" s="214" t="s">
        <v>741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57"/>
        <v>0</v>
      </c>
    </row>
    <row r="218" spans="5:23">
      <c r="E218" s="214">
        <v>45536</v>
      </c>
      <c r="F218" s="214" t="s">
        <v>741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57"/>
        <v>0</v>
      </c>
    </row>
    <row r="219" spans="5:23">
      <c r="E219" s="214">
        <v>45566</v>
      </c>
      <c r="F219" s="214" t="s">
        <v>741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57"/>
        <v>0</v>
      </c>
    </row>
    <row r="220" spans="5:23">
      <c r="E220" s="214">
        <v>45597</v>
      </c>
      <c r="F220" s="214" t="s">
        <v>741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57"/>
        <v>0</v>
      </c>
    </row>
    <row r="221" spans="5:23">
      <c r="E221" s="214">
        <v>45627</v>
      </c>
      <c r="F221" s="214" t="s">
        <v>741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6" thickBot="1">
      <c r="E222" s="216" t="s">
        <v>739</v>
      </c>
      <c r="F222" s="216"/>
      <c r="G222" s="217"/>
      <c r="H222" s="218"/>
      <c r="I222" s="219">
        <f>SUM(I209:I221)</f>
        <v>1709.7995747906884</v>
      </c>
      <c r="J222" s="219">
        <f>SUM(J209:J221)</f>
        <v>4196.4338235287205</v>
      </c>
      <c r="K222" s="219">
        <f t="shared" ref="K222:V222" si="58">SUM(K209:K221)</f>
        <v>9536.9114435451193</v>
      </c>
      <c r="L222" s="219">
        <f t="shared" si="58"/>
        <v>461.66166090135192</v>
      </c>
      <c r="M222" s="219">
        <f t="shared" si="58"/>
        <v>2809.9534765983244</v>
      </c>
      <c r="N222" s="219">
        <f t="shared" si="58"/>
        <v>2.0199080480564229</v>
      </c>
      <c r="O222" s="219">
        <f t="shared" si="58"/>
        <v>0</v>
      </c>
      <c r="P222" s="219">
        <f t="shared" si="58"/>
        <v>1819.8349124904069</v>
      </c>
      <c r="Q222" s="219">
        <f t="shared" si="58"/>
        <v>0</v>
      </c>
      <c r="R222" s="219">
        <f t="shared" si="58"/>
        <v>0</v>
      </c>
      <c r="S222" s="219">
        <f t="shared" si="58"/>
        <v>0</v>
      </c>
      <c r="T222" s="219">
        <f t="shared" si="58"/>
        <v>0</v>
      </c>
      <c r="U222" s="219">
        <f t="shared" si="58"/>
        <v>0</v>
      </c>
      <c r="V222" s="219">
        <f t="shared" si="58"/>
        <v>0</v>
      </c>
      <c r="W222" s="219">
        <f>SUM(W209:W221)</f>
        <v>20536.614799902669</v>
      </c>
    </row>
    <row r="223" spans="5:23" ht="16"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738</v>
      </c>
      <c r="F224" s="225"/>
      <c r="G224" s="226"/>
      <c r="H224" s="227"/>
      <c r="I224" s="228">
        <f>I222+I223</f>
        <v>1709.7995747906884</v>
      </c>
      <c r="J224" s="228">
        <f t="shared" ref="J224:U224" si="59">J222+J223</f>
        <v>4196.4338235287205</v>
      </c>
      <c r="K224" s="228">
        <f t="shared" si="59"/>
        <v>9536.9114435451193</v>
      </c>
      <c r="L224" s="228">
        <f t="shared" si="59"/>
        <v>461.66166090135192</v>
      </c>
      <c r="M224" s="228">
        <f t="shared" si="59"/>
        <v>2809.9534765983244</v>
      </c>
      <c r="N224" s="228">
        <f t="shared" si="59"/>
        <v>2.0199080480564229</v>
      </c>
      <c r="O224" s="228">
        <f t="shared" si="59"/>
        <v>0</v>
      </c>
      <c r="P224" s="228">
        <f t="shared" si="59"/>
        <v>1819.8349124904069</v>
      </c>
      <c r="Q224" s="228">
        <f t="shared" si="59"/>
        <v>0</v>
      </c>
      <c r="R224" s="228">
        <f t="shared" si="59"/>
        <v>0</v>
      </c>
      <c r="S224" s="228">
        <f t="shared" si="59"/>
        <v>0</v>
      </c>
      <c r="T224" s="228">
        <f t="shared" si="59"/>
        <v>0</v>
      </c>
      <c r="U224" s="228">
        <f t="shared" si="59"/>
        <v>0</v>
      </c>
      <c r="V224" s="228">
        <f>V222+V223</f>
        <v>0</v>
      </c>
      <c r="W224" s="228">
        <f>W222+W223</f>
        <v>20536.614799902669</v>
      </c>
    </row>
    <row r="225" spans="5:23">
      <c r="E225" s="214">
        <v>45658</v>
      </c>
      <c r="F225" s="214" t="s">
        <v>742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60">SUM(I226:V226)</f>
        <v>0</v>
      </c>
    </row>
    <row r="227" spans="5:23">
      <c r="E227" s="214">
        <v>45717</v>
      </c>
      <c r="F227" s="214" t="s">
        <v>742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60"/>
        <v>0</v>
      </c>
    </row>
    <row r="228" spans="5:23">
      <c r="E228" s="214">
        <v>45748</v>
      </c>
      <c r="F228" s="214" t="s">
        <v>742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60"/>
        <v>0</v>
      </c>
    </row>
    <row r="229" spans="5:23">
      <c r="E229" s="214">
        <v>45778</v>
      </c>
      <c r="F229" s="214" t="s">
        <v>742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60"/>
        <v>0</v>
      </c>
    </row>
    <row r="230" spans="5:23">
      <c r="E230" s="214">
        <v>45809</v>
      </c>
      <c r="F230" s="214" t="s">
        <v>742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60"/>
        <v>0</v>
      </c>
    </row>
    <row r="231" spans="5:23">
      <c r="E231" s="214">
        <v>45839</v>
      </c>
      <c r="F231" s="214" t="s">
        <v>742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60"/>
        <v>0</v>
      </c>
    </row>
    <row r="232" spans="5:23">
      <c r="E232" s="214">
        <v>45870</v>
      </c>
      <c r="F232" s="214" t="s">
        <v>742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60"/>
        <v>0</v>
      </c>
    </row>
    <row r="233" spans="5:23">
      <c r="E233" s="214">
        <v>45901</v>
      </c>
      <c r="F233" s="214" t="s">
        <v>742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60"/>
        <v>0</v>
      </c>
    </row>
    <row r="234" spans="5:23">
      <c r="E234" s="214">
        <v>45931</v>
      </c>
      <c r="F234" s="214" t="s">
        <v>742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60"/>
        <v>0</v>
      </c>
    </row>
    <row r="235" spans="5:23">
      <c r="E235" s="214">
        <v>45962</v>
      </c>
      <c r="F235" s="214" t="s">
        <v>742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60"/>
        <v>0</v>
      </c>
    </row>
    <row r="236" spans="5:23">
      <c r="E236" s="214">
        <v>45992</v>
      </c>
      <c r="F236" s="214" t="s">
        <v>742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6" thickBot="1">
      <c r="E237" s="216" t="s">
        <v>740</v>
      </c>
      <c r="F237" s="216"/>
      <c r="G237" s="217"/>
      <c r="H237" s="218"/>
      <c r="I237" s="219">
        <f>SUM(I224:I236)</f>
        <v>1709.7995747906884</v>
      </c>
      <c r="J237" s="219">
        <f>SUM(J224:J236)</f>
        <v>4196.4338235287205</v>
      </c>
      <c r="K237" s="219">
        <f t="shared" ref="K237:U237" si="61">SUM(K224:K236)</f>
        <v>9536.9114435451193</v>
      </c>
      <c r="L237" s="219">
        <f t="shared" si="61"/>
        <v>461.66166090135192</v>
      </c>
      <c r="M237" s="219">
        <f>SUM(M224:M236)</f>
        <v>2809.9534765983244</v>
      </c>
      <c r="N237" s="219">
        <f t="shared" si="61"/>
        <v>2.0199080480564229</v>
      </c>
      <c r="O237" s="219">
        <f t="shared" si="61"/>
        <v>0</v>
      </c>
      <c r="P237" s="219">
        <f t="shared" si="61"/>
        <v>1819.8349124904069</v>
      </c>
      <c r="Q237" s="219">
        <f t="shared" si="61"/>
        <v>0</v>
      </c>
      <c r="R237" s="219">
        <f t="shared" si="61"/>
        <v>0</v>
      </c>
      <c r="S237" s="219">
        <f t="shared" si="61"/>
        <v>0</v>
      </c>
      <c r="T237" s="219">
        <f t="shared" si="61"/>
        <v>0</v>
      </c>
      <c r="U237" s="219">
        <f t="shared" si="61"/>
        <v>0</v>
      </c>
      <c r="V237" s="219">
        <f>SUM(V224:V236)</f>
        <v>0</v>
      </c>
      <c r="W237" s="219">
        <f>SUM(W224:W236)</f>
        <v>20536.614799902669</v>
      </c>
    </row>
    <row r="238" spans="5:23" ht="16"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0" zoomScale="90" zoomScaleNormal="90" workbookViewId="0">
      <selection activeCell="J27" sqref="J27"/>
    </sheetView>
  </sheetViews>
  <sheetFormatPr baseColWidth="10" defaultColWidth="9.1640625" defaultRowHeight="15" outlineLevelRow="1"/>
  <cols>
    <col min="1" max="1" width="5.83203125" style="12" customWidth="1"/>
    <col min="2" max="2" width="24.33203125" style="12" customWidth="1"/>
    <col min="3" max="3" width="11.5" style="12" customWidth="1"/>
    <col min="4" max="4" width="37.6640625" style="12" customWidth="1"/>
    <col min="5" max="5" width="35.1640625" style="12" bestFit="1" customWidth="1"/>
    <col min="6" max="6" width="26.6640625" style="12" customWidth="1"/>
    <col min="7" max="7" width="17" style="12" customWidth="1"/>
    <col min="8" max="8" width="19.5" style="12" customWidth="1"/>
    <col min="9" max="10" width="23" style="634" customWidth="1"/>
    <col min="11" max="11" width="2" style="16" customWidth="1"/>
    <col min="12" max="41" width="9.1640625" style="12"/>
    <col min="42" max="42" width="2.1640625" style="12" customWidth="1"/>
    <col min="43" max="43" width="12.5" style="12" customWidth="1"/>
    <col min="44" max="64" width="12" style="12" bestFit="1" customWidth="1"/>
    <col min="65" max="72" width="9.1640625" style="12"/>
    <col min="73" max="73" width="9.1640625" style="16"/>
    <col min="74" max="16384" width="9.1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550</v>
      </c>
      <c r="I14" s="12"/>
      <c r="J14" s="12"/>
      <c r="BU14" s="12"/>
    </row>
    <row r="15" spans="2:73" ht="26.25" customHeight="1" outlineLevel="1">
      <c r="C15" s="90"/>
      <c r="I15" s="12"/>
      <c r="J15" s="12"/>
    </row>
    <row r="16" spans="2:73" ht="23.25" customHeight="1" outlineLevel="1">
      <c r="B16" s="116" t="s">
        <v>504</v>
      </c>
      <c r="C16" s="90"/>
      <c r="D16" s="614" t="s">
        <v>617</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611</v>
      </c>
      <c r="C17" s="90"/>
      <c r="D17" s="610" t="s">
        <v>589</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624</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623</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625</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6">
      <c r="B23" s="182" t="s">
        <v>594</v>
      </c>
      <c r="H23" s="10"/>
      <c r="I23" s="10"/>
      <c r="J23" s="10"/>
    </row>
    <row r="24" spans="2:73" s="669" customFormat="1" ht="21" customHeight="1">
      <c r="B24" s="701" t="s">
        <v>598</v>
      </c>
      <c r="C24" s="973" t="s">
        <v>599</v>
      </c>
      <c r="D24" s="973"/>
      <c r="E24" s="973"/>
      <c r="F24" s="973"/>
      <c r="G24" s="973"/>
      <c r="H24" s="677" t="s">
        <v>596</v>
      </c>
      <c r="I24" s="677" t="s">
        <v>595</v>
      </c>
      <c r="J24" s="677" t="s">
        <v>597</v>
      </c>
      <c r="K24" s="668"/>
      <c r="L24" s="669" t="s">
        <v>599</v>
      </c>
      <c r="AQ24" s="669" t="s">
        <v>599</v>
      </c>
      <c r="BU24" s="668"/>
    </row>
    <row r="25" spans="2:73" s="250" customFormat="1" ht="49.5" customHeight="1">
      <c r="B25" s="245" t="s">
        <v>472</v>
      </c>
      <c r="C25" s="245" t="s">
        <v>211</v>
      </c>
      <c r="D25" s="627" t="s">
        <v>473</v>
      </c>
      <c r="E25" s="245" t="s">
        <v>208</v>
      </c>
      <c r="F25" s="245" t="s">
        <v>474</v>
      </c>
      <c r="G25" s="245" t="s">
        <v>475</v>
      </c>
      <c r="H25" s="627" t="s">
        <v>476</v>
      </c>
      <c r="I25" s="635" t="s">
        <v>587</v>
      </c>
      <c r="J25" s="642" t="s">
        <v>588</v>
      </c>
      <c r="K25" s="640"/>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6">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6">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6">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6">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6">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6">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6">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6">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6">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6">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6">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6">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6">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6">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6">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6">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6">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6">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6">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6">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6">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6">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6">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6">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6">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6">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6">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6">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6">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6">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6">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6">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6">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6">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6">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6">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6">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6">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6">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6">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6">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6">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6">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6">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6">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6">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6">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6">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6">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6">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6">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V270"/>
  <sheetViews>
    <sheetView topLeftCell="A256" zoomScale="133" zoomScaleNormal="90" workbookViewId="0">
      <selection activeCell="E132" sqref="E132"/>
    </sheetView>
  </sheetViews>
  <sheetFormatPr baseColWidth="10" defaultColWidth="9.1640625" defaultRowHeight="15"/>
  <cols>
    <col min="1" max="1" width="9.1640625" style="12"/>
    <col min="2" max="2" width="10.1640625" style="12" customWidth="1"/>
    <col min="3" max="3" width="11.33203125" style="12" customWidth="1"/>
    <col min="4" max="4" width="13.33203125" style="12" customWidth="1"/>
    <col min="5" max="5" width="12.83203125" style="12" customWidth="1"/>
    <col min="6" max="6" width="12" style="12" customWidth="1"/>
    <col min="7" max="7" width="11.5" style="12" customWidth="1"/>
    <col min="8" max="8" width="24.5" style="12" customWidth="1"/>
    <col min="9" max="9" width="11.1640625" style="12" customWidth="1"/>
    <col min="10" max="10" width="9.1640625" style="12"/>
    <col min="11" max="11" width="11.5" style="12" customWidth="1"/>
    <col min="12" max="12" width="9.1640625" style="12"/>
    <col min="13" max="13" width="26" style="12" customWidth="1"/>
    <col min="14" max="14" width="9.83203125"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7"/>
      <c r="B13" s="587" t="s">
        <v>171</v>
      </c>
      <c r="D13" s="126" t="s">
        <v>175</v>
      </c>
      <c r="E13" s="745"/>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6">
      <c r="B15" s="587" t="s">
        <v>504</v>
      </c>
    </row>
    <row r="16" spans="1:17" ht="16">
      <c r="B16" s="587"/>
    </row>
    <row r="17" spans="2:22" s="667" customFormat="1" ht="20.5" customHeight="1">
      <c r="B17" s="665" t="s">
        <v>667</v>
      </c>
      <c r="C17" s="666"/>
      <c r="D17" s="666"/>
      <c r="E17" s="666"/>
      <c r="F17" s="666"/>
      <c r="G17" s="666"/>
      <c r="H17" s="666"/>
      <c r="I17" s="666"/>
      <c r="J17" s="666"/>
      <c r="K17" s="666"/>
      <c r="L17" s="666"/>
      <c r="M17" s="666"/>
      <c r="N17" s="666"/>
      <c r="O17" s="666"/>
      <c r="P17" s="666"/>
      <c r="Q17" s="666"/>
      <c r="R17" s="666"/>
      <c r="S17" s="666"/>
      <c r="T17" s="666"/>
      <c r="U17" s="666"/>
    </row>
    <row r="18" spans="2:22" ht="60" customHeight="1">
      <c r="B18" s="974" t="s">
        <v>705</v>
      </c>
      <c r="C18" s="974"/>
      <c r="D18" s="974"/>
      <c r="E18" s="974"/>
      <c r="F18" s="974"/>
      <c r="G18" s="974"/>
      <c r="H18" s="974"/>
      <c r="I18" s="974"/>
      <c r="J18" s="974"/>
      <c r="K18" s="974"/>
      <c r="L18" s="974"/>
      <c r="M18" s="974"/>
      <c r="N18" s="974"/>
      <c r="O18" s="974"/>
      <c r="P18" s="974"/>
      <c r="Q18" s="974"/>
      <c r="R18" s="974"/>
      <c r="S18" s="974"/>
      <c r="T18" s="974"/>
      <c r="U18" s="974"/>
    </row>
    <row r="20" spans="2:22" ht="45" customHeight="1">
      <c r="B20" s="978" t="s">
        <v>802</v>
      </c>
      <c r="C20" s="978" t="s">
        <v>234</v>
      </c>
      <c r="D20" s="978" t="s">
        <v>812</v>
      </c>
      <c r="E20" s="978" t="s">
        <v>752</v>
      </c>
      <c r="F20" s="978" t="s">
        <v>813</v>
      </c>
      <c r="G20" s="978" t="s">
        <v>814</v>
      </c>
      <c r="H20" s="978" t="s">
        <v>803</v>
      </c>
      <c r="I20" s="978" t="s">
        <v>804</v>
      </c>
      <c r="J20" s="978" t="s">
        <v>805</v>
      </c>
      <c r="K20" s="978" t="s">
        <v>806</v>
      </c>
      <c r="L20" s="978" t="s">
        <v>807</v>
      </c>
      <c r="M20" s="978" t="s">
        <v>808</v>
      </c>
      <c r="N20" s="978" t="s">
        <v>752</v>
      </c>
      <c r="O20" s="978" t="s">
        <v>817</v>
      </c>
      <c r="P20" s="975" t="s">
        <v>801</v>
      </c>
      <c r="Q20" s="976"/>
      <c r="R20" s="976"/>
      <c r="S20" s="976"/>
      <c r="T20" s="976"/>
      <c r="U20" s="976"/>
      <c r="V20" s="977"/>
    </row>
    <row r="21" spans="2:22" ht="45" customHeight="1">
      <c r="B21" s="979"/>
      <c r="C21" s="979"/>
      <c r="D21" s="979"/>
      <c r="E21" s="979"/>
      <c r="F21" s="979"/>
      <c r="G21" s="979"/>
      <c r="H21" s="979"/>
      <c r="I21" s="979"/>
      <c r="J21" s="979"/>
      <c r="K21" s="979"/>
      <c r="L21" s="979"/>
      <c r="M21" s="979"/>
      <c r="N21" s="979"/>
      <c r="O21" s="979"/>
      <c r="P21" s="781">
        <v>2014</v>
      </c>
      <c r="Q21" s="781">
        <v>2015</v>
      </c>
      <c r="R21" s="781">
        <v>2016</v>
      </c>
      <c r="S21" s="781">
        <v>2017</v>
      </c>
      <c r="T21" s="781">
        <v>2018</v>
      </c>
      <c r="U21" s="781">
        <v>2019</v>
      </c>
      <c r="V21" s="781">
        <v>2020</v>
      </c>
    </row>
    <row r="22" spans="2:22">
      <c r="B22" s="782" t="s">
        <v>809</v>
      </c>
      <c r="C22" s="782">
        <v>2014</v>
      </c>
      <c r="D22" s="794">
        <v>494736</v>
      </c>
      <c r="E22" s="795">
        <v>0.72</v>
      </c>
      <c r="F22" s="783">
        <f>E22*D22</f>
        <v>356209.91999999998</v>
      </c>
      <c r="G22" s="784">
        <f>'8.  Streetlighting'!$R$69</f>
        <v>129.08000000000001</v>
      </c>
      <c r="H22" s="785">
        <v>41730</v>
      </c>
      <c r="I22" s="784">
        <v>276.79000000000002</v>
      </c>
      <c r="J22" s="785">
        <v>41760</v>
      </c>
      <c r="K22" s="784">
        <v>155.30000000000001</v>
      </c>
      <c r="L22" s="784">
        <f>I22-K22</f>
        <v>121.49000000000001</v>
      </c>
      <c r="M22" s="784">
        <f>MIN(L22,G22)</f>
        <v>121.49000000000001</v>
      </c>
      <c r="N22" s="782">
        <v>0.72</v>
      </c>
      <c r="O22" s="798">
        <f>N22*M22</f>
        <v>87.472800000000007</v>
      </c>
      <c r="P22" s="798">
        <f>'8.  Streetlighting'!$F$63/12</f>
        <v>58.315200000000004</v>
      </c>
      <c r="Q22" s="798">
        <f>'8.  Streetlighting'!$F$64/12</f>
        <v>87.472800000000007</v>
      </c>
      <c r="R22" s="798">
        <f>Q22</f>
        <v>87.472800000000007</v>
      </c>
      <c r="S22" s="798">
        <f>R22</f>
        <v>87.472800000000007</v>
      </c>
      <c r="T22" s="798">
        <f>S22</f>
        <v>87.472800000000007</v>
      </c>
      <c r="U22" s="798">
        <f>T22</f>
        <v>87.472800000000007</v>
      </c>
      <c r="V22" s="798">
        <f>U22</f>
        <v>87.472800000000007</v>
      </c>
    </row>
    <row r="23" spans="2:22">
      <c r="B23" s="782" t="s">
        <v>810</v>
      </c>
      <c r="C23" s="782">
        <v>2014</v>
      </c>
      <c r="D23" s="794">
        <v>251391</v>
      </c>
      <c r="E23" s="795">
        <v>0.72</v>
      </c>
      <c r="F23" s="783">
        <f>E23*D23</f>
        <v>181001.52</v>
      </c>
      <c r="G23" s="784">
        <f>'8.  Streetlighting'!$R$92</f>
        <v>64.676000000000016</v>
      </c>
      <c r="H23" s="785">
        <v>42583</v>
      </c>
      <c r="I23" s="782">
        <v>139.57</v>
      </c>
      <c r="J23" s="785">
        <v>42614</v>
      </c>
      <c r="K23" s="782">
        <v>80.25</v>
      </c>
      <c r="L23" s="784">
        <f t="shared" ref="L23:L30" si="0">I23-K23</f>
        <v>59.319999999999993</v>
      </c>
      <c r="M23" s="784">
        <f t="shared" ref="M23:M28" si="1">MIN(L23,G23)</f>
        <v>59.319999999999993</v>
      </c>
      <c r="N23" s="782">
        <v>0.72</v>
      </c>
      <c r="O23" s="798">
        <f>N23*M23</f>
        <v>42.710399999999993</v>
      </c>
      <c r="P23" s="798">
        <v>0</v>
      </c>
      <c r="Q23" s="798">
        <v>0</v>
      </c>
      <c r="R23" s="798">
        <f>'8.  Streetlighting'!$F$88/12</f>
        <v>10.657199999999998</v>
      </c>
      <c r="S23" s="798">
        <f>'8.  Streetlighting'!$F$89/12</f>
        <v>42.587999999999994</v>
      </c>
      <c r="T23" s="798">
        <f>S23</f>
        <v>42.587999999999994</v>
      </c>
      <c r="U23" s="798">
        <f>T23</f>
        <v>42.587999999999994</v>
      </c>
      <c r="V23" s="798">
        <f>U23</f>
        <v>42.587999999999994</v>
      </c>
    </row>
    <row r="24" spans="2:22">
      <c r="B24" s="782" t="s">
        <v>811</v>
      </c>
      <c r="C24" s="782">
        <v>2014</v>
      </c>
      <c r="D24" s="794">
        <v>3706</v>
      </c>
      <c r="E24" s="795">
        <v>0.72</v>
      </c>
      <c r="F24" s="783">
        <f>E24*D24</f>
        <v>2668.3199999999997</v>
      </c>
      <c r="G24" s="784"/>
      <c r="H24" s="785"/>
      <c r="I24" s="782"/>
      <c r="J24" s="785"/>
      <c r="K24" s="782"/>
      <c r="L24" s="784">
        <f t="shared" si="0"/>
        <v>0</v>
      </c>
      <c r="M24" s="784">
        <f t="shared" si="1"/>
        <v>0</v>
      </c>
      <c r="N24" s="782">
        <v>0.72</v>
      </c>
      <c r="O24" s="798">
        <f>N24*M24</f>
        <v>0</v>
      </c>
      <c r="P24" s="798"/>
      <c r="Q24" s="798"/>
      <c r="R24" s="798"/>
      <c r="S24" s="798"/>
      <c r="T24" s="798"/>
      <c r="U24" s="798"/>
      <c r="V24" s="798"/>
    </row>
    <row r="25" spans="2:22">
      <c r="B25" s="782" t="s">
        <v>825</v>
      </c>
      <c r="C25" s="782">
        <v>2016</v>
      </c>
      <c r="D25" s="802"/>
      <c r="E25" s="803"/>
      <c r="F25" s="794">
        <v>9062.9603289399056</v>
      </c>
      <c r="G25" s="784"/>
      <c r="H25" s="785"/>
      <c r="I25" s="782"/>
      <c r="J25" s="785"/>
      <c r="K25" s="782"/>
      <c r="L25" s="784"/>
      <c r="M25" s="784">
        <f t="shared" si="1"/>
        <v>0</v>
      </c>
      <c r="N25" s="782">
        <v>0.79</v>
      </c>
      <c r="O25" s="798"/>
      <c r="P25" s="798"/>
      <c r="Q25" s="798"/>
      <c r="R25" s="798"/>
      <c r="S25" s="798"/>
      <c r="T25" s="798"/>
      <c r="U25" s="798"/>
      <c r="V25" s="798"/>
    </row>
    <row r="26" spans="2:22">
      <c r="B26" s="782" t="s">
        <v>789</v>
      </c>
      <c r="C26" s="782">
        <v>2017</v>
      </c>
      <c r="D26" s="782"/>
      <c r="E26" s="782"/>
      <c r="F26" s="794">
        <v>4050886.3029331379</v>
      </c>
      <c r="G26" s="784">
        <f>R146</f>
        <v>655.22300000000007</v>
      </c>
      <c r="H26" s="785">
        <v>43008</v>
      </c>
      <c r="I26" s="786">
        <v>1258.19</v>
      </c>
      <c r="J26" s="785">
        <v>43190</v>
      </c>
      <c r="K26" s="786">
        <v>594.03</v>
      </c>
      <c r="L26" s="784">
        <f t="shared" si="0"/>
        <v>664.16000000000008</v>
      </c>
      <c r="M26" s="784">
        <f t="shared" si="1"/>
        <v>655.22300000000007</v>
      </c>
      <c r="N26" s="782">
        <v>0.86</v>
      </c>
      <c r="O26" s="798">
        <f>N26*M26</f>
        <v>563.49178000000006</v>
      </c>
      <c r="P26" s="798"/>
      <c r="Q26" s="798"/>
      <c r="R26" s="798"/>
      <c r="S26" s="798">
        <v>0</v>
      </c>
      <c r="T26" s="798">
        <f>F136/12</f>
        <v>95.50293333333336</v>
      </c>
      <c r="U26" s="798">
        <f>F140/12</f>
        <v>570.68955000000017</v>
      </c>
      <c r="V26" s="798">
        <f>U26</f>
        <v>570.68955000000017</v>
      </c>
    </row>
    <row r="27" spans="2:22">
      <c r="B27" s="782" t="s">
        <v>811</v>
      </c>
      <c r="C27" s="782">
        <v>2017</v>
      </c>
      <c r="D27" s="782"/>
      <c r="E27" s="782"/>
      <c r="F27" s="794">
        <v>1067782.442875898</v>
      </c>
      <c r="G27" s="784">
        <f>'8.  Streetlighting'!$R$178</f>
        <v>178.51299999999998</v>
      </c>
      <c r="H27" s="785">
        <v>43100</v>
      </c>
      <c r="I27" s="786">
        <v>1716.08</v>
      </c>
      <c r="J27" s="785">
        <v>43131</v>
      </c>
      <c r="K27" s="786">
        <v>1533.93</v>
      </c>
      <c r="L27" s="784">
        <f t="shared" si="0"/>
        <v>182.14999999999986</v>
      </c>
      <c r="M27" s="784">
        <f t="shared" si="1"/>
        <v>178.51299999999998</v>
      </c>
      <c r="N27" s="782">
        <v>0.86</v>
      </c>
      <c r="O27" s="798">
        <f>N27*M27</f>
        <v>153.52117999999999</v>
      </c>
      <c r="P27" s="798"/>
      <c r="Q27" s="798"/>
      <c r="R27" s="798"/>
      <c r="S27" s="798">
        <f>F168/12</f>
        <v>0</v>
      </c>
      <c r="T27" s="798">
        <f>F170/12</f>
        <v>106.87561058499494</v>
      </c>
      <c r="U27" s="798">
        <f>T27</f>
        <v>106.87561058499494</v>
      </c>
      <c r="V27" s="798">
        <f>U27</f>
        <v>106.87561058499494</v>
      </c>
    </row>
    <row r="28" spans="2:22">
      <c r="B28" s="787" t="s">
        <v>776</v>
      </c>
      <c r="C28" s="787" t="s">
        <v>824</v>
      </c>
      <c r="D28" s="796">
        <v>2569202</v>
      </c>
      <c r="E28" s="797">
        <f>0.86</f>
        <v>0.86</v>
      </c>
      <c r="F28" s="788">
        <f>E28*D28</f>
        <v>2209513.7199999997</v>
      </c>
      <c r="G28" s="789">
        <f>'8.  Streetlighting'!$R$210</f>
        <v>316.24900000000002</v>
      </c>
      <c r="H28" s="790">
        <v>42916</v>
      </c>
      <c r="I28" s="791">
        <v>672.45</v>
      </c>
      <c r="J28" s="790">
        <v>43190</v>
      </c>
      <c r="K28" s="791">
        <v>355.42</v>
      </c>
      <c r="L28" s="789">
        <f t="shared" si="0"/>
        <v>317.03000000000003</v>
      </c>
      <c r="M28" s="789">
        <f t="shared" si="1"/>
        <v>316.24900000000002</v>
      </c>
      <c r="N28" s="787">
        <v>0.86</v>
      </c>
      <c r="O28" s="799">
        <f>N28*M28</f>
        <v>271.97414000000003</v>
      </c>
      <c r="P28" s="799"/>
      <c r="Q28" s="799"/>
      <c r="R28" s="799"/>
      <c r="S28" s="799">
        <f>'8.  Streetlighting'!$F$200/12*G28/L28</f>
        <v>87.637589240187594</v>
      </c>
      <c r="T28" s="799">
        <f>'8.  Streetlighting'!$F$204/12*G28/L28</f>
        <v>270.00172768292174</v>
      </c>
      <c r="U28" s="799">
        <f>'8.  Streetlighting'!$F$205/12*M28/L28</f>
        <v>271.97414000000003</v>
      </c>
      <c r="V28" s="799">
        <f>U28</f>
        <v>271.97414000000003</v>
      </c>
    </row>
    <row r="29" spans="2:22">
      <c r="B29" s="813" t="s">
        <v>811</v>
      </c>
      <c r="C29" s="813">
        <v>2019</v>
      </c>
      <c r="D29" s="814">
        <v>3647200</v>
      </c>
      <c r="E29" s="815">
        <f>E28</f>
        <v>0.86</v>
      </c>
      <c r="F29" s="816">
        <f t="shared" ref="F29:F30" si="2">E29*D29</f>
        <v>3136592</v>
      </c>
      <c r="G29" s="817">
        <f>R241</f>
        <v>265.25400000000002</v>
      </c>
      <c r="H29" s="818">
        <v>43678</v>
      </c>
      <c r="I29" s="819">
        <f>C226</f>
        <v>1302.6099999999999</v>
      </c>
      <c r="J29" s="818">
        <v>43891</v>
      </c>
      <c r="K29" s="819">
        <f>C234</f>
        <v>1049.52</v>
      </c>
      <c r="L29" s="817">
        <f t="shared" si="0"/>
        <v>253.08999999999992</v>
      </c>
      <c r="M29" s="789">
        <f t="shared" ref="M29:M30" si="3">MIN(L29,G29)</f>
        <v>253.08999999999992</v>
      </c>
      <c r="N29" s="787">
        <v>0.86</v>
      </c>
      <c r="O29" s="799">
        <f t="shared" ref="O29:O30" si="4">N29*M29</f>
        <v>217.65739999999994</v>
      </c>
      <c r="P29" s="820"/>
      <c r="Q29" s="820"/>
      <c r="R29" s="820"/>
      <c r="S29" s="820"/>
      <c r="T29" s="820"/>
      <c r="U29" s="820">
        <f>F231</f>
        <v>504.24379999999951</v>
      </c>
      <c r="V29" s="820">
        <f>F235</f>
        <v>2607.1329999999994</v>
      </c>
    </row>
    <row r="30" spans="2:22" ht="16" thickBot="1">
      <c r="B30" s="813" t="s">
        <v>873</v>
      </c>
      <c r="C30" s="813">
        <v>2019</v>
      </c>
      <c r="D30" s="814">
        <v>1460160</v>
      </c>
      <c r="E30" s="815">
        <f>E29</f>
        <v>0.86</v>
      </c>
      <c r="F30" s="816">
        <f t="shared" si="2"/>
        <v>1255737.6000000001</v>
      </c>
      <c r="G30" s="817">
        <f>R270</f>
        <v>358.66399999999999</v>
      </c>
      <c r="H30" s="818">
        <f>B252</f>
        <v>43497</v>
      </c>
      <c r="I30" s="819">
        <f>C252</f>
        <v>613.4</v>
      </c>
      <c r="J30" s="818">
        <f>B262</f>
        <v>43800</v>
      </c>
      <c r="K30" s="819">
        <f>C262</f>
        <v>267.77</v>
      </c>
      <c r="L30" s="817">
        <f t="shared" si="0"/>
        <v>345.63</v>
      </c>
      <c r="M30" s="789">
        <f t="shared" si="3"/>
        <v>345.63</v>
      </c>
      <c r="N30" s="787">
        <v>0.86</v>
      </c>
      <c r="O30" s="799">
        <f t="shared" si="4"/>
        <v>297.24180000000001</v>
      </c>
      <c r="P30" s="820"/>
      <c r="Q30" s="820"/>
      <c r="R30" s="820"/>
      <c r="S30" s="820"/>
      <c r="T30" s="820"/>
      <c r="U30" s="820">
        <f>F263</f>
        <v>2705.5428000000002</v>
      </c>
      <c r="V30" s="820">
        <f>F264</f>
        <v>3566.9016000000001</v>
      </c>
    </row>
    <row r="31" spans="2:22">
      <c r="B31" s="792" t="s">
        <v>450</v>
      </c>
      <c r="C31" s="792">
        <v>2014</v>
      </c>
      <c r="D31" s="792"/>
      <c r="E31" s="792"/>
      <c r="F31" s="793">
        <f>SUM(F22:F24)</f>
        <v>539879.75999999989</v>
      </c>
      <c r="G31" s="792">
        <f>SUM(G22:G24)</f>
        <v>193.75600000000003</v>
      </c>
      <c r="H31" s="792"/>
      <c r="I31" s="792"/>
      <c r="J31" s="792"/>
      <c r="K31" s="792"/>
      <c r="L31" s="792">
        <f>SUM(L22:L24)</f>
        <v>180.81</v>
      </c>
      <c r="M31" s="792">
        <f>SUM(M22:M24)</f>
        <v>180.81</v>
      </c>
      <c r="N31" s="792"/>
      <c r="O31" s="800">
        <f>SUM(O22:O24)</f>
        <v>130.1832</v>
      </c>
      <c r="P31" s="800">
        <f t="shared" ref="P31:V31" si="5">SUM(P22:P24)</f>
        <v>58.315200000000004</v>
      </c>
      <c r="Q31" s="800">
        <f t="shared" si="5"/>
        <v>87.472800000000007</v>
      </c>
      <c r="R31" s="800">
        <f t="shared" si="5"/>
        <v>98.13000000000001</v>
      </c>
      <c r="S31" s="800">
        <f t="shared" si="5"/>
        <v>130.0608</v>
      </c>
      <c r="T31" s="800">
        <f t="shared" si="5"/>
        <v>130.0608</v>
      </c>
      <c r="U31" s="800">
        <f t="shared" si="5"/>
        <v>130.0608</v>
      </c>
      <c r="V31" s="800">
        <f t="shared" si="5"/>
        <v>130.0608</v>
      </c>
    </row>
    <row r="32" spans="2:22">
      <c r="B32" s="804" t="s">
        <v>450</v>
      </c>
      <c r="C32" s="804">
        <v>2016</v>
      </c>
      <c r="D32" s="804"/>
      <c r="E32" s="804"/>
      <c r="F32" s="805">
        <f>F25</f>
        <v>9062.9603289399056</v>
      </c>
      <c r="G32" s="805">
        <f>G25</f>
        <v>0</v>
      </c>
      <c r="H32" s="804"/>
      <c r="I32" s="804"/>
      <c r="J32" s="804"/>
      <c r="K32" s="804"/>
      <c r="L32" s="805">
        <f>L25</f>
        <v>0</v>
      </c>
      <c r="M32" s="805">
        <f>M25</f>
        <v>0</v>
      </c>
      <c r="N32" s="804"/>
      <c r="O32" s="805">
        <f>O25</f>
        <v>0</v>
      </c>
      <c r="P32" s="806"/>
      <c r="Q32" s="806"/>
      <c r="R32" s="805">
        <f>R25</f>
        <v>0</v>
      </c>
      <c r="S32" s="805">
        <f>S25</f>
        <v>0</v>
      </c>
      <c r="T32" s="805">
        <f>T25</f>
        <v>0</v>
      </c>
      <c r="U32" s="805">
        <f>U25</f>
        <v>0</v>
      </c>
      <c r="V32" s="805">
        <f>V25</f>
        <v>0</v>
      </c>
    </row>
    <row r="33" spans="1:22">
      <c r="B33" s="782" t="s">
        <v>450</v>
      </c>
      <c r="C33" s="782">
        <v>2017</v>
      </c>
      <c r="D33" s="782"/>
      <c r="E33" s="782"/>
      <c r="F33" s="783">
        <f>SUM(F26:F27)</f>
        <v>5118668.7458090354</v>
      </c>
      <c r="G33" s="783">
        <f>SUM(G26:G27)</f>
        <v>833.7360000000001</v>
      </c>
      <c r="H33" s="782"/>
      <c r="I33" s="782"/>
      <c r="J33" s="782"/>
      <c r="K33" s="782"/>
      <c r="L33" s="783">
        <f>SUM(L26:L27)</f>
        <v>846.31</v>
      </c>
      <c r="M33" s="783">
        <f>SUM(M26:M27)</f>
        <v>833.7360000000001</v>
      </c>
      <c r="N33" s="782"/>
      <c r="O33" s="783">
        <f>SUM(O26:O27)</f>
        <v>717.01296000000002</v>
      </c>
      <c r="P33" s="798"/>
      <c r="Q33" s="798"/>
      <c r="R33" s="798"/>
      <c r="S33" s="783">
        <f>SUM(S26:S27)</f>
        <v>0</v>
      </c>
      <c r="T33" s="783">
        <f>SUM(T26:T27)</f>
        <v>202.37854391832832</v>
      </c>
      <c r="U33" s="783">
        <f>SUM(U26:U27)</f>
        <v>677.56516058499506</v>
      </c>
      <c r="V33" s="783">
        <f>SUM(V26:V27)</f>
        <v>677.56516058499506</v>
      </c>
    </row>
    <row r="34" spans="1:22">
      <c r="B34" s="782" t="s">
        <v>450</v>
      </c>
      <c r="C34" s="782" t="s">
        <v>823</v>
      </c>
      <c r="D34" s="782"/>
      <c r="E34" s="782"/>
      <c r="F34" s="783">
        <f>F28</f>
        <v>2209513.7199999997</v>
      </c>
      <c r="G34" s="782">
        <f>G28</f>
        <v>316.24900000000002</v>
      </c>
      <c r="H34" s="782"/>
      <c r="I34" s="782"/>
      <c r="J34" s="782"/>
      <c r="K34" s="782"/>
      <c r="L34" s="782">
        <f>L28</f>
        <v>317.03000000000003</v>
      </c>
      <c r="M34" s="782">
        <f>M28</f>
        <v>316.24900000000002</v>
      </c>
      <c r="N34" s="782"/>
      <c r="O34" s="798">
        <f>O28</f>
        <v>271.97414000000003</v>
      </c>
      <c r="P34" s="798"/>
      <c r="Q34" s="798"/>
      <c r="R34" s="798"/>
      <c r="S34" s="798"/>
      <c r="T34" s="798">
        <f>T28</f>
        <v>270.00172768292174</v>
      </c>
      <c r="U34" s="798">
        <f>U28</f>
        <v>271.97414000000003</v>
      </c>
      <c r="V34" s="798">
        <f>V28</f>
        <v>271.97414000000003</v>
      </c>
    </row>
    <row r="35" spans="1:22">
      <c r="B35" s="782" t="s">
        <v>450</v>
      </c>
      <c r="C35" s="782">
        <v>2019</v>
      </c>
      <c r="D35" s="782"/>
      <c r="E35" s="782"/>
      <c r="F35" s="783">
        <f>F29+F30</f>
        <v>4392329.5999999996</v>
      </c>
      <c r="G35" s="783">
        <f>G29+G30</f>
        <v>623.91800000000001</v>
      </c>
      <c r="H35" s="782"/>
      <c r="I35" s="782"/>
      <c r="J35" s="782"/>
      <c r="K35" s="782"/>
      <c r="L35" s="783">
        <f>L29+L30</f>
        <v>598.71999999999991</v>
      </c>
      <c r="M35" s="783">
        <f>M29+M30</f>
        <v>598.71999999999991</v>
      </c>
      <c r="N35" s="782"/>
      <c r="O35" s="783">
        <f>O29+O30</f>
        <v>514.89919999999995</v>
      </c>
      <c r="P35" s="798"/>
      <c r="Q35" s="798"/>
      <c r="R35" s="798"/>
      <c r="S35" s="798"/>
      <c r="T35" s="798"/>
      <c r="U35" s="783">
        <f>U29+U30</f>
        <v>3209.7865999999995</v>
      </c>
      <c r="V35" s="783">
        <f>V29+V30</f>
        <v>6174.034599999999</v>
      </c>
    </row>
    <row r="37" spans="1:22">
      <c r="A37" s="801"/>
      <c r="B37" s="801" t="s">
        <v>818</v>
      </c>
      <c r="C37" s="801" t="s">
        <v>819</v>
      </c>
      <c r="I37" s="809"/>
    </row>
    <row r="38" spans="1:22">
      <c r="C38" s="801" t="s">
        <v>837</v>
      </c>
      <c r="I38" s="809"/>
    </row>
    <row r="39" spans="1:22">
      <c r="C39" s="801" t="s">
        <v>820</v>
      </c>
      <c r="I39" s="808"/>
    </row>
    <row r="40" spans="1:22">
      <c r="C40" s="801" t="s">
        <v>821</v>
      </c>
    </row>
    <row r="41" spans="1:22">
      <c r="C41" s="801" t="s">
        <v>822</v>
      </c>
    </row>
    <row r="45" spans="1:22" ht="21">
      <c r="B45" s="743" t="s">
        <v>827</v>
      </c>
    </row>
    <row r="47" spans="1:22" ht="21">
      <c r="B47" s="743" t="s">
        <v>704</v>
      </c>
      <c r="C47" s="744"/>
      <c r="E47" s="744"/>
      <c r="F47" s="744"/>
      <c r="H47" s="743" t="s">
        <v>816</v>
      </c>
    </row>
    <row r="48" spans="1:22" ht="18.75" customHeight="1">
      <c r="B48" s="975" t="s">
        <v>683</v>
      </c>
      <c r="C48" s="976"/>
      <c r="D48" s="976"/>
      <c r="E48" s="976"/>
      <c r="F48" s="977"/>
      <c r="H48" s="12" t="s">
        <v>691</v>
      </c>
      <c r="M48" s="12" t="s">
        <v>692</v>
      </c>
    </row>
    <row r="49" spans="2:16" ht="48">
      <c r="B49" s="740" t="s">
        <v>62</v>
      </c>
      <c r="C49" s="740" t="s">
        <v>684</v>
      </c>
      <c r="D49" s="740" t="s">
        <v>685</v>
      </c>
      <c r="E49" s="740" t="s">
        <v>687</v>
      </c>
      <c r="F49" s="740" t="s">
        <v>686</v>
      </c>
      <c r="H49" s="740" t="s">
        <v>688</v>
      </c>
      <c r="I49" s="740" t="s">
        <v>689</v>
      </c>
      <c r="J49" s="740" t="s">
        <v>690</v>
      </c>
      <c r="K49" s="740" t="s">
        <v>684</v>
      </c>
      <c r="M49" s="740" t="s">
        <v>688</v>
      </c>
      <c r="N49" s="740" t="s">
        <v>689</v>
      </c>
      <c r="O49" s="740" t="s">
        <v>690</v>
      </c>
      <c r="P49" s="740" t="s">
        <v>684</v>
      </c>
    </row>
    <row r="50" spans="2:16" ht="18">
      <c r="B50" s="747"/>
      <c r="C50" s="747" t="s">
        <v>694</v>
      </c>
      <c r="D50" s="747" t="s">
        <v>695</v>
      </c>
      <c r="E50" s="747" t="s">
        <v>696</v>
      </c>
      <c r="F50" s="747" t="s">
        <v>697</v>
      </c>
      <c r="H50" s="747"/>
      <c r="I50" s="747" t="s">
        <v>698</v>
      </c>
      <c r="J50" s="747" t="s">
        <v>699</v>
      </c>
      <c r="K50" s="747" t="s">
        <v>700</v>
      </c>
      <c r="M50" s="747"/>
      <c r="N50" s="747" t="s">
        <v>701</v>
      </c>
      <c r="O50" s="747" t="s">
        <v>702</v>
      </c>
      <c r="P50" s="747" t="s">
        <v>703</v>
      </c>
    </row>
    <row r="51" spans="2:16" ht="15.75" customHeight="1">
      <c r="B51" s="742">
        <v>41640</v>
      </c>
      <c r="C51" s="750"/>
      <c r="D51" s="748"/>
      <c r="E51" s="741"/>
      <c r="F51" s="741"/>
      <c r="H51" s="741" t="s">
        <v>2278</v>
      </c>
      <c r="I51" s="741">
        <v>96</v>
      </c>
      <c r="J51" s="741">
        <v>15</v>
      </c>
      <c r="K51" s="769">
        <f t="shared" ref="K51:K56" si="6">J51*I51/1000</f>
        <v>1.44</v>
      </c>
      <c r="M51" s="741" t="s">
        <v>2279</v>
      </c>
      <c r="N51" s="741">
        <v>50</v>
      </c>
      <c r="O51" s="741">
        <f t="shared" ref="O51:O56" si="7">J51</f>
        <v>15</v>
      </c>
      <c r="P51" s="741">
        <f t="shared" ref="P51:P56" si="8">N51*O51/1000</f>
        <v>0.75</v>
      </c>
    </row>
    <row r="52" spans="2:16" ht="15.75" customHeight="1">
      <c r="B52" s="742">
        <v>41671</v>
      </c>
      <c r="C52" s="751"/>
      <c r="D52" s="752"/>
      <c r="E52" s="741"/>
      <c r="F52" s="749">
        <f>D52*E52</f>
        <v>0</v>
      </c>
      <c r="H52" s="741" t="s">
        <v>2280</v>
      </c>
      <c r="I52" s="741">
        <v>131</v>
      </c>
      <c r="J52" s="741">
        <v>1134</v>
      </c>
      <c r="K52" s="769">
        <f t="shared" si="6"/>
        <v>148.554</v>
      </c>
      <c r="M52" s="741" t="s">
        <v>2281</v>
      </c>
      <c r="N52" s="741">
        <v>70</v>
      </c>
      <c r="O52" s="741">
        <f t="shared" si="7"/>
        <v>1134</v>
      </c>
      <c r="P52" s="741">
        <f t="shared" si="8"/>
        <v>79.38</v>
      </c>
    </row>
    <row r="53" spans="2:16" ht="15.75" customHeight="1">
      <c r="B53" s="742">
        <v>41699</v>
      </c>
      <c r="C53" s="741"/>
      <c r="D53" s="741"/>
      <c r="E53" s="741"/>
      <c r="F53" s="741"/>
      <c r="H53" s="741" t="s">
        <v>2282</v>
      </c>
      <c r="I53" s="741">
        <v>191</v>
      </c>
      <c r="J53" s="741">
        <v>22</v>
      </c>
      <c r="K53" s="769">
        <f t="shared" si="6"/>
        <v>4.202</v>
      </c>
      <c r="M53" s="741" t="s">
        <v>2283</v>
      </c>
      <c r="N53" s="741">
        <v>100</v>
      </c>
      <c r="O53" s="741">
        <f t="shared" si="7"/>
        <v>22</v>
      </c>
      <c r="P53" s="741">
        <f t="shared" si="8"/>
        <v>2.2000000000000002</v>
      </c>
    </row>
    <row r="54" spans="2:16" ht="15.75" customHeight="1">
      <c r="B54" s="742">
        <v>41730</v>
      </c>
      <c r="C54" s="771">
        <v>276.79000000000002</v>
      </c>
      <c r="D54" s="741"/>
      <c r="E54" s="741"/>
      <c r="F54" s="741"/>
      <c r="H54" s="741" t="s">
        <v>794</v>
      </c>
      <c r="I54" s="741">
        <v>240</v>
      </c>
      <c r="J54" s="741">
        <v>58</v>
      </c>
      <c r="K54" s="769">
        <f t="shared" si="6"/>
        <v>13.92</v>
      </c>
      <c r="M54" s="741" t="s">
        <v>2284</v>
      </c>
      <c r="N54" s="741">
        <v>150</v>
      </c>
      <c r="O54" s="741">
        <f t="shared" si="7"/>
        <v>58</v>
      </c>
      <c r="P54" s="741">
        <f t="shared" si="8"/>
        <v>8.6999999999999993</v>
      </c>
    </row>
    <row r="55" spans="2:16" ht="15.75" customHeight="1">
      <c r="B55" s="742">
        <v>41760</v>
      </c>
      <c r="C55" s="771">
        <v>155.30000000000001</v>
      </c>
      <c r="D55" s="771">
        <f t="shared" ref="D55:D62" si="9">$C$54-C55</f>
        <v>121.49000000000001</v>
      </c>
      <c r="E55" s="741">
        <v>0.72</v>
      </c>
      <c r="F55" s="769">
        <f t="shared" ref="F55:F62" si="10">E55*D55</f>
        <v>87.472800000000007</v>
      </c>
      <c r="H55" s="741" t="s">
        <v>795</v>
      </c>
      <c r="I55" s="741">
        <v>300</v>
      </c>
      <c r="J55" s="741">
        <v>335</v>
      </c>
      <c r="K55" s="769">
        <f t="shared" si="6"/>
        <v>100.5</v>
      </c>
      <c r="M55" s="741" t="s">
        <v>2284</v>
      </c>
      <c r="N55" s="741">
        <v>150</v>
      </c>
      <c r="O55" s="741">
        <f t="shared" si="7"/>
        <v>335</v>
      </c>
      <c r="P55" s="741">
        <f t="shared" si="8"/>
        <v>50.25</v>
      </c>
    </row>
    <row r="56" spans="2:16" ht="15.75" customHeight="1">
      <c r="B56" s="742">
        <v>41791</v>
      </c>
      <c r="C56" s="771">
        <v>155.30000000000001</v>
      </c>
      <c r="D56" s="771">
        <f t="shared" si="9"/>
        <v>121.49000000000001</v>
      </c>
      <c r="E56" s="741">
        <v>0.72</v>
      </c>
      <c r="F56" s="769">
        <f t="shared" si="10"/>
        <v>87.472800000000007</v>
      </c>
      <c r="H56" s="741" t="s">
        <v>796</v>
      </c>
      <c r="I56" s="741">
        <v>468</v>
      </c>
      <c r="J56" s="741">
        <v>8</v>
      </c>
      <c r="K56" s="769">
        <f t="shared" si="6"/>
        <v>3.7440000000000002</v>
      </c>
      <c r="M56" s="741" t="s">
        <v>2285</v>
      </c>
      <c r="N56" s="741">
        <v>250</v>
      </c>
      <c r="O56" s="741">
        <f t="shared" si="7"/>
        <v>8</v>
      </c>
      <c r="P56" s="741">
        <f t="shared" si="8"/>
        <v>2</v>
      </c>
    </row>
    <row r="57" spans="2:16" ht="15.75" customHeight="1">
      <c r="B57" s="742">
        <v>41821</v>
      </c>
      <c r="C57" s="771">
        <v>155.30000000000001</v>
      </c>
      <c r="D57" s="771">
        <f t="shared" si="9"/>
        <v>121.49000000000001</v>
      </c>
      <c r="E57" s="741">
        <v>0.72</v>
      </c>
      <c r="F57" s="769">
        <f t="shared" si="10"/>
        <v>87.472800000000007</v>
      </c>
      <c r="H57" s="741"/>
      <c r="I57" s="741"/>
      <c r="J57" s="741"/>
      <c r="K57" s="741"/>
      <c r="M57" s="741"/>
      <c r="N57" s="741"/>
      <c r="O57" s="741"/>
      <c r="P57" s="741"/>
    </row>
    <row r="58" spans="2:16" ht="15.75" customHeight="1">
      <c r="B58" s="742">
        <v>41852</v>
      </c>
      <c r="C58" s="771">
        <v>155.30000000000001</v>
      </c>
      <c r="D58" s="771">
        <f t="shared" si="9"/>
        <v>121.49000000000001</v>
      </c>
      <c r="E58" s="741">
        <v>0.72</v>
      </c>
      <c r="F58" s="769">
        <f t="shared" si="10"/>
        <v>87.472800000000007</v>
      </c>
      <c r="H58" s="741"/>
      <c r="I58" s="741"/>
      <c r="J58" s="741"/>
      <c r="K58" s="741"/>
      <c r="M58" s="741"/>
      <c r="N58" s="741"/>
      <c r="O58" s="741"/>
      <c r="P58" s="741"/>
    </row>
    <row r="59" spans="2:16" ht="15.75" customHeight="1">
      <c r="B59" s="742">
        <v>41883</v>
      </c>
      <c r="C59" s="771">
        <v>155.30000000000001</v>
      </c>
      <c r="D59" s="771">
        <f t="shared" si="9"/>
        <v>121.49000000000001</v>
      </c>
      <c r="E59" s="741">
        <v>0.72</v>
      </c>
      <c r="F59" s="769">
        <f t="shared" si="10"/>
        <v>87.472800000000007</v>
      </c>
      <c r="H59" s="741"/>
      <c r="I59" s="741"/>
      <c r="J59" s="741"/>
      <c r="K59" s="741"/>
      <c r="M59" s="741"/>
      <c r="N59" s="741"/>
      <c r="O59" s="741"/>
      <c r="P59" s="741"/>
    </row>
    <row r="60" spans="2:16" ht="15.75" customHeight="1">
      <c r="B60" s="742">
        <v>41913</v>
      </c>
      <c r="C60" s="771">
        <v>155.30000000000001</v>
      </c>
      <c r="D60" s="771">
        <f t="shared" si="9"/>
        <v>121.49000000000001</v>
      </c>
      <c r="E60" s="741">
        <v>0.72</v>
      </c>
      <c r="F60" s="769">
        <f t="shared" si="10"/>
        <v>87.472800000000007</v>
      </c>
      <c r="H60" s="741"/>
      <c r="I60" s="741"/>
      <c r="J60" s="741"/>
      <c r="K60" s="741"/>
      <c r="M60" s="741"/>
      <c r="N60" s="741"/>
      <c r="O60" s="741"/>
      <c r="P60" s="741"/>
    </row>
    <row r="61" spans="2:16" ht="15.75" customHeight="1">
      <c r="B61" s="742">
        <v>41944</v>
      </c>
      <c r="C61" s="771">
        <v>155.30000000000001</v>
      </c>
      <c r="D61" s="771">
        <f t="shared" si="9"/>
        <v>121.49000000000001</v>
      </c>
      <c r="E61" s="741">
        <v>0.72</v>
      </c>
      <c r="F61" s="769">
        <f t="shared" si="10"/>
        <v>87.472800000000007</v>
      </c>
      <c r="H61" s="741"/>
      <c r="I61" s="741"/>
      <c r="J61" s="741"/>
      <c r="K61" s="741"/>
      <c r="M61" s="741"/>
      <c r="N61" s="741"/>
      <c r="O61" s="741"/>
      <c r="P61" s="741"/>
    </row>
    <row r="62" spans="2:16" ht="15.75" customHeight="1">
      <c r="B62" s="742">
        <v>41974</v>
      </c>
      <c r="C62" s="771">
        <v>155.30000000000001</v>
      </c>
      <c r="D62" s="771">
        <f t="shared" si="9"/>
        <v>121.49000000000001</v>
      </c>
      <c r="E62" s="741">
        <v>0.72</v>
      </c>
      <c r="F62" s="769">
        <f t="shared" si="10"/>
        <v>87.472800000000007</v>
      </c>
      <c r="H62" s="741"/>
      <c r="I62" s="741"/>
      <c r="J62" s="741"/>
      <c r="K62" s="741"/>
      <c r="M62" s="741"/>
      <c r="N62" s="741"/>
      <c r="O62" s="741"/>
      <c r="P62" s="741"/>
    </row>
    <row r="63" spans="2:16" ht="16.25" customHeight="1">
      <c r="B63" s="753" t="s">
        <v>26</v>
      </c>
      <c r="C63" s="754"/>
      <c r="D63" s="754"/>
      <c r="E63" s="754"/>
      <c r="F63" s="755">
        <f>SUM(F52:F62)</f>
        <v>699.78240000000005</v>
      </c>
      <c r="H63" s="741"/>
      <c r="I63" s="741"/>
      <c r="J63" s="741"/>
      <c r="K63" s="741"/>
      <c r="M63" s="741"/>
      <c r="N63" s="741"/>
      <c r="O63" s="741"/>
      <c r="P63" s="741"/>
    </row>
    <row r="64" spans="2:16">
      <c r="B64" s="742" t="s">
        <v>753</v>
      </c>
      <c r="C64" s="741"/>
      <c r="D64" s="741"/>
      <c r="E64" s="741"/>
      <c r="F64" s="741">
        <f>F62*12</f>
        <v>1049.6736000000001</v>
      </c>
      <c r="H64" s="741"/>
      <c r="I64" s="741"/>
      <c r="J64" s="741"/>
      <c r="K64" s="741"/>
      <c r="M64" s="741"/>
      <c r="N64" s="741"/>
      <c r="O64" s="741"/>
      <c r="P64" s="741"/>
    </row>
    <row r="65" spans="2:18">
      <c r="B65" s="742" t="s">
        <v>754</v>
      </c>
      <c r="C65" s="741"/>
      <c r="D65" s="741"/>
      <c r="E65" s="741"/>
      <c r="F65" s="741">
        <f>F64</f>
        <v>1049.6736000000001</v>
      </c>
      <c r="H65" s="741"/>
      <c r="I65" s="741"/>
      <c r="J65" s="741"/>
      <c r="K65" s="741"/>
      <c r="M65" s="741"/>
      <c r="N65" s="741"/>
      <c r="O65" s="741"/>
      <c r="P65" s="741"/>
      <c r="R65" s="770"/>
    </row>
    <row r="66" spans="2:18">
      <c r="B66" s="742" t="s">
        <v>755</v>
      </c>
      <c r="C66" s="741"/>
      <c r="D66" s="741"/>
      <c r="E66" s="741"/>
      <c r="F66" s="741">
        <f>F65</f>
        <v>1049.6736000000001</v>
      </c>
      <c r="H66" s="741"/>
      <c r="I66" s="741"/>
      <c r="J66" s="741"/>
      <c r="K66" s="741"/>
      <c r="M66" s="741"/>
      <c r="N66" s="741"/>
      <c r="O66" s="741"/>
      <c r="P66" s="741"/>
    </row>
    <row r="67" spans="2:18">
      <c r="B67" s="742" t="s">
        <v>756</v>
      </c>
      <c r="C67" s="741"/>
      <c r="D67" s="741"/>
      <c r="E67" s="741"/>
      <c r="F67" s="741">
        <f>F66</f>
        <v>1049.6736000000001</v>
      </c>
      <c r="H67" s="741"/>
      <c r="I67" s="741"/>
      <c r="J67" s="741"/>
      <c r="K67" s="741"/>
      <c r="M67" s="741"/>
      <c r="N67" s="741"/>
      <c r="O67" s="741"/>
      <c r="P67" s="741"/>
    </row>
    <row r="68" spans="2:18">
      <c r="B68" s="742" t="s">
        <v>757</v>
      </c>
      <c r="C68" s="741"/>
      <c r="D68" s="741"/>
      <c r="E68" s="741"/>
      <c r="F68" s="741">
        <f>F67</f>
        <v>1049.6736000000001</v>
      </c>
      <c r="H68" s="741"/>
      <c r="I68" s="741"/>
      <c r="J68" s="741"/>
      <c r="K68" s="741"/>
      <c r="M68" s="741"/>
      <c r="N68" s="741"/>
      <c r="O68" s="741"/>
      <c r="P68" s="741"/>
    </row>
    <row r="69" spans="2:18">
      <c r="B69" s="742" t="s">
        <v>758</v>
      </c>
      <c r="C69" s="741"/>
      <c r="D69" s="741"/>
      <c r="E69" s="741"/>
      <c r="F69" s="741">
        <f>F68</f>
        <v>1049.6736000000001</v>
      </c>
      <c r="H69" s="753" t="s">
        <v>26</v>
      </c>
      <c r="I69" s="754"/>
      <c r="J69" s="754"/>
      <c r="K69" s="750">
        <f>SUM(K51:K68)</f>
        <v>272.36</v>
      </c>
      <c r="M69" s="753" t="s">
        <v>26</v>
      </c>
      <c r="N69" s="754"/>
      <c r="O69" s="754"/>
      <c r="P69" s="751">
        <f>SUM(P51:P68)</f>
        <v>143.28</v>
      </c>
      <c r="R69" s="774">
        <f>K69-P69</f>
        <v>129.08000000000001</v>
      </c>
    </row>
    <row r="70" spans="2:18">
      <c r="B70" s="801" t="s">
        <v>828</v>
      </c>
      <c r="H70" s="801" t="s">
        <v>829</v>
      </c>
    </row>
    <row r="73" spans="2:18" ht="21">
      <c r="B73" s="743" t="s">
        <v>830</v>
      </c>
    </row>
    <row r="75" spans="2:18" ht="21">
      <c r="B75" s="743" t="s">
        <v>785</v>
      </c>
      <c r="C75" s="744"/>
      <c r="E75" s="744"/>
      <c r="F75" s="744"/>
      <c r="H75" s="743" t="s">
        <v>793</v>
      </c>
    </row>
    <row r="76" spans="2:18" ht="15" customHeight="1">
      <c r="B76" s="975" t="s">
        <v>683</v>
      </c>
      <c r="C76" s="976"/>
      <c r="D76" s="976"/>
      <c r="E76" s="976"/>
      <c r="F76" s="977"/>
      <c r="H76" s="12" t="s">
        <v>691</v>
      </c>
      <c r="M76" s="12" t="s">
        <v>692</v>
      </c>
    </row>
    <row r="77" spans="2:18" ht="48">
      <c r="B77" s="756" t="s">
        <v>62</v>
      </c>
      <c r="C77" s="756" t="s">
        <v>684</v>
      </c>
      <c r="D77" s="756" t="s">
        <v>685</v>
      </c>
      <c r="E77" s="756" t="s">
        <v>687</v>
      </c>
      <c r="F77" s="756" t="s">
        <v>686</v>
      </c>
      <c r="H77" s="756" t="s">
        <v>688</v>
      </c>
      <c r="I77" s="756" t="s">
        <v>769</v>
      </c>
      <c r="J77" s="756" t="s">
        <v>690</v>
      </c>
      <c r="K77" s="756" t="s">
        <v>684</v>
      </c>
      <c r="M77" s="756" t="s">
        <v>688</v>
      </c>
      <c r="N77" s="756" t="s">
        <v>769</v>
      </c>
      <c r="O77" s="756" t="s">
        <v>690</v>
      </c>
      <c r="P77" s="756" t="s">
        <v>684</v>
      </c>
    </row>
    <row r="78" spans="2:18" ht="34">
      <c r="B78" s="756"/>
      <c r="C78" s="756" t="s">
        <v>694</v>
      </c>
      <c r="D78" s="756" t="s">
        <v>695</v>
      </c>
      <c r="E78" s="756" t="s">
        <v>696</v>
      </c>
      <c r="F78" s="756" t="s">
        <v>697</v>
      </c>
      <c r="H78" s="756"/>
      <c r="I78" s="756" t="s">
        <v>698</v>
      </c>
      <c r="J78" s="756" t="s">
        <v>699</v>
      </c>
      <c r="K78" s="756" t="s">
        <v>770</v>
      </c>
      <c r="M78" s="756"/>
      <c r="N78" s="756" t="s">
        <v>701</v>
      </c>
      <c r="O78" s="756" t="s">
        <v>702</v>
      </c>
      <c r="P78" s="756" t="s">
        <v>771</v>
      </c>
    </row>
    <row r="79" spans="2:18">
      <c r="B79" s="742">
        <v>41640</v>
      </c>
      <c r="C79" s="750"/>
      <c r="D79" s="748"/>
      <c r="E79" s="741"/>
      <c r="F79" s="741"/>
      <c r="H79" s="741" t="s">
        <v>772</v>
      </c>
      <c r="I79" s="741">
        <v>130</v>
      </c>
      <c r="J79" s="741">
        <v>786</v>
      </c>
      <c r="K79" s="741">
        <f>J79*I79/1000</f>
        <v>102.18</v>
      </c>
      <c r="M79" s="741" t="s">
        <v>773</v>
      </c>
      <c r="N79" s="741">
        <v>38</v>
      </c>
      <c r="O79" s="741">
        <v>16</v>
      </c>
      <c r="P79" s="741">
        <f>N79*O79/1000</f>
        <v>0.60799999999999998</v>
      </c>
    </row>
    <row r="80" spans="2:18">
      <c r="B80" s="742">
        <v>41974</v>
      </c>
      <c r="C80" s="751"/>
      <c r="D80" s="752"/>
      <c r="E80" s="741"/>
      <c r="F80" s="749">
        <f>D80*E80</f>
        <v>0</v>
      </c>
      <c r="H80" s="741" t="s">
        <v>774</v>
      </c>
      <c r="I80" s="741">
        <v>190</v>
      </c>
      <c r="J80" s="741">
        <v>8</v>
      </c>
      <c r="K80" s="741">
        <f>J80*I80/1000</f>
        <v>1.52</v>
      </c>
      <c r="M80" s="741" t="s">
        <v>773</v>
      </c>
      <c r="N80" s="741">
        <v>43</v>
      </c>
      <c r="O80" s="741">
        <v>361</v>
      </c>
      <c r="P80" s="741">
        <f t="shared" ref="P80:P88" si="11">N80*O80/1000</f>
        <v>15.523</v>
      </c>
    </row>
    <row r="81" spans="2:18">
      <c r="B81" s="742">
        <v>42583</v>
      </c>
      <c r="C81" s="771">
        <v>139.57</v>
      </c>
      <c r="D81" s="752"/>
      <c r="E81" s="741"/>
      <c r="F81" s="741"/>
      <c r="H81" s="741" t="s">
        <v>775</v>
      </c>
      <c r="I81" s="741">
        <v>310</v>
      </c>
      <c r="J81" s="741">
        <v>8</v>
      </c>
      <c r="K81" s="741">
        <f>J81*I81/1000</f>
        <v>2.48</v>
      </c>
      <c r="M81" s="741" t="s">
        <v>773</v>
      </c>
      <c r="N81" s="741">
        <v>48</v>
      </c>
      <c r="O81" s="741">
        <v>132</v>
      </c>
      <c r="P81" s="741">
        <f t="shared" si="11"/>
        <v>6.3360000000000003</v>
      </c>
    </row>
    <row r="82" spans="2:18">
      <c r="B82" s="742">
        <v>42614</v>
      </c>
      <c r="C82" s="771">
        <v>139.57</v>
      </c>
      <c r="D82" s="752">
        <f>$C$81-C82</f>
        <v>0</v>
      </c>
      <c r="E82" s="741">
        <v>0.72</v>
      </c>
      <c r="F82" s="769">
        <f>E82*D82</f>
        <v>0</v>
      </c>
      <c r="H82" s="741"/>
      <c r="I82" s="741"/>
      <c r="J82" s="741"/>
      <c r="K82" s="741"/>
      <c r="M82" s="741" t="s">
        <v>773</v>
      </c>
      <c r="N82" s="741">
        <v>53</v>
      </c>
      <c r="O82" s="741">
        <v>145</v>
      </c>
      <c r="P82" s="741">
        <f t="shared" si="11"/>
        <v>7.6849999999999996</v>
      </c>
    </row>
    <row r="83" spans="2:18">
      <c r="B83" s="742">
        <v>42644</v>
      </c>
      <c r="C83" s="771">
        <v>80.25</v>
      </c>
      <c r="D83" s="752">
        <f>$C$81-C83</f>
        <v>59.319999999999993</v>
      </c>
      <c r="E83" s="741">
        <v>0.72</v>
      </c>
      <c r="F83" s="769">
        <f>E83*D83</f>
        <v>42.710399999999993</v>
      </c>
      <c r="H83" s="741"/>
      <c r="I83" s="741"/>
      <c r="J83" s="741"/>
      <c r="K83" s="741"/>
      <c r="M83" s="741" t="s">
        <v>773</v>
      </c>
      <c r="N83" s="741">
        <v>56</v>
      </c>
      <c r="O83" s="741">
        <v>12</v>
      </c>
      <c r="P83" s="741">
        <f t="shared" si="11"/>
        <v>0.67200000000000004</v>
      </c>
    </row>
    <row r="84" spans="2:18">
      <c r="B84" s="742">
        <v>42675</v>
      </c>
      <c r="C84" s="771">
        <v>80.42</v>
      </c>
      <c r="D84" s="752">
        <f>$C$81-C84</f>
        <v>59.149999999999991</v>
      </c>
      <c r="E84" s="741">
        <v>0.72</v>
      </c>
      <c r="F84" s="769">
        <f>E84*D84</f>
        <v>42.587999999999994</v>
      </c>
      <c r="H84" s="741"/>
      <c r="I84" s="741"/>
      <c r="J84" s="741"/>
      <c r="K84" s="741"/>
      <c r="M84" s="741" t="s">
        <v>773</v>
      </c>
      <c r="N84" s="741">
        <v>65</v>
      </c>
      <c r="O84" s="741">
        <v>25</v>
      </c>
      <c r="P84" s="741">
        <f t="shared" si="11"/>
        <v>1.625</v>
      </c>
      <c r="R84" s="772"/>
    </row>
    <row r="85" spans="2:18">
      <c r="B85" s="742">
        <v>42705</v>
      </c>
      <c r="C85" s="771">
        <v>80.42</v>
      </c>
      <c r="D85" s="752">
        <f>$C$81-C85</f>
        <v>59.149999999999991</v>
      </c>
      <c r="E85" s="741">
        <v>0.72</v>
      </c>
      <c r="F85" s="769">
        <f>E85*D85</f>
        <v>42.587999999999994</v>
      </c>
      <c r="H85" s="741"/>
      <c r="I85" s="741"/>
      <c r="J85" s="741"/>
      <c r="K85" s="741"/>
      <c r="M85" s="741" t="s">
        <v>773</v>
      </c>
      <c r="N85" s="741">
        <v>73</v>
      </c>
      <c r="O85" s="741">
        <v>31</v>
      </c>
      <c r="P85" s="741">
        <f t="shared" si="11"/>
        <v>2.2629999999999999</v>
      </c>
    </row>
    <row r="86" spans="2:18">
      <c r="B86" s="753" t="s">
        <v>26</v>
      </c>
      <c r="C86" s="754"/>
      <c r="D86" s="754"/>
      <c r="E86" s="754"/>
      <c r="F86" s="773">
        <v>0</v>
      </c>
      <c r="H86" s="741"/>
      <c r="I86" s="741"/>
      <c r="J86" s="741"/>
      <c r="K86" s="741"/>
      <c r="M86" s="741" t="s">
        <v>773</v>
      </c>
      <c r="N86" s="741">
        <v>83</v>
      </c>
      <c r="O86" s="741">
        <v>71</v>
      </c>
      <c r="P86" s="741">
        <f t="shared" si="11"/>
        <v>5.8929999999999998</v>
      </c>
    </row>
    <row r="87" spans="2:18">
      <c r="B87" s="742" t="s">
        <v>753</v>
      </c>
      <c r="C87" s="741"/>
      <c r="D87" s="741"/>
      <c r="E87" s="741"/>
      <c r="F87" s="769"/>
      <c r="H87" s="741"/>
      <c r="I87" s="741"/>
      <c r="J87" s="741"/>
      <c r="K87" s="741"/>
      <c r="M87" s="741" t="s">
        <v>773</v>
      </c>
      <c r="N87" s="741">
        <v>91</v>
      </c>
      <c r="O87" s="741">
        <v>1</v>
      </c>
      <c r="P87" s="741">
        <f t="shared" si="11"/>
        <v>9.0999999999999998E-2</v>
      </c>
    </row>
    <row r="88" spans="2:18">
      <c r="B88" s="742" t="s">
        <v>754</v>
      </c>
      <c r="C88" s="741"/>
      <c r="D88" s="741"/>
      <c r="E88" s="741"/>
      <c r="F88" s="769">
        <f>SUM(F82:F85)</f>
        <v>127.88639999999998</v>
      </c>
      <c r="H88" s="741"/>
      <c r="I88" s="741"/>
      <c r="J88" s="741"/>
      <c r="K88" s="741"/>
      <c r="M88" s="741" t="s">
        <v>773</v>
      </c>
      <c r="N88" s="741">
        <v>101</v>
      </c>
      <c r="O88" s="741">
        <v>8</v>
      </c>
      <c r="P88" s="741">
        <f t="shared" si="11"/>
        <v>0.80800000000000005</v>
      </c>
    </row>
    <row r="89" spans="2:18">
      <c r="B89" s="742" t="s">
        <v>755</v>
      </c>
      <c r="C89" s="741"/>
      <c r="D89" s="741"/>
      <c r="E89" s="741"/>
      <c r="F89" s="769">
        <f>F85*12</f>
        <v>511.05599999999993</v>
      </c>
      <c r="H89" s="741"/>
      <c r="I89" s="741"/>
      <c r="J89" s="741"/>
      <c r="K89" s="741"/>
      <c r="M89" s="741"/>
      <c r="N89" s="741"/>
      <c r="O89" s="741"/>
      <c r="P89" s="741"/>
    </row>
    <row r="90" spans="2:18">
      <c r="B90" s="742" t="s">
        <v>756</v>
      </c>
      <c r="C90" s="741"/>
      <c r="D90" s="741"/>
      <c r="E90" s="741"/>
      <c r="F90" s="769">
        <f>F89</f>
        <v>511.05599999999993</v>
      </c>
      <c r="H90" s="741"/>
      <c r="I90" s="741"/>
      <c r="J90" s="741"/>
      <c r="K90" s="741"/>
      <c r="M90" s="741"/>
      <c r="N90" s="741"/>
      <c r="O90" s="741"/>
      <c r="P90" s="741"/>
    </row>
    <row r="91" spans="2:18">
      <c r="B91" s="742" t="s">
        <v>757</v>
      </c>
      <c r="C91" s="741"/>
      <c r="D91" s="741"/>
      <c r="E91" s="741"/>
      <c r="F91" s="769">
        <f>F90</f>
        <v>511.05599999999993</v>
      </c>
      <c r="H91" s="741"/>
      <c r="I91" s="741"/>
      <c r="J91" s="741"/>
      <c r="K91" s="741"/>
      <c r="M91" s="741"/>
      <c r="N91" s="741"/>
      <c r="O91" s="741"/>
      <c r="P91" s="741"/>
    </row>
    <row r="92" spans="2:18">
      <c r="B92" s="742" t="s">
        <v>758</v>
      </c>
      <c r="C92" s="741"/>
      <c r="D92" s="741"/>
      <c r="E92" s="741"/>
      <c r="F92" s="769">
        <f>F91</f>
        <v>511.05599999999993</v>
      </c>
      <c r="H92" s="753" t="s">
        <v>26</v>
      </c>
      <c r="I92" s="754"/>
      <c r="J92" s="754"/>
      <c r="K92" s="750">
        <f>SUM(K79:K91)</f>
        <v>106.18</v>
      </c>
      <c r="M92" s="753" t="s">
        <v>26</v>
      </c>
      <c r="N92" s="754"/>
      <c r="O92" s="754"/>
      <c r="P92" s="751">
        <f>SUM(P79:P91)</f>
        <v>41.503999999999998</v>
      </c>
      <c r="Q92" s="774"/>
      <c r="R92" s="774">
        <f>K92-P92</f>
        <v>64.676000000000016</v>
      </c>
    </row>
    <row r="93" spans="2:18">
      <c r="B93" s="801" t="s">
        <v>828</v>
      </c>
      <c r="H93" s="801" t="s">
        <v>829</v>
      </c>
    </row>
    <row r="94" spans="2:18">
      <c r="B94" s="801"/>
      <c r="H94" s="801"/>
    </row>
    <row r="95" spans="2:18" ht="21">
      <c r="B95" s="743" t="s">
        <v>831</v>
      </c>
    </row>
    <row r="97" spans="2:16" ht="21">
      <c r="B97" s="743" t="s">
        <v>786</v>
      </c>
      <c r="C97" s="744"/>
      <c r="E97" s="744"/>
      <c r="F97" s="744"/>
      <c r="H97" s="743" t="s">
        <v>826</v>
      </c>
    </row>
    <row r="98" spans="2:16">
      <c r="B98" s="975" t="s">
        <v>683</v>
      </c>
      <c r="C98" s="976"/>
      <c r="D98" s="976"/>
      <c r="E98" s="976"/>
      <c r="F98" s="977"/>
      <c r="H98" s="12" t="s">
        <v>691</v>
      </c>
      <c r="M98" s="12" t="s">
        <v>692</v>
      </c>
    </row>
    <row r="99" spans="2:16" ht="48">
      <c r="B99" s="776" t="s">
        <v>62</v>
      </c>
      <c r="C99" s="776" t="s">
        <v>684</v>
      </c>
      <c r="D99" s="776" t="s">
        <v>685</v>
      </c>
      <c r="E99" s="776" t="s">
        <v>687</v>
      </c>
      <c r="F99" s="776" t="s">
        <v>686</v>
      </c>
      <c r="H99" s="776" t="s">
        <v>688</v>
      </c>
      <c r="I99" s="776" t="s">
        <v>769</v>
      </c>
      <c r="J99" s="776" t="s">
        <v>690</v>
      </c>
      <c r="K99" s="776" t="s">
        <v>684</v>
      </c>
      <c r="M99" s="776" t="s">
        <v>688</v>
      </c>
      <c r="N99" s="776" t="s">
        <v>769</v>
      </c>
      <c r="O99" s="776" t="s">
        <v>690</v>
      </c>
      <c r="P99" s="776" t="s">
        <v>684</v>
      </c>
    </row>
    <row r="100" spans="2:16" ht="34">
      <c r="B100" s="776"/>
      <c r="C100" s="776" t="s">
        <v>694</v>
      </c>
      <c r="D100" s="776" t="s">
        <v>695</v>
      </c>
      <c r="E100" s="776" t="s">
        <v>696</v>
      </c>
      <c r="F100" s="776" t="s">
        <v>697</v>
      </c>
      <c r="H100" s="776"/>
      <c r="I100" s="776" t="s">
        <v>698</v>
      </c>
      <c r="J100" s="776" t="s">
        <v>699</v>
      </c>
      <c r="K100" s="776" t="s">
        <v>770</v>
      </c>
      <c r="M100" s="776"/>
      <c r="N100" s="776" t="s">
        <v>701</v>
      </c>
      <c r="O100" s="776" t="s">
        <v>702</v>
      </c>
      <c r="P100" s="776" t="s">
        <v>771</v>
      </c>
    </row>
    <row r="101" spans="2:16">
      <c r="B101" s="742">
        <v>41640</v>
      </c>
      <c r="C101" s="750"/>
      <c r="D101" s="748"/>
      <c r="E101" s="741"/>
      <c r="F101" s="741"/>
      <c r="H101" s="741"/>
      <c r="I101" s="741"/>
      <c r="J101" s="761"/>
      <c r="K101" s="741"/>
      <c r="M101" s="741"/>
      <c r="N101" s="741"/>
      <c r="O101" s="761"/>
      <c r="P101" s="741"/>
    </row>
    <row r="102" spans="2:16">
      <c r="B102" s="742">
        <v>41974</v>
      </c>
      <c r="C102" s="751"/>
      <c r="D102" s="752">
        <f t="shared" ref="D102:D107" si="12">$C$101-C102</f>
        <v>0</v>
      </c>
      <c r="E102" s="741"/>
      <c r="F102" s="749">
        <f>D102*E102</f>
        <v>0</v>
      </c>
      <c r="H102" s="741"/>
      <c r="I102" s="741"/>
      <c r="J102" s="761"/>
      <c r="K102" s="741"/>
      <c r="M102" s="741"/>
      <c r="N102" s="741"/>
      <c r="O102" s="761"/>
      <c r="P102" s="741"/>
    </row>
    <row r="103" spans="2:16">
      <c r="B103" s="742">
        <v>42583</v>
      </c>
      <c r="C103" s="771"/>
      <c r="D103" s="752">
        <f t="shared" si="12"/>
        <v>0</v>
      </c>
      <c r="E103" s="741"/>
      <c r="F103" s="741"/>
      <c r="H103" s="741"/>
      <c r="I103" s="741"/>
      <c r="J103" s="741"/>
      <c r="K103" s="741"/>
      <c r="M103" s="741"/>
      <c r="N103" s="741"/>
      <c r="O103" s="741"/>
      <c r="P103" s="741"/>
    </row>
    <row r="104" spans="2:16">
      <c r="B104" s="742">
        <v>42614</v>
      </c>
      <c r="C104" s="771"/>
      <c r="D104" s="752">
        <f t="shared" si="12"/>
        <v>0</v>
      </c>
      <c r="E104" s="741">
        <v>0.72</v>
      </c>
      <c r="F104" s="769">
        <f>E104*D104</f>
        <v>0</v>
      </c>
      <c r="H104" s="741"/>
      <c r="I104" s="741"/>
      <c r="J104" s="741"/>
      <c r="K104" s="741"/>
      <c r="M104" s="741"/>
      <c r="N104" s="741"/>
      <c r="O104" s="741"/>
      <c r="P104" s="741"/>
    </row>
    <row r="105" spans="2:16">
      <c r="B105" s="742">
        <v>42644</v>
      </c>
      <c r="C105" s="771"/>
      <c r="D105" s="752">
        <f t="shared" si="12"/>
        <v>0</v>
      </c>
      <c r="E105" s="741">
        <v>0.72</v>
      </c>
      <c r="F105" s="769">
        <f>E105*D105</f>
        <v>0</v>
      </c>
      <c r="H105" s="741"/>
      <c r="I105" s="741"/>
      <c r="J105" s="741"/>
      <c r="K105" s="741"/>
      <c r="M105" s="741"/>
      <c r="N105" s="741"/>
      <c r="O105" s="741"/>
      <c r="P105" s="741"/>
    </row>
    <row r="106" spans="2:16">
      <c r="B106" s="742">
        <v>42675</v>
      </c>
      <c r="C106" s="771"/>
      <c r="D106" s="752">
        <f t="shared" si="12"/>
        <v>0</v>
      </c>
      <c r="E106" s="741">
        <v>0.72</v>
      </c>
      <c r="F106" s="769">
        <f>E106*D106</f>
        <v>0</v>
      </c>
      <c r="H106" s="741"/>
      <c r="I106" s="741"/>
      <c r="J106" s="741"/>
      <c r="K106" s="741"/>
      <c r="M106" s="741"/>
      <c r="N106" s="741"/>
      <c r="O106" s="741"/>
      <c r="P106" s="741"/>
    </row>
    <row r="107" spans="2:16">
      <c r="B107" s="742">
        <v>42705</v>
      </c>
      <c r="C107" s="771"/>
      <c r="D107" s="752">
        <f t="shared" si="12"/>
        <v>0</v>
      </c>
      <c r="E107" s="741">
        <v>0.72</v>
      </c>
      <c r="F107" s="769">
        <f>E107*D107</f>
        <v>0</v>
      </c>
      <c r="H107" s="741"/>
      <c r="I107" s="741"/>
      <c r="J107" s="741"/>
      <c r="K107" s="741"/>
      <c r="M107" s="741"/>
      <c r="N107" s="741"/>
      <c r="O107" s="741"/>
      <c r="P107" s="741"/>
    </row>
    <row r="108" spans="2:16">
      <c r="B108" s="753" t="s">
        <v>26</v>
      </c>
      <c r="C108" s="754"/>
      <c r="D108" s="754"/>
      <c r="E108" s="754"/>
      <c r="F108" s="773">
        <v>0</v>
      </c>
      <c r="H108" s="741"/>
      <c r="I108" s="741"/>
      <c r="J108" s="741"/>
      <c r="K108" s="741"/>
      <c r="M108" s="741"/>
      <c r="N108" s="741"/>
      <c r="O108" s="741"/>
      <c r="P108" s="741"/>
    </row>
    <row r="109" spans="2:16">
      <c r="B109" s="742" t="s">
        <v>753</v>
      </c>
      <c r="C109" s="741"/>
      <c r="D109" s="741"/>
      <c r="E109" s="741"/>
      <c r="F109" s="769"/>
      <c r="H109" s="741"/>
      <c r="I109" s="741"/>
      <c r="J109" s="741"/>
      <c r="K109" s="741"/>
      <c r="M109" s="741"/>
      <c r="N109" s="741"/>
      <c r="O109" s="741"/>
      <c r="P109" s="741"/>
    </row>
    <row r="110" spans="2:16">
      <c r="B110" s="742" t="s">
        <v>754</v>
      </c>
      <c r="C110" s="741"/>
      <c r="D110" s="741"/>
      <c r="E110" s="741"/>
      <c r="F110" s="769">
        <f>SUM(F104:F107)</f>
        <v>0</v>
      </c>
      <c r="H110" s="741"/>
      <c r="I110" s="741"/>
      <c r="J110" s="741"/>
      <c r="K110" s="741"/>
      <c r="M110" s="741"/>
      <c r="N110" s="741"/>
      <c r="O110" s="741"/>
      <c r="P110" s="741"/>
    </row>
    <row r="111" spans="2:16">
      <c r="B111" s="742" t="s">
        <v>755</v>
      </c>
      <c r="C111" s="741"/>
      <c r="D111" s="741"/>
      <c r="E111" s="741"/>
      <c r="F111" s="769">
        <f>F107*12</f>
        <v>0</v>
      </c>
      <c r="H111" s="741"/>
      <c r="I111" s="741"/>
      <c r="J111" s="741"/>
      <c r="K111" s="741"/>
      <c r="M111" s="741"/>
      <c r="N111" s="741"/>
      <c r="O111" s="741"/>
      <c r="P111" s="741"/>
    </row>
    <row r="112" spans="2:16">
      <c r="B112" s="742" t="s">
        <v>756</v>
      </c>
      <c r="C112" s="741"/>
      <c r="D112" s="741"/>
      <c r="E112" s="741"/>
      <c r="F112" s="769">
        <f>F111</f>
        <v>0</v>
      </c>
      <c r="H112" s="741"/>
      <c r="I112" s="741"/>
      <c r="J112" s="741"/>
      <c r="K112" s="741"/>
      <c r="M112" s="741"/>
      <c r="N112" s="741"/>
      <c r="O112" s="741"/>
      <c r="P112" s="741"/>
    </row>
    <row r="113" spans="2:18">
      <c r="B113" s="742" t="s">
        <v>757</v>
      </c>
      <c r="C113" s="741"/>
      <c r="D113" s="741"/>
      <c r="E113" s="741"/>
      <c r="F113" s="769">
        <f>F112</f>
        <v>0</v>
      </c>
      <c r="H113" s="741"/>
      <c r="I113" s="741"/>
      <c r="J113" s="741"/>
      <c r="K113" s="741"/>
      <c r="M113" s="741"/>
      <c r="N113" s="741"/>
      <c r="O113" s="741"/>
      <c r="P113" s="741"/>
    </row>
    <row r="114" spans="2:18">
      <c r="B114" s="742" t="s">
        <v>758</v>
      </c>
      <c r="C114" s="741"/>
      <c r="D114" s="741"/>
      <c r="E114" s="741"/>
      <c r="F114" s="769">
        <f>F113</f>
        <v>0</v>
      </c>
      <c r="H114" s="753" t="s">
        <v>26</v>
      </c>
      <c r="I114" s="754"/>
      <c r="J114" s="754"/>
      <c r="K114" s="750">
        <f>SUM(K101:K113)</f>
        <v>0</v>
      </c>
      <c r="M114" s="753" t="s">
        <v>26</v>
      </c>
      <c r="N114" s="754"/>
      <c r="O114" s="754"/>
      <c r="P114" s="751">
        <f>SUM(P101:P113)</f>
        <v>0</v>
      </c>
      <c r="R114" s="774">
        <f>K114-P114</f>
        <v>0</v>
      </c>
    </row>
    <row r="115" spans="2:18">
      <c r="B115" s="801" t="s">
        <v>832</v>
      </c>
    </row>
    <row r="118" spans="2:18" ht="21">
      <c r="B118" s="743" t="s">
        <v>788</v>
      </c>
    </row>
    <row r="120" spans="2:18" ht="21">
      <c r="B120" s="743" t="s">
        <v>787</v>
      </c>
      <c r="C120" s="744"/>
      <c r="E120" s="744"/>
      <c r="F120" s="744"/>
      <c r="H120" s="743" t="s">
        <v>815</v>
      </c>
    </row>
    <row r="121" spans="2:18" ht="15" customHeight="1">
      <c r="B121" s="975" t="s">
        <v>683</v>
      </c>
      <c r="C121" s="976"/>
      <c r="D121" s="976"/>
      <c r="E121" s="976"/>
      <c r="F121" s="977"/>
      <c r="H121" s="12" t="s">
        <v>691</v>
      </c>
      <c r="M121" s="12" t="s">
        <v>692</v>
      </c>
    </row>
    <row r="122" spans="2:18" ht="48">
      <c r="B122" s="756" t="s">
        <v>62</v>
      </c>
      <c r="C122" s="756" t="s">
        <v>684</v>
      </c>
      <c r="D122" s="756" t="s">
        <v>685</v>
      </c>
      <c r="E122" s="756" t="s">
        <v>687</v>
      </c>
      <c r="F122" s="756" t="s">
        <v>686</v>
      </c>
      <c r="H122" s="756" t="s">
        <v>688</v>
      </c>
      <c r="I122" s="756" t="s">
        <v>689</v>
      </c>
      <c r="J122" s="756" t="s">
        <v>690</v>
      </c>
      <c r="K122" s="756" t="s">
        <v>684</v>
      </c>
      <c r="M122" s="756" t="s">
        <v>688</v>
      </c>
      <c r="N122" s="756" t="s">
        <v>769</v>
      </c>
      <c r="O122" s="756" t="s">
        <v>690</v>
      </c>
      <c r="P122" s="756" t="s">
        <v>684</v>
      </c>
    </row>
    <row r="123" spans="2:18" ht="34">
      <c r="B123" s="756"/>
      <c r="C123" s="756" t="s">
        <v>694</v>
      </c>
      <c r="D123" s="756" t="s">
        <v>695</v>
      </c>
      <c r="E123" s="756" t="s">
        <v>696</v>
      </c>
      <c r="F123" s="756" t="s">
        <v>697</v>
      </c>
      <c r="H123" s="756"/>
      <c r="I123" s="756" t="s">
        <v>698</v>
      </c>
      <c r="J123" s="756" t="s">
        <v>699</v>
      </c>
      <c r="K123" s="756" t="s">
        <v>700</v>
      </c>
      <c r="M123" s="756"/>
      <c r="N123" s="756" t="s">
        <v>701</v>
      </c>
      <c r="O123" s="756" t="s">
        <v>702</v>
      </c>
      <c r="P123" s="756" t="s">
        <v>771</v>
      </c>
    </row>
    <row r="124" spans="2:18">
      <c r="B124" s="742">
        <v>42736</v>
      </c>
      <c r="C124" s="750"/>
      <c r="D124" s="748"/>
      <c r="E124" s="741"/>
      <c r="F124" s="741"/>
      <c r="H124" s="741" t="s">
        <v>2286</v>
      </c>
      <c r="I124" s="741">
        <v>100</v>
      </c>
      <c r="J124" s="741">
        <v>4</v>
      </c>
      <c r="K124" s="741">
        <f>I124*J124/1000</f>
        <v>0.4</v>
      </c>
      <c r="M124" s="741" t="s">
        <v>2287</v>
      </c>
      <c r="N124" s="741">
        <v>18</v>
      </c>
      <c r="O124" s="741">
        <v>1</v>
      </c>
      <c r="P124" s="769">
        <f>N124*O124/1000</f>
        <v>1.7999999999999999E-2</v>
      </c>
    </row>
    <row r="125" spans="2:18">
      <c r="B125" s="742">
        <v>42767</v>
      </c>
      <c r="C125" s="751"/>
      <c r="D125" s="752"/>
      <c r="E125" s="741"/>
      <c r="F125" s="749">
        <f>D125*E125</f>
        <v>0</v>
      </c>
      <c r="H125" s="741" t="s">
        <v>2288</v>
      </c>
      <c r="I125" s="741">
        <v>100</v>
      </c>
      <c r="J125" s="741">
        <v>31</v>
      </c>
      <c r="K125" s="741">
        <f t="shared" ref="K125:K127" si="13">I125*J125/1000</f>
        <v>3.1</v>
      </c>
      <c r="M125" s="741" t="s">
        <v>2289</v>
      </c>
      <c r="N125" s="741">
        <v>38</v>
      </c>
      <c r="O125" s="741">
        <v>301</v>
      </c>
      <c r="P125" s="769">
        <f t="shared" ref="P125:P144" si="14">N125*O125/1000</f>
        <v>11.438000000000001</v>
      </c>
    </row>
    <row r="126" spans="2:18">
      <c r="B126" s="742">
        <v>42795</v>
      </c>
      <c r="C126" s="741"/>
      <c r="D126" s="741"/>
      <c r="E126" s="741"/>
      <c r="F126" s="741"/>
      <c r="H126" s="741" t="s">
        <v>2290</v>
      </c>
      <c r="I126" s="741">
        <v>100</v>
      </c>
      <c r="J126" s="741">
        <v>1</v>
      </c>
      <c r="K126" s="741">
        <f t="shared" si="13"/>
        <v>0.1</v>
      </c>
      <c r="M126" s="741" t="s">
        <v>2291</v>
      </c>
      <c r="N126" s="741">
        <v>40</v>
      </c>
      <c r="O126" s="741">
        <v>1914</v>
      </c>
      <c r="P126" s="769">
        <f t="shared" si="14"/>
        <v>76.56</v>
      </c>
    </row>
    <row r="127" spans="2:18">
      <c r="B127" s="742">
        <v>42826</v>
      </c>
      <c r="C127" s="741"/>
      <c r="D127" s="741"/>
      <c r="E127" s="741"/>
      <c r="F127" s="741"/>
      <c r="H127" s="741" t="s">
        <v>2292</v>
      </c>
      <c r="I127" s="741">
        <v>130</v>
      </c>
      <c r="J127" s="741">
        <v>2753</v>
      </c>
      <c r="K127" s="741">
        <f t="shared" si="13"/>
        <v>357.89</v>
      </c>
      <c r="M127" s="741" t="s">
        <v>2293</v>
      </c>
      <c r="N127" s="741">
        <v>43</v>
      </c>
      <c r="O127" s="741">
        <v>1286</v>
      </c>
      <c r="P127" s="769">
        <f t="shared" si="14"/>
        <v>55.298000000000002</v>
      </c>
    </row>
    <row r="128" spans="2:18">
      <c r="B128" s="742">
        <v>42856</v>
      </c>
      <c r="C128" s="741"/>
      <c r="D128" s="741"/>
      <c r="E128" s="741"/>
      <c r="F128" s="741"/>
      <c r="H128" s="741" t="s">
        <v>2294</v>
      </c>
      <c r="I128" s="741">
        <v>130</v>
      </c>
      <c r="J128" s="741">
        <v>1</v>
      </c>
      <c r="K128" s="741">
        <f t="shared" ref="K128:K140" si="15">I128*J128/1000</f>
        <v>0.13</v>
      </c>
      <c r="M128" s="741" t="s">
        <v>2295</v>
      </c>
      <c r="N128" s="741">
        <v>46</v>
      </c>
      <c r="O128" s="741">
        <v>124</v>
      </c>
      <c r="P128" s="769">
        <f t="shared" si="14"/>
        <v>5.7039999999999997</v>
      </c>
    </row>
    <row r="129" spans="2:16">
      <c r="B129" s="742">
        <v>42887</v>
      </c>
      <c r="C129" s="741"/>
      <c r="D129" s="741"/>
      <c r="E129" s="741"/>
      <c r="F129" s="741"/>
      <c r="H129" s="741" t="s">
        <v>2296</v>
      </c>
      <c r="I129" s="741">
        <v>130</v>
      </c>
      <c r="J129" s="741">
        <v>124</v>
      </c>
      <c r="K129" s="741">
        <f t="shared" si="15"/>
        <v>16.12</v>
      </c>
      <c r="M129" s="741" t="s">
        <v>2297</v>
      </c>
      <c r="N129" s="741">
        <v>49</v>
      </c>
      <c r="O129" s="741">
        <v>349</v>
      </c>
      <c r="P129" s="769">
        <f t="shared" si="14"/>
        <v>17.100999999999999</v>
      </c>
    </row>
    <row r="130" spans="2:16">
      <c r="B130" s="742">
        <v>42917</v>
      </c>
      <c r="C130" s="741"/>
      <c r="D130" s="741"/>
      <c r="E130" s="741"/>
      <c r="F130" s="741"/>
      <c r="H130" s="741" t="s">
        <v>2298</v>
      </c>
      <c r="I130" s="741">
        <v>130</v>
      </c>
      <c r="J130" s="741">
        <v>1569</v>
      </c>
      <c r="K130" s="741">
        <f t="shared" si="15"/>
        <v>203.97</v>
      </c>
      <c r="M130" s="741" t="s">
        <v>2299</v>
      </c>
      <c r="N130" s="741">
        <v>55</v>
      </c>
      <c r="O130" s="741">
        <v>254</v>
      </c>
      <c r="P130" s="769">
        <f t="shared" si="14"/>
        <v>13.97</v>
      </c>
    </row>
    <row r="131" spans="2:16">
      <c r="B131" s="742">
        <v>42948</v>
      </c>
      <c r="C131" s="778">
        <v>1258.19</v>
      </c>
      <c r="D131" s="741"/>
      <c r="E131" s="741"/>
      <c r="F131" s="741"/>
      <c r="H131" s="741" t="s">
        <v>2300</v>
      </c>
      <c r="I131" s="741">
        <v>130</v>
      </c>
      <c r="J131" s="741">
        <v>8</v>
      </c>
      <c r="K131" s="741">
        <f t="shared" si="15"/>
        <v>1.04</v>
      </c>
      <c r="M131" s="741" t="s">
        <v>2301</v>
      </c>
      <c r="N131" s="741">
        <v>57</v>
      </c>
      <c r="O131" s="741">
        <v>53</v>
      </c>
      <c r="P131" s="769">
        <f t="shared" si="14"/>
        <v>3.0209999999999999</v>
      </c>
    </row>
    <row r="132" spans="2:16">
      <c r="B132" s="742">
        <v>42979</v>
      </c>
      <c r="C132" s="778">
        <v>1129.8399999999999</v>
      </c>
      <c r="D132" s="778">
        <f>$C$131-C132</f>
        <v>128.35000000000014</v>
      </c>
      <c r="E132" s="741">
        <v>0.86</v>
      </c>
      <c r="F132" s="741">
        <v>114.23150000000012</v>
      </c>
      <c r="H132" s="741" t="s">
        <v>2302</v>
      </c>
      <c r="I132" s="741">
        <v>130</v>
      </c>
      <c r="J132" s="741">
        <v>2</v>
      </c>
      <c r="K132" s="741">
        <f t="shared" si="15"/>
        <v>0.26</v>
      </c>
      <c r="M132" s="741" t="s">
        <v>2303</v>
      </c>
      <c r="N132" s="741">
        <v>61</v>
      </c>
      <c r="O132" s="741">
        <v>213</v>
      </c>
      <c r="P132" s="769">
        <f t="shared" si="14"/>
        <v>12.993</v>
      </c>
    </row>
    <row r="133" spans="2:16">
      <c r="B133" s="742">
        <v>43009</v>
      </c>
      <c r="C133" s="778">
        <v>983.07</v>
      </c>
      <c r="D133" s="778">
        <f>$C$131-C133</f>
        <v>275.12</v>
      </c>
      <c r="E133" s="741">
        <v>0.86</v>
      </c>
      <c r="F133" s="741">
        <v>244.85680000000002</v>
      </c>
      <c r="H133" s="741" t="s">
        <v>2304</v>
      </c>
      <c r="I133" s="741">
        <v>190</v>
      </c>
      <c r="J133" s="741">
        <v>108</v>
      </c>
      <c r="K133" s="741">
        <f t="shared" si="15"/>
        <v>20.52</v>
      </c>
      <c r="M133" s="741" t="s">
        <v>2305</v>
      </c>
      <c r="N133" s="741">
        <v>62</v>
      </c>
      <c r="O133" s="741">
        <v>142</v>
      </c>
      <c r="P133" s="769">
        <f t="shared" si="14"/>
        <v>8.8040000000000003</v>
      </c>
    </row>
    <row r="134" spans="2:16">
      <c r="B134" s="742">
        <v>43040</v>
      </c>
      <c r="C134" s="778">
        <v>864.4</v>
      </c>
      <c r="D134" s="778">
        <f>$C$131-C134</f>
        <v>393.79000000000008</v>
      </c>
      <c r="E134" s="741">
        <v>0.86</v>
      </c>
      <c r="F134" s="741">
        <v>350.4731000000001</v>
      </c>
      <c r="H134" s="741" t="s">
        <v>2306</v>
      </c>
      <c r="I134" s="741">
        <v>190</v>
      </c>
      <c r="J134" s="741">
        <v>407</v>
      </c>
      <c r="K134" s="741">
        <f t="shared" si="15"/>
        <v>77.33</v>
      </c>
      <c r="M134" s="741" t="s">
        <v>2307</v>
      </c>
      <c r="N134" s="741">
        <v>69</v>
      </c>
      <c r="O134" s="741">
        <v>344</v>
      </c>
      <c r="P134" s="769">
        <f t="shared" si="14"/>
        <v>23.736000000000001</v>
      </c>
    </row>
    <row r="135" spans="2:16">
      <c r="B135" s="742">
        <v>43070</v>
      </c>
      <c r="C135" s="778">
        <v>767.77</v>
      </c>
      <c r="D135" s="778">
        <f>$C$131-C135</f>
        <v>490.42000000000007</v>
      </c>
      <c r="E135" s="741">
        <v>0.86</v>
      </c>
      <c r="F135" s="741">
        <v>436.4738000000001</v>
      </c>
      <c r="H135" s="741" t="s">
        <v>2308</v>
      </c>
      <c r="I135" s="741">
        <v>190</v>
      </c>
      <c r="J135" s="741">
        <v>1</v>
      </c>
      <c r="K135" s="741">
        <f t="shared" si="15"/>
        <v>0.19</v>
      </c>
      <c r="M135" s="741" t="s">
        <v>2309</v>
      </c>
      <c r="N135" s="741">
        <v>70</v>
      </c>
      <c r="O135" s="741">
        <v>40</v>
      </c>
      <c r="P135" s="769">
        <f t="shared" si="14"/>
        <v>2.8</v>
      </c>
    </row>
    <row r="136" spans="2:16">
      <c r="B136" s="753" t="s">
        <v>26</v>
      </c>
      <c r="C136" s="754"/>
      <c r="D136" s="754"/>
      <c r="E136" s="754"/>
      <c r="F136" s="755">
        <f>SUM(F125:F135)</f>
        <v>1146.0352000000003</v>
      </c>
      <c r="H136" s="741" t="s">
        <v>2310</v>
      </c>
      <c r="I136" s="741">
        <v>240</v>
      </c>
      <c r="J136" s="741">
        <v>878</v>
      </c>
      <c r="K136" s="741">
        <f t="shared" si="15"/>
        <v>210.72</v>
      </c>
      <c r="M136" s="741" t="s">
        <v>2311</v>
      </c>
      <c r="N136" s="741">
        <v>75</v>
      </c>
      <c r="O136" s="741">
        <v>67</v>
      </c>
      <c r="P136" s="769">
        <f t="shared" si="14"/>
        <v>5.0250000000000004</v>
      </c>
    </row>
    <row r="137" spans="2:16">
      <c r="B137" s="742">
        <v>43101</v>
      </c>
      <c r="C137" s="778">
        <v>597.01</v>
      </c>
      <c r="D137" s="778">
        <f>$C$131-C137</f>
        <v>661.18000000000006</v>
      </c>
      <c r="E137" s="741">
        <v>0.86</v>
      </c>
      <c r="F137" s="741">
        <f>E137*D137</f>
        <v>568.61480000000006</v>
      </c>
      <c r="H137" s="741" t="s">
        <v>2312</v>
      </c>
      <c r="I137" s="741">
        <v>240</v>
      </c>
      <c r="J137" s="741">
        <v>2</v>
      </c>
      <c r="K137" s="741">
        <f t="shared" si="15"/>
        <v>0.48</v>
      </c>
      <c r="M137" s="741" t="s">
        <v>2313</v>
      </c>
      <c r="N137" s="741">
        <v>79</v>
      </c>
      <c r="O137" s="741">
        <v>14</v>
      </c>
      <c r="P137" s="769">
        <f t="shared" si="14"/>
        <v>1.1060000000000001</v>
      </c>
    </row>
    <row r="138" spans="2:16">
      <c r="B138" s="742">
        <v>43132</v>
      </c>
      <c r="C138" s="778">
        <v>597.86</v>
      </c>
      <c r="D138" s="778">
        <f t="shared" ref="D138:D139" si="16">$C$131-C138</f>
        <v>660.33</v>
      </c>
      <c r="E138" s="741">
        <v>0.86</v>
      </c>
      <c r="F138" s="741">
        <f>E138*D138</f>
        <v>567.88380000000006</v>
      </c>
      <c r="H138" s="741" t="s">
        <v>2314</v>
      </c>
      <c r="I138" s="741">
        <v>240</v>
      </c>
      <c r="J138" s="741">
        <v>51</v>
      </c>
      <c r="K138" s="741">
        <f t="shared" si="15"/>
        <v>12.24</v>
      </c>
      <c r="M138" s="741" t="s">
        <v>2315</v>
      </c>
      <c r="N138" s="741">
        <v>88</v>
      </c>
      <c r="O138" s="741">
        <v>288</v>
      </c>
      <c r="P138" s="769">
        <f t="shared" si="14"/>
        <v>25.344000000000001</v>
      </c>
    </row>
    <row r="139" spans="2:16">
      <c r="B139" s="742">
        <v>43160</v>
      </c>
      <c r="C139" s="778">
        <v>594.03</v>
      </c>
      <c r="D139" s="778">
        <f t="shared" si="16"/>
        <v>664.16000000000008</v>
      </c>
      <c r="E139" s="741">
        <v>0.86</v>
      </c>
      <c r="F139" s="741">
        <f>E139*D139</f>
        <v>571.1776000000001</v>
      </c>
      <c r="H139" s="741" t="s">
        <v>2316</v>
      </c>
      <c r="I139" s="741">
        <v>300</v>
      </c>
      <c r="J139" s="741">
        <v>508</v>
      </c>
      <c r="K139" s="741">
        <f t="shared" si="15"/>
        <v>152.4</v>
      </c>
      <c r="M139" s="741" t="s">
        <v>2317</v>
      </c>
      <c r="N139" s="741">
        <v>99</v>
      </c>
      <c r="O139" s="741">
        <v>80</v>
      </c>
      <c r="P139" s="769">
        <f t="shared" si="14"/>
        <v>7.92</v>
      </c>
    </row>
    <row r="140" spans="2:16">
      <c r="B140" s="742" t="s">
        <v>756</v>
      </c>
      <c r="C140" s="741"/>
      <c r="D140" s="741"/>
      <c r="E140" s="741" t="s">
        <v>760</v>
      </c>
      <c r="F140" s="741">
        <f>10*F139+F138+F137</f>
        <v>6848.2746000000016</v>
      </c>
      <c r="H140" s="741" t="s">
        <v>2318</v>
      </c>
      <c r="I140" s="741">
        <v>470</v>
      </c>
      <c r="J140" s="741">
        <v>17</v>
      </c>
      <c r="K140" s="741">
        <f t="shared" si="15"/>
        <v>7.99</v>
      </c>
      <c r="M140" s="741" t="s">
        <v>2319</v>
      </c>
      <c r="N140" s="741">
        <v>112</v>
      </c>
      <c r="O140" s="741">
        <v>13</v>
      </c>
      <c r="P140" s="769">
        <f t="shared" si="14"/>
        <v>1.456</v>
      </c>
    </row>
    <row r="141" spans="2:16">
      <c r="B141" s="742" t="s">
        <v>757</v>
      </c>
      <c r="C141" s="741"/>
      <c r="D141" s="741"/>
      <c r="E141" s="741"/>
      <c r="F141" s="741">
        <f>12*F139</f>
        <v>6854.1312000000016</v>
      </c>
      <c r="H141" s="741"/>
      <c r="I141" s="741"/>
      <c r="J141" s="741"/>
      <c r="K141" s="741"/>
      <c r="M141" s="741" t="s">
        <v>2320</v>
      </c>
      <c r="N141" s="741">
        <v>125</v>
      </c>
      <c r="O141" s="741">
        <v>541</v>
      </c>
      <c r="P141" s="769">
        <f t="shared" si="14"/>
        <v>67.625</v>
      </c>
    </row>
    <row r="142" spans="2:16">
      <c r="B142" s="742" t="s">
        <v>758</v>
      </c>
      <c r="C142" s="741"/>
      <c r="D142" s="741"/>
      <c r="E142" s="741"/>
      <c r="F142" s="741">
        <f>F141</f>
        <v>6854.1312000000016</v>
      </c>
      <c r="H142" s="741"/>
      <c r="I142" s="741"/>
      <c r="J142" s="741"/>
      <c r="K142" s="741"/>
      <c r="M142" s="741" t="s">
        <v>2321</v>
      </c>
      <c r="N142" s="741">
        <v>143</v>
      </c>
      <c r="O142" s="741">
        <v>9</v>
      </c>
      <c r="P142" s="769">
        <f t="shared" si="14"/>
        <v>1.2869999999999999</v>
      </c>
    </row>
    <row r="143" spans="2:16">
      <c r="B143" s="742" t="s">
        <v>759</v>
      </c>
      <c r="C143" s="741"/>
      <c r="D143" s="741"/>
      <c r="E143" s="741"/>
      <c r="F143" s="741">
        <f>F142</f>
        <v>6854.1312000000016</v>
      </c>
      <c r="H143" s="741"/>
      <c r="I143" s="741"/>
      <c r="J143" s="741"/>
      <c r="K143" s="741"/>
      <c r="M143" s="741" t="s">
        <v>2322</v>
      </c>
      <c r="N143" s="741">
        <v>151</v>
      </c>
      <c r="O143" s="741">
        <v>21</v>
      </c>
      <c r="P143" s="769">
        <f t="shared" si="14"/>
        <v>3.1709999999999998</v>
      </c>
    </row>
    <row r="144" spans="2:16">
      <c r="H144" s="741"/>
      <c r="I144" s="741"/>
      <c r="J144" s="741"/>
      <c r="K144" s="741"/>
      <c r="M144" s="741" t="s">
        <v>2323</v>
      </c>
      <c r="N144" s="741">
        <v>160</v>
      </c>
      <c r="O144" s="741">
        <v>408</v>
      </c>
      <c r="P144" s="769">
        <f t="shared" si="14"/>
        <v>65.28</v>
      </c>
    </row>
    <row r="145" spans="2:19">
      <c r="H145" s="741"/>
      <c r="I145" s="741"/>
      <c r="J145" s="741"/>
      <c r="K145" s="741"/>
      <c r="M145" s="741"/>
      <c r="N145" s="741"/>
      <c r="O145" s="741"/>
      <c r="P145" s="741"/>
    </row>
    <row r="146" spans="2:19">
      <c r="H146" s="753" t="s">
        <v>26</v>
      </c>
      <c r="I146" s="754"/>
      <c r="J146" s="779">
        <f>SUM(J124:J145)</f>
        <v>6465</v>
      </c>
      <c r="K146" s="750">
        <f>SUM(K124:K145)</f>
        <v>1064.8800000000001</v>
      </c>
      <c r="M146" s="753" t="s">
        <v>26</v>
      </c>
      <c r="N146" s="754"/>
      <c r="O146" s="780">
        <f>SUM(O124:O145)</f>
        <v>6462</v>
      </c>
      <c r="P146" s="751">
        <f>SUM(P124:P145)</f>
        <v>409.65700000000004</v>
      </c>
      <c r="R146" s="770">
        <f>K146-P146</f>
        <v>655.22300000000007</v>
      </c>
      <c r="S146" s="772"/>
    </row>
    <row r="150" spans="2:19" ht="21">
      <c r="B150" s="743" t="s">
        <v>790</v>
      </c>
    </row>
    <row r="152" spans="2:19" ht="21">
      <c r="B152" s="743" t="s">
        <v>791</v>
      </c>
      <c r="C152" s="744"/>
      <c r="E152" s="744"/>
      <c r="F152" s="744"/>
      <c r="H152" s="743" t="s">
        <v>792</v>
      </c>
    </row>
    <row r="153" spans="2:19" ht="15" customHeight="1">
      <c r="B153" s="975" t="s">
        <v>683</v>
      </c>
      <c r="C153" s="976"/>
      <c r="D153" s="976"/>
      <c r="E153" s="976"/>
      <c r="F153" s="977"/>
      <c r="H153" s="12" t="s">
        <v>691</v>
      </c>
      <c r="M153" s="12" t="s">
        <v>692</v>
      </c>
    </row>
    <row r="154" spans="2:19" ht="48">
      <c r="B154" s="768" t="s">
        <v>62</v>
      </c>
      <c r="C154" s="768" t="s">
        <v>684</v>
      </c>
      <c r="D154" s="768" t="s">
        <v>685</v>
      </c>
      <c r="E154" s="768" t="s">
        <v>687</v>
      </c>
      <c r="F154" s="768" t="s">
        <v>686</v>
      </c>
      <c r="H154" s="768" t="s">
        <v>688</v>
      </c>
      <c r="I154" s="768" t="s">
        <v>769</v>
      </c>
      <c r="J154" s="768" t="s">
        <v>690</v>
      </c>
      <c r="K154" s="768" t="s">
        <v>684</v>
      </c>
      <c r="M154" s="768" t="s">
        <v>688</v>
      </c>
      <c r="N154" s="768" t="s">
        <v>769</v>
      </c>
      <c r="O154" s="768" t="s">
        <v>690</v>
      </c>
      <c r="P154" s="768" t="s">
        <v>684</v>
      </c>
    </row>
    <row r="155" spans="2:19" ht="34">
      <c r="B155" s="768"/>
      <c r="C155" s="768" t="s">
        <v>694</v>
      </c>
      <c r="D155" s="768" t="s">
        <v>695</v>
      </c>
      <c r="E155" s="768" t="s">
        <v>696</v>
      </c>
      <c r="F155" s="768" t="s">
        <v>697</v>
      </c>
      <c r="H155" s="768"/>
      <c r="I155" s="768" t="s">
        <v>698</v>
      </c>
      <c r="J155" s="768" t="s">
        <v>699</v>
      </c>
      <c r="K155" s="768" t="s">
        <v>770</v>
      </c>
      <c r="M155" s="768"/>
      <c r="N155" s="768" t="s">
        <v>701</v>
      </c>
      <c r="O155" s="768" t="s">
        <v>702</v>
      </c>
      <c r="P155" s="768" t="s">
        <v>771</v>
      </c>
    </row>
    <row r="156" spans="2:19">
      <c r="B156" s="742">
        <v>42736</v>
      </c>
      <c r="C156" s="750"/>
      <c r="D156" s="748"/>
      <c r="E156" s="741"/>
      <c r="F156" s="741"/>
      <c r="H156" s="741" t="s">
        <v>794</v>
      </c>
      <c r="I156" s="741">
        <v>200</v>
      </c>
      <c r="J156" s="761">
        <v>567</v>
      </c>
      <c r="K156" s="741">
        <f>J156*I156/1000</f>
        <v>113.4</v>
      </c>
      <c r="M156" s="741" t="s">
        <v>797</v>
      </c>
      <c r="N156" s="741">
        <v>79</v>
      </c>
      <c r="O156" s="761">
        <v>468</v>
      </c>
      <c r="P156" s="741">
        <f>O156*N156/1000</f>
        <v>36.972000000000001</v>
      </c>
    </row>
    <row r="157" spans="2:19">
      <c r="B157" s="742">
        <v>42767</v>
      </c>
      <c r="C157" s="751"/>
      <c r="D157" s="752"/>
      <c r="E157" s="741"/>
      <c r="F157" s="749">
        <f>D157*E157</f>
        <v>0</v>
      </c>
      <c r="H157" s="741" t="s">
        <v>795</v>
      </c>
      <c r="I157" s="741">
        <v>250</v>
      </c>
      <c r="J157" s="761">
        <v>738</v>
      </c>
      <c r="K157" s="741">
        <f>J157*I157/1000</f>
        <v>184.5</v>
      </c>
      <c r="M157" s="741" t="s">
        <v>798</v>
      </c>
      <c r="N157" s="741">
        <v>99</v>
      </c>
      <c r="O157" s="761">
        <v>722</v>
      </c>
      <c r="P157" s="741">
        <f>O157*N157/1000</f>
        <v>71.477999999999994</v>
      </c>
    </row>
    <row r="158" spans="2:19">
      <c r="B158" s="742">
        <v>42795</v>
      </c>
      <c r="C158" s="741"/>
      <c r="D158" s="741"/>
      <c r="E158" s="741"/>
      <c r="F158" s="741"/>
      <c r="H158" s="741" t="s">
        <v>796</v>
      </c>
      <c r="I158" s="741">
        <v>400</v>
      </c>
      <c r="J158" s="741">
        <v>11</v>
      </c>
      <c r="K158" s="741">
        <f>J158*I158/1000</f>
        <v>4.4000000000000004</v>
      </c>
      <c r="M158" s="741" t="s">
        <v>799</v>
      </c>
      <c r="N158" s="741">
        <v>107</v>
      </c>
      <c r="O158" s="741">
        <v>91</v>
      </c>
      <c r="P158" s="741">
        <f>O158*N158/1000</f>
        <v>9.7370000000000001</v>
      </c>
    </row>
    <row r="159" spans="2:19">
      <c r="B159" s="742">
        <v>42826</v>
      </c>
      <c r="C159" s="741"/>
      <c r="D159" s="741"/>
      <c r="E159" s="741"/>
      <c r="F159" s="741"/>
      <c r="H159" s="741"/>
      <c r="I159" s="741"/>
      <c r="J159" s="741"/>
      <c r="K159" s="741"/>
      <c r="M159" s="741" t="s">
        <v>800</v>
      </c>
      <c r="N159" s="741">
        <v>160</v>
      </c>
      <c r="O159" s="741">
        <v>35</v>
      </c>
      <c r="P159" s="741">
        <f>O159*N159/1000</f>
        <v>5.6</v>
      </c>
    </row>
    <row r="160" spans="2:19">
      <c r="B160" s="742">
        <v>42856</v>
      </c>
      <c r="C160" s="741"/>
      <c r="D160" s="741"/>
      <c r="E160" s="741"/>
      <c r="F160" s="741"/>
      <c r="H160" s="741"/>
      <c r="I160" s="741"/>
      <c r="J160" s="741"/>
      <c r="K160" s="741"/>
      <c r="M160" s="741"/>
      <c r="N160" s="741"/>
      <c r="O160" s="741"/>
      <c r="P160" s="741"/>
    </row>
    <row r="161" spans="2:16">
      <c r="B161" s="742">
        <v>42887</v>
      </c>
      <c r="C161" s="741"/>
      <c r="D161" s="741"/>
      <c r="E161" s="741"/>
      <c r="F161" s="741"/>
      <c r="H161" s="741"/>
      <c r="I161" s="741"/>
      <c r="J161" s="741"/>
      <c r="K161" s="741"/>
      <c r="M161" s="741"/>
      <c r="N161" s="741"/>
      <c r="O161" s="741"/>
      <c r="P161" s="741"/>
    </row>
    <row r="162" spans="2:16">
      <c r="B162" s="742">
        <v>42917</v>
      </c>
      <c r="C162" s="741"/>
      <c r="D162" s="741"/>
      <c r="E162" s="741"/>
      <c r="F162" s="741"/>
      <c r="H162" s="741"/>
      <c r="I162" s="741"/>
      <c r="J162" s="741"/>
      <c r="K162" s="741"/>
      <c r="M162" s="741"/>
      <c r="N162" s="741"/>
      <c r="O162" s="741"/>
      <c r="P162" s="741"/>
    </row>
    <row r="163" spans="2:16">
      <c r="B163" s="742">
        <v>42948</v>
      </c>
      <c r="C163" s="741"/>
      <c r="D163" s="741"/>
      <c r="E163" s="741"/>
      <c r="F163" s="741"/>
      <c r="H163" s="741"/>
      <c r="I163" s="741"/>
      <c r="J163" s="741"/>
      <c r="K163" s="741"/>
      <c r="M163" s="741"/>
      <c r="N163" s="741"/>
      <c r="O163" s="741"/>
      <c r="P163" s="741"/>
    </row>
    <row r="164" spans="2:16">
      <c r="B164" s="742">
        <v>42979</v>
      </c>
      <c r="C164" s="741"/>
      <c r="D164" s="741"/>
      <c r="E164" s="741"/>
      <c r="F164" s="741"/>
      <c r="H164" s="741"/>
      <c r="I164" s="741"/>
      <c r="J164" s="741"/>
      <c r="K164" s="741"/>
      <c r="M164" s="741"/>
      <c r="N164" s="741"/>
      <c r="O164" s="741"/>
      <c r="P164" s="741"/>
    </row>
    <row r="165" spans="2:16">
      <c r="B165" s="742">
        <v>43009</v>
      </c>
      <c r="C165" s="741"/>
      <c r="D165" s="741"/>
      <c r="E165" s="741"/>
      <c r="F165" s="741"/>
      <c r="H165" s="741"/>
      <c r="I165" s="741"/>
      <c r="J165" s="741"/>
      <c r="K165" s="741"/>
      <c r="M165" s="741"/>
      <c r="N165" s="741"/>
      <c r="O165" s="741"/>
      <c r="P165" s="741"/>
    </row>
    <row r="166" spans="2:16">
      <c r="B166" s="742">
        <v>43040</v>
      </c>
      <c r="C166" s="741"/>
      <c r="D166" s="741"/>
      <c r="E166" s="741"/>
      <c r="F166" s="741"/>
      <c r="H166" s="741"/>
      <c r="I166" s="741"/>
      <c r="J166" s="741"/>
      <c r="K166" s="741"/>
      <c r="M166" s="741"/>
      <c r="N166" s="741"/>
      <c r="O166" s="741"/>
      <c r="P166" s="741"/>
    </row>
    <row r="167" spans="2:16">
      <c r="B167" s="742">
        <v>43070</v>
      </c>
      <c r="C167" s="771">
        <f>K178</f>
        <v>302.29999999999995</v>
      </c>
      <c r="D167" s="741"/>
      <c r="E167" s="741"/>
      <c r="F167" s="741"/>
      <c r="H167" s="741"/>
      <c r="I167" s="741"/>
      <c r="J167" s="741"/>
      <c r="K167" s="741"/>
      <c r="M167" s="741"/>
      <c r="N167" s="741"/>
      <c r="O167" s="741"/>
      <c r="P167" s="741"/>
    </row>
    <row r="168" spans="2:16">
      <c r="B168" s="753" t="s">
        <v>26</v>
      </c>
      <c r="C168" s="754"/>
      <c r="D168" s="754"/>
      <c r="E168" s="754"/>
      <c r="F168" s="755">
        <f>SUM(F157:F167)</f>
        <v>0</v>
      </c>
      <c r="H168" s="741"/>
      <c r="I168" s="741"/>
      <c r="J168" s="741"/>
      <c r="K168" s="741"/>
      <c r="M168" s="741"/>
      <c r="N168" s="741"/>
      <c r="O168" s="741"/>
      <c r="P168" s="741"/>
    </row>
    <row r="169" spans="2:16">
      <c r="B169" s="742">
        <v>43101</v>
      </c>
      <c r="C169" s="771">
        <f>R178</f>
        <v>178.51299999999998</v>
      </c>
      <c r="D169" s="771">
        <f>C167-C169</f>
        <v>123.78699999999998</v>
      </c>
      <c r="E169" s="777">
        <v>0.86338315481427741</v>
      </c>
      <c r="F169" s="769">
        <f>E169*D169</f>
        <v>106.87561058499494</v>
      </c>
      <c r="H169" s="741"/>
      <c r="I169" s="741"/>
      <c r="J169" s="741"/>
      <c r="K169" s="741"/>
      <c r="M169" s="741"/>
      <c r="N169" s="741"/>
      <c r="O169" s="741"/>
      <c r="P169" s="741"/>
    </row>
    <row r="170" spans="2:16">
      <c r="B170" s="742" t="s">
        <v>756</v>
      </c>
      <c r="C170" s="741"/>
      <c r="D170" s="741"/>
      <c r="E170" s="741" t="s">
        <v>760</v>
      </c>
      <c r="F170" s="769">
        <f>12*F169</f>
        <v>1282.5073270199393</v>
      </c>
      <c r="H170" s="741"/>
      <c r="I170" s="741"/>
      <c r="J170" s="741"/>
      <c r="K170" s="741"/>
      <c r="M170" s="741"/>
      <c r="N170" s="741"/>
      <c r="O170" s="741"/>
      <c r="P170" s="741"/>
    </row>
    <row r="171" spans="2:16">
      <c r="B171" s="742" t="s">
        <v>757</v>
      </c>
      <c r="C171" s="741"/>
      <c r="D171" s="741"/>
      <c r="E171" s="741"/>
      <c r="F171" s="769">
        <f>F170</f>
        <v>1282.5073270199393</v>
      </c>
      <c r="H171" s="741"/>
      <c r="I171" s="741"/>
      <c r="J171" s="741"/>
      <c r="K171" s="741"/>
      <c r="M171" s="741"/>
      <c r="N171" s="741"/>
      <c r="O171" s="741"/>
      <c r="P171" s="741"/>
    </row>
    <row r="172" spans="2:16">
      <c r="B172" s="742" t="s">
        <v>758</v>
      </c>
      <c r="C172" s="741"/>
      <c r="D172" s="741"/>
      <c r="E172" s="741"/>
      <c r="F172" s="769">
        <f>F171</f>
        <v>1282.5073270199393</v>
      </c>
      <c r="H172" s="741"/>
      <c r="I172" s="741"/>
      <c r="J172" s="741"/>
      <c r="K172" s="741"/>
      <c r="M172" s="741"/>
      <c r="N172" s="741"/>
      <c r="O172" s="741"/>
      <c r="P172" s="741"/>
    </row>
    <row r="173" spans="2:16">
      <c r="B173" s="742" t="s">
        <v>759</v>
      </c>
      <c r="C173" s="741"/>
      <c r="D173" s="741"/>
      <c r="E173" s="741"/>
      <c r="F173" s="769">
        <f>F172</f>
        <v>1282.5073270199393</v>
      </c>
      <c r="H173" s="741"/>
      <c r="I173" s="741"/>
      <c r="J173" s="741"/>
      <c r="K173" s="741"/>
      <c r="M173" s="741"/>
      <c r="N173" s="741"/>
      <c r="O173" s="741"/>
      <c r="P173" s="741"/>
    </row>
    <row r="174" spans="2:16">
      <c r="H174" s="741"/>
      <c r="I174" s="741"/>
      <c r="J174" s="741"/>
      <c r="K174" s="741"/>
      <c r="M174" s="741"/>
      <c r="N174" s="741"/>
      <c r="O174" s="741"/>
      <c r="P174" s="741"/>
    </row>
    <row r="175" spans="2:16">
      <c r="H175" s="741"/>
      <c r="I175" s="741"/>
      <c r="J175" s="741"/>
      <c r="K175" s="741"/>
      <c r="M175" s="741"/>
      <c r="N175" s="741"/>
      <c r="O175" s="741"/>
      <c r="P175" s="741"/>
    </row>
    <row r="176" spans="2:16">
      <c r="H176" s="741"/>
      <c r="I176" s="741"/>
      <c r="J176" s="741"/>
      <c r="K176" s="741"/>
      <c r="M176" s="741"/>
      <c r="N176" s="741"/>
      <c r="O176" s="741"/>
      <c r="P176" s="741"/>
    </row>
    <row r="177" spans="2:18">
      <c r="H177" s="741"/>
      <c r="I177" s="741"/>
      <c r="J177" s="741"/>
      <c r="K177" s="741"/>
      <c r="M177" s="741"/>
      <c r="N177" s="741"/>
      <c r="O177" s="741"/>
      <c r="P177" s="741"/>
    </row>
    <row r="178" spans="2:18">
      <c r="H178" s="753" t="s">
        <v>26</v>
      </c>
      <c r="I178" s="754"/>
      <c r="J178" s="754"/>
      <c r="K178" s="750">
        <f>SUM(K156:K177)</f>
        <v>302.29999999999995</v>
      </c>
      <c r="M178" s="753" t="s">
        <v>26</v>
      </c>
      <c r="N178" s="754"/>
      <c r="O178" s="754"/>
      <c r="P178" s="751">
        <f>SUM(P156:P177)</f>
        <v>123.78699999999998</v>
      </c>
      <c r="R178" s="774">
        <f>K178-P178</f>
        <v>178.51299999999998</v>
      </c>
    </row>
    <row r="182" spans="2:18" ht="21">
      <c r="B182" s="743" t="s">
        <v>874</v>
      </c>
    </row>
    <row r="184" spans="2:18" ht="21">
      <c r="B184" s="743" t="s">
        <v>875</v>
      </c>
      <c r="C184" s="744"/>
      <c r="E184" s="744"/>
      <c r="F184" s="744"/>
      <c r="H184" s="743" t="s">
        <v>876</v>
      </c>
    </row>
    <row r="185" spans="2:18" ht="15" customHeight="1">
      <c r="B185" s="975" t="s">
        <v>683</v>
      </c>
      <c r="C185" s="976"/>
      <c r="D185" s="976"/>
      <c r="E185" s="976"/>
      <c r="F185" s="977"/>
      <c r="H185" s="12" t="s">
        <v>691</v>
      </c>
      <c r="M185" s="12" t="s">
        <v>692</v>
      </c>
    </row>
    <row r="186" spans="2:18" ht="48">
      <c r="B186" s="768" t="s">
        <v>62</v>
      </c>
      <c r="C186" s="768" t="s">
        <v>684</v>
      </c>
      <c r="D186" s="768" t="s">
        <v>685</v>
      </c>
      <c r="E186" s="768" t="s">
        <v>687</v>
      </c>
      <c r="F186" s="768" t="s">
        <v>686</v>
      </c>
      <c r="H186" s="768" t="s">
        <v>688</v>
      </c>
      <c r="I186" s="768" t="s">
        <v>769</v>
      </c>
      <c r="J186" s="768" t="s">
        <v>690</v>
      </c>
      <c r="K186" s="768" t="s">
        <v>684</v>
      </c>
      <c r="M186" s="768" t="s">
        <v>688</v>
      </c>
      <c r="N186" s="768" t="s">
        <v>769</v>
      </c>
      <c r="O186" s="768" t="s">
        <v>690</v>
      </c>
      <c r="P186" s="768" t="s">
        <v>684</v>
      </c>
    </row>
    <row r="187" spans="2:18" ht="34">
      <c r="B187" s="768"/>
      <c r="C187" s="768" t="s">
        <v>694</v>
      </c>
      <c r="D187" s="768" t="s">
        <v>695</v>
      </c>
      <c r="E187" s="768" t="s">
        <v>696</v>
      </c>
      <c r="F187" s="768" t="s">
        <v>697</v>
      </c>
      <c r="H187" s="768"/>
      <c r="I187" s="768" t="s">
        <v>698</v>
      </c>
      <c r="J187" s="768" t="s">
        <v>699</v>
      </c>
      <c r="K187" s="768" t="s">
        <v>770</v>
      </c>
      <c r="M187" s="768"/>
      <c r="N187" s="768" t="s">
        <v>701</v>
      </c>
      <c r="O187" s="768" t="s">
        <v>702</v>
      </c>
      <c r="P187" s="768" t="s">
        <v>783</v>
      </c>
    </row>
    <row r="188" spans="2:18">
      <c r="B188" s="742">
        <v>42736</v>
      </c>
      <c r="C188" s="750"/>
      <c r="D188" s="748"/>
      <c r="E188" s="741"/>
      <c r="F188" s="741"/>
      <c r="H188" s="741" t="s">
        <v>778</v>
      </c>
      <c r="I188" s="741">
        <v>100</v>
      </c>
      <c r="J188" s="741">
        <v>111</v>
      </c>
      <c r="K188" s="741">
        <f>J188*I188/1000</f>
        <v>11.1</v>
      </c>
      <c r="M188" s="741" t="s">
        <v>773</v>
      </c>
      <c r="N188" s="741">
        <v>35</v>
      </c>
      <c r="O188" s="741">
        <v>257</v>
      </c>
      <c r="P188" s="741">
        <f>N188*O188/1000</f>
        <v>8.9949999999999992</v>
      </c>
    </row>
    <row r="189" spans="2:18">
      <c r="B189" s="742">
        <v>42767</v>
      </c>
      <c r="C189" s="778"/>
      <c r="D189" s="752">
        <f t="shared" ref="D189:D191" si="17">$C$188-C189</f>
        <v>0</v>
      </c>
      <c r="E189" s="741">
        <v>0.86</v>
      </c>
      <c r="F189" s="749">
        <f t="shared" ref="F189:F199" si="18">D189*E189</f>
        <v>0</v>
      </c>
      <c r="H189" s="741" t="s">
        <v>779</v>
      </c>
      <c r="I189" s="741">
        <v>130</v>
      </c>
      <c r="J189" s="741">
        <v>2487</v>
      </c>
      <c r="K189" s="741">
        <f>J189*I189/1000</f>
        <v>323.31</v>
      </c>
      <c r="M189" s="741" t="s">
        <v>773</v>
      </c>
      <c r="N189" s="741">
        <v>54</v>
      </c>
      <c r="O189" s="741">
        <v>1838</v>
      </c>
      <c r="P189" s="741">
        <f t="shared" ref="P189:P193" si="19">N189*O189/1000</f>
        <v>99.251999999999995</v>
      </c>
    </row>
    <row r="190" spans="2:18">
      <c r="B190" s="742">
        <v>42795</v>
      </c>
      <c r="C190" s="778"/>
      <c r="D190" s="752">
        <f t="shared" si="17"/>
        <v>0</v>
      </c>
      <c r="E190" s="741">
        <v>0.86</v>
      </c>
      <c r="F190" s="749">
        <f t="shared" si="18"/>
        <v>0</v>
      </c>
      <c r="H190" s="741" t="s">
        <v>782</v>
      </c>
      <c r="I190" s="741">
        <v>190</v>
      </c>
      <c r="J190" s="741">
        <v>20</v>
      </c>
      <c r="K190" s="741">
        <f>J190*I190/1000</f>
        <v>3.8</v>
      </c>
      <c r="M190" s="741" t="s">
        <v>773</v>
      </c>
      <c r="N190" s="741">
        <v>72</v>
      </c>
      <c r="O190" s="741">
        <v>443</v>
      </c>
      <c r="P190" s="741">
        <f t="shared" si="19"/>
        <v>31.896000000000001</v>
      </c>
    </row>
    <row r="191" spans="2:18">
      <c r="B191" s="742">
        <v>42826</v>
      </c>
      <c r="C191" s="778"/>
      <c r="D191" s="752">
        <f t="shared" si="17"/>
        <v>0</v>
      </c>
      <c r="E191" s="741">
        <v>0.86</v>
      </c>
      <c r="F191" s="749">
        <f t="shared" si="18"/>
        <v>0</v>
      </c>
      <c r="H191" s="741" t="s">
        <v>780</v>
      </c>
      <c r="I191" s="741">
        <v>240</v>
      </c>
      <c r="J191" s="741">
        <v>1110</v>
      </c>
      <c r="K191" s="741">
        <f>J191*I191/1000</f>
        <v>266.39999999999998</v>
      </c>
      <c r="M191" s="741" t="s">
        <v>773</v>
      </c>
      <c r="N191" s="741">
        <v>108</v>
      </c>
      <c r="O191" s="741">
        <v>865</v>
      </c>
      <c r="P191" s="741">
        <f t="shared" si="19"/>
        <v>93.42</v>
      </c>
    </row>
    <row r="192" spans="2:18">
      <c r="B192" s="742">
        <v>42856</v>
      </c>
      <c r="C192" s="778">
        <v>672.45</v>
      </c>
      <c r="D192" s="752">
        <f t="shared" ref="D192:D199" si="20">$C$192-C192</f>
        <v>0</v>
      </c>
      <c r="E192" s="741">
        <v>0.86</v>
      </c>
      <c r="F192" s="749">
        <f t="shared" si="18"/>
        <v>0</v>
      </c>
      <c r="H192" s="741" t="s">
        <v>781</v>
      </c>
      <c r="I192" s="741">
        <v>300</v>
      </c>
      <c r="J192" s="741">
        <v>2</v>
      </c>
      <c r="K192" s="741">
        <f>J192*I192/1000</f>
        <v>0.6</v>
      </c>
      <c r="M192" s="741" t="s">
        <v>773</v>
      </c>
      <c r="N192" s="741">
        <v>160</v>
      </c>
      <c r="O192" s="741">
        <v>289</v>
      </c>
      <c r="P192" s="741">
        <f t="shared" si="19"/>
        <v>46.24</v>
      </c>
    </row>
    <row r="193" spans="2:16">
      <c r="B193" s="742">
        <v>42887</v>
      </c>
      <c r="C193" s="778">
        <v>672.45</v>
      </c>
      <c r="D193" s="752">
        <f t="shared" si="20"/>
        <v>0</v>
      </c>
      <c r="E193" s="741">
        <v>0.86</v>
      </c>
      <c r="F193" s="749">
        <f t="shared" si="18"/>
        <v>0</v>
      </c>
      <c r="H193" s="741"/>
      <c r="I193" s="741"/>
      <c r="J193" s="741"/>
      <c r="K193" s="741"/>
      <c r="M193" s="741" t="s">
        <v>773</v>
      </c>
      <c r="N193" s="741">
        <v>241</v>
      </c>
      <c r="O193" s="741">
        <v>38</v>
      </c>
      <c r="P193" s="741">
        <f t="shared" si="19"/>
        <v>9.1579999999999995</v>
      </c>
    </row>
    <row r="194" spans="2:16">
      <c r="B194" s="742">
        <v>42917</v>
      </c>
      <c r="C194" s="778">
        <v>607.9</v>
      </c>
      <c r="D194" s="752">
        <f t="shared" si="20"/>
        <v>64.550000000000068</v>
      </c>
      <c r="E194" s="741">
        <v>0.86</v>
      </c>
      <c r="F194" s="775">
        <f t="shared" si="18"/>
        <v>55.513000000000055</v>
      </c>
      <c r="H194" s="741"/>
      <c r="I194" s="741"/>
      <c r="J194" s="741"/>
      <c r="K194" s="741"/>
      <c r="M194" s="741"/>
      <c r="N194" s="741"/>
      <c r="O194" s="741"/>
      <c r="P194" s="741"/>
    </row>
    <row r="195" spans="2:16">
      <c r="B195" s="742">
        <v>42948</v>
      </c>
      <c r="C195" s="778">
        <v>582.20000000000005</v>
      </c>
      <c r="D195" s="752">
        <f t="shared" si="20"/>
        <v>90.25</v>
      </c>
      <c r="E195" s="741">
        <v>0.86</v>
      </c>
      <c r="F195" s="775">
        <f t="shared" si="18"/>
        <v>77.614999999999995</v>
      </c>
      <c r="H195" s="741"/>
      <c r="I195" s="741"/>
      <c r="J195" s="741"/>
      <c r="K195" s="741"/>
      <c r="M195" s="741"/>
      <c r="N195" s="741"/>
      <c r="O195" s="741"/>
      <c r="P195" s="741"/>
    </row>
    <row r="196" spans="2:16">
      <c r="B196" s="742">
        <v>42979</v>
      </c>
      <c r="C196" s="778">
        <v>492.58</v>
      </c>
      <c r="D196" s="752">
        <f t="shared" si="20"/>
        <v>179.87000000000006</v>
      </c>
      <c r="E196" s="741">
        <v>0.86</v>
      </c>
      <c r="F196" s="775">
        <f t="shared" si="18"/>
        <v>154.68820000000005</v>
      </c>
      <c r="H196" s="741"/>
      <c r="I196" s="741"/>
      <c r="J196" s="741"/>
      <c r="K196" s="741"/>
      <c r="M196" s="741"/>
      <c r="N196" s="741"/>
      <c r="O196" s="741"/>
      <c r="P196" s="741"/>
    </row>
    <row r="197" spans="2:16">
      <c r="B197" s="742">
        <v>43009</v>
      </c>
      <c r="C197" s="778">
        <v>374.61</v>
      </c>
      <c r="D197" s="752">
        <f t="shared" si="20"/>
        <v>297.84000000000003</v>
      </c>
      <c r="E197" s="741">
        <v>0.86</v>
      </c>
      <c r="F197" s="775">
        <f t="shared" si="18"/>
        <v>256.14240000000001</v>
      </c>
      <c r="H197" s="741"/>
      <c r="I197" s="741"/>
      <c r="J197" s="741"/>
      <c r="K197" s="741"/>
      <c r="M197" s="741"/>
      <c r="N197" s="741"/>
      <c r="O197" s="741"/>
      <c r="P197" s="741"/>
    </row>
    <row r="198" spans="2:16">
      <c r="B198" s="742">
        <v>43040</v>
      </c>
      <c r="C198" s="778">
        <v>375.77</v>
      </c>
      <c r="D198" s="752">
        <f t="shared" si="20"/>
        <v>296.68000000000006</v>
      </c>
      <c r="E198" s="741">
        <v>0.86</v>
      </c>
      <c r="F198" s="775">
        <f t="shared" si="18"/>
        <v>255.14480000000006</v>
      </c>
      <c r="H198" s="741"/>
      <c r="I198" s="741"/>
      <c r="J198" s="741"/>
      <c r="K198" s="741"/>
      <c r="M198" s="741"/>
      <c r="N198" s="741"/>
      <c r="O198" s="741"/>
      <c r="P198" s="741"/>
    </row>
    <row r="199" spans="2:16">
      <c r="B199" s="742">
        <v>43070</v>
      </c>
      <c r="C199" s="778">
        <v>375.77</v>
      </c>
      <c r="D199" s="752">
        <f t="shared" si="20"/>
        <v>296.68000000000006</v>
      </c>
      <c r="E199" s="741">
        <v>0.86</v>
      </c>
      <c r="F199" s="775">
        <f t="shared" si="18"/>
        <v>255.14480000000006</v>
      </c>
      <c r="H199" s="741"/>
      <c r="I199" s="741"/>
      <c r="J199" s="741"/>
      <c r="K199" s="741"/>
      <c r="M199" s="741"/>
      <c r="N199" s="741"/>
      <c r="O199" s="741"/>
      <c r="P199" s="741"/>
    </row>
    <row r="200" spans="2:16">
      <c r="B200" s="753" t="s">
        <v>26</v>
      </c>
      <c r="C200" s="754"/>
      <c r="D200" s="754"/>
      <c r="E200" s="754"/>
      <c r="F200" s="773">
        <f>SUM(F188:F199)</f>
        <v>1054.2482000000002</v>
      </c>
      <c r="H200" s="741"/>
      <c r="I200" s="741"/>
      <c r="J200" s="741"/>
      <c r="K200" s="741"/>
      <c r="M200" s="741"/>
      <c r="N200" s="741"/>
      <c r="O200" s="741"/>
      <c r="P200" s="741"/>
    </row>
    <row r="201" spans="2:16">
      <c r="B201" s="742">
        <v>43101</v>
      </c>
      <c r="C201" s="771">
        <v>369.41</v>
      </c>
      <c r="D201" s="752">
        <f>$C$192-C201</f>
        <v>303.04000000000002</v>
      </c>
      <c r="E201" s="741">
        <f>E199</f>
        <v>0.86</v>
      </c>
      <c r="F201" s="769">
        <f>E201*D201</f>
        <v>260.61439999999999</v>
      </c>
      <c r="H201" s="741"/>
      <c r="I201" s="741"/>
      <c r="J201" s="741"/>
      <c r="K201" s="741"/>
      <c r="M201" s="741"/>
      <c r="N201" s="741"/>
      <c r="O201" s="741"/>
      <c r="P201" s="741"/>
    </row>
    <row r="202" spans="2:16">
      <c r="B202" s="742">
        <v>43132</v>
      </c>
      <c r="C202" s="771">
        <v>369.02</v>
      </c>
      <c r="D202" s="752">
        <f>$C$192-C202</f>
        <v>303.43000000000006</v>
      </c>
      <c r="E202" s="741">
        <f>E201</f>
        <v>0.86</v>
      </c>
      <c r="F202" s="769">
        <f>E202*D202</f>
        <v>260.94980000000004</v>
      </c>
      <c r="H202" s="741"/>
      <c r="I202" s="741"/>
      <c r="J202" s="741"/>
      <c r="K202" s="741"/>
      <c r="M202" s="741"/>
      <c r="N202" s="741"/>
      <c r="O202" s="741"/>
      <c r="P202" s="741"/>
    </row>
    <row r="203" spans="2:16">
      <c r="B203" s="742">
        <v>43160</v>
      </c>
      <c r="C203" s="771">
        <v>355.42</v>
      </c>
      <c r="D203" s="752">
        <f>$C$192-C203</f>
        <v>317.03000000000003</v>
      </c>
      <c r="E203" s="741">
        <f>E201</f>
        <v>0.86</v>
      </c>
      <c r="F203" s="769">
        <f>E203*D203</f>
        <v>272.64580000000001</v>
      </c>
      <c r="H203" s="741"/>
      <c r="I203" s="741"/>
      <c r="J203" s="741"/>
      <c r="K203" s="741"/>
      <c r="M203" s="741"/>
      <c r="N203" s="741"/>
      <c r="O203" s="741"/>
      <c r="P203" s="741"/>
    </row>
    <row r="204" spans="2:16">
      <c r="B204" s="742" t="s">
        <v>756</v>
      </c>
      <c r="C204" s="741"/>
      <c r="D204" s="741"/>
      <c r="E204" s="741"/>
      <c r="F204" s="769">
        <f>10*F203+F202+F201</f>
        <v>3248.0221999999999</v>
      </c>
      <c r="H204" s="741"/>
      <c r="I204" s="741"/>
      <c r="J204" s="741"/>
      <c r="K204" s="741"/>
      <c r="M204" s="741"/>
      <c r="N204" s="741"/>
      <c r="O204" s="741"/>
      <c r="P204" s="741"/>
    </row>
    <row r="205" spans="2:16">
      <c r="B205" s="742" t="s">
        <v>757</v>
      </c>
      <c r="C205" s="741"/>
      <c r="D205" s="741"/>
      <c r="E205" s="741"/>
      <c r="F205" s="769">
        <f>F203*12</f>
        <v>3271.7496000000001</v>
      </c>
      <c r="H205" s="741"/>
      <c r="I205" s="741"/>
      <c r="J205" s="741"/>
      <c r="K205" s="741"/>
      <c r="M205" s="741"/>
      <c r="N205" s="741"/>
      <c r="O205" s="741"/>
      <c r="P205" s="741"/>
    </row>
    <row r="206" spans="2:16">
      <c r="B206" s="742" t="s">
        <v>758</v>
      </c>
      <c r="C206" s="741"/>
      <c r="D206" s="741"/>
      <c r="E206" s="741"/>
      <c r="F206" s="769">
        <f>F205</f>
        <v>3271.7496000000001</v>
      </c>
      <c r="H206" s="741"/>
      <c r="I206" s="741"/>
      <c r="J206" s="741"/>
      <c r="K206" s="741"/>
      <c r="M206" s="741"/>
      <c r="N206" s="741"/>
      <c r="O206" s="741"/>
      <c r="P206" s="741"/>
    </row>
    <row r="207" spans="2:16">
      <c r="B207" s="742" t="s">
        <v>759</v>
      </c>
      <c r="C207" s="741"/>
      <c r="D207" s="741"/>
      <c r="E207" s="741"/>
      <c r="F207" s="769">
        <f>F206</f>
        <v>3271.7496000000001</v>
      </c>
      <c r="H207" s="741"/>
      <c r="I207" s="741"/>
      <c r="J207" s="741"/>
      <c r="K207" s="741"/>
      <c r="M207" s="741"/>
      <c r="N207" s="741"/>
      <c r="O207" s="741"/>
      <c r="P207" s="741"/>
    </row>
    <row r="208" spans="2:16">
      <c r="H208" s="741"/>
      <c r="I208" s="741"/>
      <c r="J208" s="741"/>
      <c r="K208" s="741"/>
      <c r="M208" s="741"/>
      <c r="N208" s="741"/>
      <c r="O208" s="741"/>
      <c r="P208" s="741"/>
    </row>
    <row r="209" spans="2:18">
      <c r="H209" s="741"/>
      <c r="I209" s="741"/>
      <c r="J209" s="741"/>
      <c r="K209" s="741"/>
      <c r="M209" s="741"/>
      <c r="N209" s="741"/>
      <c r="O209" s="741"/>
      <c r="P209" s="741"/>
    </row>
    <row r="210" spans="2:18">
      <c r="H210" s="753" t="s">
        <v>26</v>
      </c>
      <c r="I210" s="754"/>
      <c r="J210" s="754"/>
      <c r="K210" s="750">
        <f>SUM(K188:K192)</f>
        <v>605.21</v>
      </c>
      <c r="M210" s="753" t="s">
        <v>26</v>
      </c>
      <c r="N210" s="754"/>
      <c r="O210" s="754"/>
      <c r="P210" s="751">
        <f>SUM(P188:P209)</f>
        <v>288.96100000000001</v>
      </c>
      <c r="R210" s="774">
        <f>K210-P210</f>
        <v>316.24900000000002</v>
      </c>
    </row>
    <row r="213" spans="2:18" ht="21">
      <c r="B213" s="743" t="s">
        <v>877</v>
      </c>
    </row>
    <row r="215" spans="2:18" ht="21">
      <c r="B215" s="743" t="s">
        <v>878</v>
      </c>
      <c r="C215" s="744"/>
      <c r="E215" s="744"/>
      <c r="F215" s="744"/>
      <c r="H215" s="743" t="s">
        <v>879</v>
      </c>
    </row>
    <row r="216" spans="2:18">
      <c r="B216" s="975" t="s">
        <v>683</v>
      </c>
      <c r="C216" s="976"/>
      <c r="D216" s="976"/>
      <c r="E216" s="976"/>
      <c r="F216" s="977"/>
      <c r="H216" s="12" t="s">
        <v>691</v>
      </c>
      <c r="M216" s="12" t="s">
        <v>692</v>
      </c>
    </row>
    <row r="217" spans="2:18" ht="48">
      <c r="B217" s="776" t="s">
        <v>62</v>
      </c>
      <c r="C217" s="776" t="s">
        <v>684</v>
      </c>
      <c r="D217" s="776" t="s">
        <v>685</v>
      </c>
      <c r="E217" s="776" t="s">
        <v>687</v>
      </c>
      <c r="F217" s="776" t="s">
        <v>686</v>
      </c>
      <c r="H217" s="776" t="s">
        <v>688</v>
      </c>
      <c r="I217" s="776" t="s">
        <v>769</v>
      </c>
      <c r="J217" s="776" t="s">
        <v>690</v>
      </c>
      <c r="K217" s="776" t="s">
        <v>684</v>
      </c>
      <c r="M217" s="776" t="s">
        <v>688</v>
      </c>
      <c r="N217" s="776" t="s">
        <v>769</v>
      </c>
      <c r="O217" s="776" t="s">
        <v>690</v>
      </c>
      <c r="P217" s="776" t="s">
        <v>684</v>
      </c>
    </row>
    <row r="218" spans="2:18" ht="34">
      <c r="B218" s="776"/>
      <c r="C218" s="776" t="s">
        <v>694</v>
      </c>
      <c r="D218" s="776" t="s">
        <v>695</v>
      </c>
      <c r="E218" s="776" t="s">
        <v>696</v>
      </c>
      <c r="F218" s="776" t="s">
        <v>697</v>
      </c>
      <c r="H218" s="776"/>
      <c r="I218" s="776" t="s">
        <v>698</v>
      </c>
      <c r="J218" s="776" t="s">
        <v>699</v>
      </c>
      <c r="K218" s="776" t="s">
        <v>770</v>
      </c>
      <c r="M218" s="776"/>
      <c r="N218" s="776" t="s">
        <v>701</v>
      </c>
      <c r="O218" s="776" t="s">
        <v>702</v>
      </c>
      <c r="P218" s="776" t="s">
        <v>783</v>
      </c>
    </row>
    <row r="219" spans="2:18">
      <c r="B219" s="742">
        <v>43466</v>
      </c>
      <c r="C219" s="750"/>
      <c r="D219" s="748"/>
      <c r="E219" s="741"/>
      <c r="F219" s="741"/>
      <c r="H219" s="741" t="s">
        <v>778</v>
      </c>
      <c r="I219" s="741">
        <v>100</v>
      </c>
      <c r="J219" s="741">
        <v>68</v>
      </c>
      <c r="K219" s="741">
        <f>J219*I219/1000</f>
        <v>6.8</v>
      </c>
      <c r="M219" s="741" t="s">
        <v>773</v>
      </c>
      <c r="N219" s="741">
        <v>31</v>
      </c>
      <c r="O219" s="741">
        <v>2180</v>
      </c>
      <c r="P219" s="741">
        <f>N219*O219/1000</f>
        <v>67.58</v>
      </c>
    </row>
    <row r="220" spans="2:18">
      <c r="B220" s="742">
        <v>43497</v>
      </c>
      <c r="C220" s="778"/>
      <c r="D220" s="752"/>
      <c r="E220" s="741">
        <v>0.86</v>
      </c>
      <c r="F220" s="749">
        <f t="shared" ref="F220:F230" si="21">D220*E220</f>
        <v>0</v>
      </c>
      <c r="H220" s="741" t="s">
        <v>779</v>
      </c>
      <c r="I220" s="741">
        <v>130</v>
      </c>
      <c r="J220" s="741">
        <v>2113</v>
      </c>
      <c r="K220" s="741">
        <f t="shared" ref="K220:K225" si="22">J220*I220/1000</f>
        <v>274.69</v>
      </c>
      <c r="M220" s="741" t="s">
        <v>773</v>
      </c>
      <c r="N220" s="741">
        <v>38</v>
      </c>
      <c r="O220" s="741">
        <v>1</v>
      </c>
      <c r="P220" s="741">
        <f t="shared" ref="P220:P227" si="23">N220*O220/1000</f>
        <v>3.7999999999999999E-2</v>
      </c>
    </row>
    <row r="221" spans="2:18">
      <c r="B221" s="742">
        <v>43525</v>
      </c>
      <c r="C221" s="778"/>
      <c r="D221" s="752"/>
      <c r="E221" s="741">
        <v>0.86</v>
      </c>
      <c r="F221" s="749">
        <f t="shared" si="21"/>
        <v>0</v>
      </c>
      <c r="H221" s="741" t="s">
        <v>782</v>
      </c>
      <c r="I221" s="741">
        <v>190</v>
      </c>
      <c r="J221" s="741">
        <v>21</v>
      </c>
      <c r="K221" s="741">
        <f t="shared" si="22"/>
        <v>3.99</v>
      </c>
      <c r="M221" s="741" t="s">
        <v>773</v>
      </c>
      <c r="N221" s="741">
        <v>47</v>
      </c>
      <c r="O221" s="741">
        <v>192</v>
      </c>
      <c r="P221" s="741">
        <f t="shared" si="23"/>
        <v>9.0239999999999991</v>
      </c>
    </row>
    <row r="222" spans="2:18">
      <c r="B222" s="742">
        <v>43556</v>
      </c>
      <c r="C222" s="778"/>
      <c r="D222" s="752"/>
      <c r="E222" s="741">
        <v>0.86</v>
      </c>
      <c r="F222" s="749">
        <f t="shared" si="21"/>
        <v>0</v>
      </c>
      <c r="H222" s="741" t="s">
        <v>2324</v>
      </c>
      <c r="I222" s="741">
        <v>200</v>
      </c>
      <c r="J222" s="741">
        <v>213</v>
      </c>
      <c r="K222" s="741">
        <f t="shared" si="22"/>
        <v>42.6</v>
      </c>
      <c r="M222" s="741" t="s">
        <v>773</v>
      </c>
      <c r="N222" s="741">
        <v>79</v>
      </c>
      <c r="O222" s="741">
        <v>2</v>
      </c>
      <c r="P222" s="741">
        <f t="shared" si="23"/>
        <v>0.158</v>
      </c>
    </row>
    <row r="223" spans="2:18">
      <c r="B223" s="742">
        <v>43586</v>
      </c>
      <c r="C223" s="778"/>
      <c r="D223" s="752"/>
      <c r="E223" s="741">
        <v>0.86</v>
      </c>
      <c r="F223" s="749">
        <f t="shared" si="21"/>
        <v>0</v>
      </c>
      <c r="H223" s="741" t="s">
        <v>780</v>
      </c>
      <c r="I223" s="741">
        <v>240</v>
      </c>
      <c r="J223" s="741">
        <v>23</v>
      </c>
      <c r="K223" s="741">
        <f t="shared" si="22"/>
        <v>5.52</v>
      </c>
      <c r="M223" s="741" t="s">
        <v>773</v>
      </c>
      <c r="N223" s="741">
        <v>82</v>
      </c>
      <c r="O223" s="741">
        <v>3</v>
      </c>
      <c r="P223" s="741">
        <f t="shared" si="23"/>
        <v>0.246</v>
      </c>
    </row>
    <row r="224" spans="2:18">
      <c r="B224" s="742">
        <v>43617</v>
      </c>
      <c r="C224" s="778"/>
      <c r="D224" s="752"/>
      <c r="E224" s="741">
        <v>0.86</v>
      </c>
      <c r="F224" s="749">
        <f t="shared" si="21"/>
        <v>0</v>
      </c>
      <c r="H224" s="741" t="s">
        <v>781</v>
      </c>
      <c r="I224" s="741">
        <v>300</v>
      </c>
      <c r="J224" s="741">
        <v>45</v>
      </c>
      <c r="K224" s="741">
        <f t="shared" si="22"/>
        <v>13.5</v>
      </c>
      <c r="M224" s="741" t="s">
        <v>773</v>
      </c>
      <c r="N224" s="741">
        <v>84</v>
      </c>
      <c r="O224" s="741">
        <v>19</v>
      </c>
      <c r="P224" s="741">
        <f t="shared" si="23"/>
        <v>1.5960000000000001</v>
      </c>
    </row>
    <row r="225" spans="2:16">
      <c r="B225" s="742">
        <v>43647</v>
      </c>
      <c r="C225" s="778"/>
      <c r="D225" s="752"/>
      <c r="E225" s="741">
        <v>0.86</v>
      </c>
      <c r="F225" s="775">
        <f t="shared" si="21"/>
        <v>0</v>
      </c>
      <c r="H225" s="741" t="s">
        <v>2325</v>
      </c>
      <c r="I225" s="741">
        <v>450</v>
      </c>
      <c r="J225" s="741">
        <v>4</v>
      </c>
      <c r="K225" s="741">
        <f t="shared" si="22"/>
        <v>1.8</v>
      </c>
      <c r="M225" s="741" t="s">
        <v>773</v>
      </c>
      <c r="N225" s="741">
        <v>99</v>
      </c>
      <c r="O225" s="741">
        <v>4</v>
      </c>
      <c r="P225" s="741">
        <f t="shared" si="23"/>
        <v>0.39600000000000002</v>
      </c>
    </row>
    <row r="226" spans="2:16">
      <c r="B226" s="742">
        <v>43678</v>
      </c>
      <c r="C226" s="778">
        <v>1302.6099999999999</v>
      </c>
      <c r="D226" s="752">
        <f>$C$226-C226</f>
        <v>0</v>
      </c>
      <c r="E226" s="741">
        <v>0.86</v>
      </c>
      <c r="F226" s="775">
        <f t="shared" si="21"/>
        <v>0</v>
      </c>
      <c r="H226" s="741"/>
      <c r="I226" s="741"/>
      <c r="J226" s="741"/>
      <c r="K226" s="741"/>
      <c r="M226" s="741" t="s">
        <v>871</v>
      </c>
      <c r="N226" s="741">
        <v>39</v>
      </c>
      <c r="O226" s="741">
        <v>20</v>
      </c>
      <c r="P226" s="741">
        <f t="shared" si="23"/>
        <v>0.78</v>
      </c>
    </row>
    <row r="227" spans="2:16">
      <c r="B227" s="742">
        <v>43709</v>
      </c>
      <c r="C227" s="778">
        <v>1258.46</v>
      </c>
      <c r="D227" s="752">
        <f>$C$226-C227</f>
        <v>44.149999999999864</v>
      </c>
      <c r="E227" s="741">
        <v>0.86</v>
      </c>
      <c r="F227" s="775">
        <f t="shared" si="21"/>
        <v>37.96899999999988</v>
      </c>
      <c r="H227" s="741"/>
      <c r="I227" s="741"/>
      <c r="J227" s="741"/>
      <c r="K227" s="741"/>
      <c r="M227" s="741" t="s">
        <v>872</v>
      </c>
      <c r="N227" s="741">
        <v>58</v>
      </c>
      <c r="O227" s="741">
        <v>66</v>
      </c>
      <c r="P227" s="741">
        <f t="shared" si="23"/>
        <v>3.8279999999999998</v>
      </c>
    </row>
    <row r="228" spans="2:16">
      <c r="B228" s="742">
        <v>43739</v>
      </c>
      <c r="C228" s="778">
        <v>1169.02</v>
      </c>
      <c r="D228" s="752">
        <f>$C$226-C228</f>
        <v>133.58999999999992</v>
      </c>
      <c r="E228" s="741">
        <v>0.86</v>
      </c>
      <c r="F228" s="775">
        <f t="shared" si="21"/>
        <v>114.88739999999993</v>
      </c>
      <c r="H228" s="741"/>
      <c r="I228" s="741"/>
      <c r="J228" s="741"/>
      <c r="K228" s="741"/>
      <c r="M228" s="741"/>
      <c r="N228" s="741"/>
      <c r="O228" s="741"/>
      <c r="P228" s="741"/>
    </row>
    <row r="229" spans="2:16">
      <c r="B229" s="742">
        <v>43770</v>
      </c>
      <c r="C229" s="778">
        <v>1098.22</v>
      </c>
      <c r="D229" s="752">
        <f>$C$226-C229</f>
        <v>204.38999999999987</v>
      </c>
      <c r="E229" s="741">
        <v>0.86</v>
      </c>
      <c r="F229" s="775">
        <f t="shared" si="21"/>
        <v>175.77539999999988</v>
      </c>
      <c r="H229" s="741"/>
      <c r="I229" s="741"/>
      <c r="J229" s="741"/>
      <c r="K229" s="741"/>
      <c r="M229" s="741"/>
      <c r="N229" s="741"/>
      <c r="O229" s="741"/>
      <c r="P229" s="741"/>
    </row>
    <row r="230" spans="2:16">
      <c r="B230" s="742">
        <v>43800</v>
      </c>
      <c r="C230" s="778">
        <v>1098.4100000000001</v>
      </c>
      <c r="D230" s="752">
        <f>$C$226-C230</f>
        <v>204.19999999999982</v>
      </c>
      <c r="E230" s="741">
        <v>0.86</v>
      </c>
      <c r="F230" s="775">
        <f t="shared" si="21"/>
        <v>175.61199999999985</v>
      </c>
      <c r="H230" s="741"/>
      <c r="I230" s="741"/>
      <c r="J230" s="741"/>
      <c r="K230" s="741"/>
      <c r="M230" s="741"/>
      <c r="N230" s="741"/>
      <c r="O230" s="741"/>
      <c r="P230" s="741"/>
    </row>
    <row r="231" spans="2:16">
      <c r="B231" s="753" t="s">
        <v>26</v>
      </c>
      <c r="C231" s="778"/>
      <c r="D231" s="752"/>
      <c r="E231" s="754"/>
      <c r="F231" s="773">
        <f>SUM(F219:F230)</f>
        <v>504.24379999999951</v>
      </c>
      <c r="H231" s="741"/>
      <c r="I231" s="741"/>
      <c r="J231" s="741"/>
      <c r="K231" s="741"/>
      <c r="M231" s="741"/>
      <c r="N231" s="741"/>
      <c r="O231" s="741"/>
      <c r="P231" s="741"/>
    </row>
    <row r="232" spans="2:16">
      <c r="B232" s="742">
        <v>43831</v>
      </c>
      <c r="C232" s="778">
        <v>1052.57</v>
      </c>
      <c r="D232" s="752">
        <f>$C$226-C232</f>
        <v>250.03999999999996</v>
      </c>
      <c r="E232" s="741">
        <f>E230</f>
        <v>0.86</v>
      </c>
      <c r="F232" s="769">
        <f>E232*D232</f>
        <v>215.03439999999998</v>
      </c>
      <c r="H232" s="741"/>
      <c r="I232" s="741"/>
      <c r="J232" s="741"/>
      <c r="K232" s="741"/>
      <c r="M232" s="741"/>
      <c r="N232" s="741"/>
      <c r="O232" s="741"/>
      <c r="P232" s="741"/>
    </row>
    <row r="233" spans="2:16">
      <c r="B233" s="742">
        <v>43862</v>
      </c>
      <c r="C233" s="778">
        <v>1052</v>
      </c>
      <c r="D233" s="752">
        <f>$C$226-C233</f>
        <v>250.6099999999999</v>
      </c>
      <c r="E233" s="741">
        <f>E232</f>
        <v>0.86</v>
      </c>
      <c r="F233" s="769">
        <f>E233*D233</f>
        <v>215.52459999999991</v>
      </c>
      <c r="H233" s="741"/>
      <c r="I233" s="741"/>
      <c r="J233" s="741"/>
      <c r="K233" s="741"/>
      <c r="M233" s="741"/>
      <c r="N233" s="741"/>
      <c r="O233" s="741"/>
      <c r="P233" s="741"/>
    </row>
    <row r="234" spans="2:16">
      <c r="B234" s="742">
        <v>43891</v>
      </c>
      <c r="C234" s="778">
        <v>1049.52</v>
      </c>
      <c r="D234" s="752">
        <f>$C$226-C234</f>
        <v>253.08999999999992</v>
      </c>
      <c r="E234" s="741">
        <f>E232</f>
        <v>0.86</v>
      </c>
      <c r="F234" s="769">
        <f>E234*D234</f>
        <v>217.65739999999994</v>
      </c>
      <c r="H234" s="741"/>
      <c r="I234" s="741"/>
      <c r="J234" s="741"/>
      <c r="K234" s="741"/>
      <c r="M234" s="741"/>
      <c r="N234" s="741"/>
      <c r="O234" s="741"/>
      <c r="P234" s="741"/>
    </row>
    <row r="235" spans="2:16">
      <c r="B235" s="742" t="s">
        <v>758</v>
      </c>
      <c r="C235" s="741"/>
      <c r="D235" s="741"/>
      <c r="E235" s="741"/>
      <c r="F235" s="769">
        <f>10*F234+F233+F232</f>
        <v>2607.1329999999994</v>
      </c>
      <c r="H235" s="741"/>
      <c r="I235" s="741"/>
      <c r="J235" s="741"/>
      <c r="K235" s="741"/>
      <c r="M235" s="741"/>
      <c r="N235" s="741"/>
      <c r="O235" s="741"/>
      <c r="P235" s="741"/>
    </row>
    <row r="236" spans="2:16">
      <c r="B236" s="742" t="s">
        <v>759</v>
      </c>
      <c r="C236" s="741"/>
      <c r="D236" s="741"/>
      <c r="E236" s="741"/>
      <c r="F236" s="769">
        <f>F234*12</f>
        <v>2611.8887999999993</v>
      </c>
      <c r="H236" s="741"/>
      <c r="I236" s="741"/>
      <c r="J236" s="741"/>
      <c r="K236" s="741"/>
      <c r="M236" s="741"/>
      <c r="N236" s="741"/>
      <c r="O236" s="741"/>
      <c r="P236" s="741"/>
    </row>
    <row r="237" spans="2:16">
      <c r="B237" s="742" t="s">
        <v>869</v>
      </c>
      <c r="C237" s="741"/>
      <c r="D237" s="741"/>
      <c r="E237" s="741"/>
      <c r="F237" s="769">
        <f>F236</f>
        <v>2611.8887999999993</v>
      </c>
      <c r="H237" s="741"/>
      <c r="I237" s="741"/>
      <c r="J237" s="741"/>
      <c r="K237" s="741"/>
      <c r="M237" s="741"/>
      <c r="N237" s="741"/>
      <c r="O237" s="741"/>
      <c r="P237" s="741"/>
    </row>
    <row r="238" spans="2:16">
      <c r="B238" s="742" t="s">
        <v>870</v>
      </c>
      <c r="C238" s="741"/>
      <c r="D238" s="741"/>
      <c r="E238" s="741"/>
      <c r="F238" s="769">
        <f>F237</f>
        <v>2611.8887999999993</v>
      </c>
      <c r="H238" s="741"/>
      <c r="I238" s="741"/>
      <c r="J238" s="741"/>
      <c r="K238" s="741"/>
      <c r="M238" s="741"/>
      <c r="N238" s="741"/>
      <c r="O238" s="741"/>
      <c r="P238" s="741"/>
    </row>
    <row r="239" spans="2:16">
      <c r="H239" s="741"/>
      <c r="I239" s="741"/>
      <c r="J239" s="741"/>
      <c r="K239" s="741"/>
      <c r="M239" s="741"/>
      <c r="N239" s="741"/>
      <c r="O239" s="741"/>
      <c r="P239" s="741"/>
    </row>
    <row r="240" spans="2:16">
      <c r="H240" s="741"/>
      <c r="I240" s="741"/>
      <c r="J240" s="741"/>
      <c r="K240" s="741"/>
      <c r="M240" s="741"/>
      <c r="N240" s="741"/>
      <c r="O240" s="741"/>
      <c r="P240" s="741"/>
    </row>
    <row r="241" spans="2:18">
      <c r="H241" s="753" t="s">
        <v>26</v>
      </c>
      <c r="I241" s="754"/>
      <c r="J241" s="754"/>
      <c r="K241" s="750">
        <f>SUM(K219:K240)</f>
        <v>348.90000000000003</v>
      </c>
      <c r="M241" s="753" t="s">
        <v>26</v>
      </c>
      <c r="N241" s="754"/>
      <c r="O241" s="754"/>
      <c r="P241" s="751">
        <f>SUM(P219:P240)</f>
        <v>83.646000000000001</v>
      </c>
      <c r="R241" s="774">
        <f>K241-P241</f>
        <v>265.25400000000002</v>
      </c>
    </row>
    <row r="245" spans="2:18" ht="21">
      <c r="B245" s="743" t="s">
        <v>880</v>
      </c>
    </row>
    <row r="247" spans="2:18" ht="21">
      <c r="B247" s="743" t="s">
        <v>868</v>
      </c>
      <c r="C247" s="744"/>
      <c r="E247" s="744"/>
      <c r="F247" s="744"/>
      <c r="H247" s="743" t="s">
        <v>784</v>
      </c>
    </row>
    <row r="248" spans="2:18">
      <c r="B248" s="975" t="s">
        <v>683</v>
      </c>
      <c r="C248" s="976"/>
      <c r="D248" s="976"/>
      <c r="E248" s="976"/>
      <c r="F248" s="977"/>
      <c r="H248" s="12" t="s">
        <v>691</v>
      </c>
      <c r="M248" s="12" t="s">
        <v>692</v>
      </c>
    </row>
    <row r="249" spans="2:18" ht="48">
      <c r="B249" s="776" t="s">
        <v>62</v>
      </c>
      <c r="C249" s="776" t="s">
        <v>684</v>
      </c>
      <c r="D249" s="776" t="s">
        <v>685</v>
      </c>
      <c r="E249" s="776" t="s">
        <v>687</v>
      </c>
      <c r="F249" s="776" t="s">
        <v>686</v>
      </c>
      <c r="H249" s="776" t="s">
        <v>688</v>
      </c>
      <c r="I249" s="776" t="s">
        <v>769</v>
      </c>
      <c r="J249" s="776" t="s">
        <v>690</v>
      </c>
      <c r="K249" s="776" t="s">
        <v>684</v>
      </c>
      <c r="M249" s="776" t="s">
        <v>688</v>
      </c>
      <c r="N249" s="776" t="s">
        <v>769</v>
      </c>
      <c r="O249" s="776" t="s">
        <v>690</v>
      </c>
      <c r="P249" s="776" t="s">
        <v>684</v>
      </c>
    </row>
    <row r="250" spans="2:18" ht="34">
      <c r="B250" s="776"/>
      <c r="C250" s="776" t="s">
        <v>694</v>
      </c>
      <c r="D250" s="776" t="s">
        <v>695</v>
      </c>
      <c r="E250" s="776" t="s">
        <v>696</v>
      </c>
      <c r="F250" s="776" t="s">
        <v>697</v>
      </c>
      <c r="H250" s="776"/>
      <c r="I250" s="776" t="s">
        <v>698</v>
      </c>
      <c r="J250" s="776" t="s">
        <v>699</v>
      </c>
      <c r="K250" s="776" t="s">
        <v>770</v>
      </c>
      <c r="M250" s="776"/>
      <c r="N250" s="776" t="s">
        <v>701</v>
      </c>
      <c r="O250" s="776" t="s">
        <v>702</v>
      </c>
      <c r="P250" s="776" t="s">
        <v>783</v>
      </c>
    </row>
    <row r="251" spans="2:18">
      <c r="B251" s="742">
        <v>43466</v>
      </c>
      <c r="C251" s="821"/>
      <c r="D251" s="822"/>
      <c r="E251" s="741"/>
      <c r="F251" s="741"/>
      <c r="H251" s="741" t="s">
        <v>779</v>
      </c>
      <c r="I251" s="741">
        <v>130</v>
      </c>
      <c r="J251" s="741">
        <v>1735</v>
      </c>
      <c r="K251" s="741">
        <f>J251*I251/1000</f>
        <v>225.55</v>
      </c>
      <c r="M251" s="741" t="s">
        <v>773</v>
      </c>
      <c r="N251" s="741">
        <v>31</v>
      </c>
      <c r="O251" s="741">
        <v>2173</v>
      </c>
      <c r="P251" s="741">
        <f>N251*O251/1000</f>
        <v>67.363</v>
      </c>
    </row>
    <row r="252" spans="2:18">
      <c r="B252" s="742">
        <v>43497</v>
      </c>
      <c r="C252" s="821">
        <v>613.4</v>
      </c>
      <c r="D252" s="822">
        <f>$C$252-C252</f>
        <v>0</v>
      </c>
      <c r="E252" s="741">
        <v>0.86</v>
      </c>
      <c r="F252" s="775">
        <f t="shared" ref="F252:F262" si="24">D252*E252</f>
        <v>0</v>
      </c>
      <c r="H252" s="741" t="s">
        <v>782</v>
      </c>
      <c r="I252" s="741">
        <v>190</v>
      </c>
      <c r="J252" s="741">
        <v>772</v>
      </c>
      <c r="K252" s="741">
        <f t="shared" ref="K252:K254" si="25">J252*I252/1000</f>
        <v>146.68</v>
      </c>
      <c r="M252" s="741" t="s">
        <v>773</v>
      </c>
      <c r="N252" s="741">
        <v>39</v>
      </c>
      <c r="O252" s="741">
        <v>12</v>
      </c>
      <c r="P252" s="741">
        <f t="shared" ref="P252:P258" si="26">N252*O252/1000</f>
        <v>0.46800000000000003</v>
      </c>
    </row>
    <row r="253" spans="2:18">
      <c r="B253" s="742">
        <v>43525</v>
      </c>
      <c r="C253" s="821">
        <v>479.29</v>
      </c>
      <c r="D253" s="822">
        <f t="shared" ref="D253:D262" si="27">$C$252-C253</f>
        <v>134.10999999999996</v>
      </c>
      <c r="E253" s="741">
        <v>0.86</v>
      </c>
      <c r="F253" s="775">
        <f t="shared" si="24"/>
        <v>115.33459999999997</v>
      </c>
      <c r="H253" s="741" t="s">
        <v>780</v>
      </c>
      <c r="I253" s="741">
        <v>240</v>
      </c>
      <c r="J253" s="741">
        <v>66</v>
      </c>
      <c r="K253" s="741">
        <f t="shared" si="25"/>
        <v>15.84</v>
      </c>
      <c r="M253" s="741" t="s">
        <v>773</v>
      </c>
      <c r="N253" s="741">
        <v>47</v>
      </c>
      <c r="O253" s="741">
        <v>257</v>
      </c>
      <c r="P253" s="741">
        <f t="shared" si="26"/>
        <v>12.079000000000001</v>
      </c>
    </row>
    <row r="254" spans="2:18">
      <c r="B254" s="742">
        <v>43556</v>
      </c>
      <c r="C254" s="821">
        <v>314.54000000000002</v>
      </c>
      <c r="D254" s="822">
        <f t="shared" si="27"/>
        <v>298.85999999999996</v>
      </c>
      <c r="E254" s="741">
        <v>0.86</v>
      </c>
      <c r="F254" s="775">
        <f t="shared" si="24"/>
        <v>257.01959999999997</v>
      </c>
      <c r="H254" s="741" t="s">
        <v>781</v>
      </c>
      <c r="I254" s="741">
        <v>300</v>
      </c>
      <c r="J254" s="741">
        <v>255</v>
      </c>
      <c r="K254" s="741">
        <f t="shared" si="25"/>
        <v>76.5</v>
      </c>
      <c r="M254" s="741" t="s">
        <v>773</v>
      </c>
      <c r="N254" s="741">
        <v>58</v>
      </c>
      <c r="O254" s="741">
        <v>240</v>
      </c>
      <c r="P254" s="741">
        <f t="shared" si="26"/>
        <v>13.92</v>
      </c>
    </row>
    <row r="255" spans="2:18">
      <c r="B255" s="742">
        <v>43586</v>
      </c>
      <c r="C255" s="821">
        <v>282.17</v>
      </c>
      <c r="D255" s="822">
        <f t="shared" si="27"/>
        <v>331.22999999999996</v>
      </c>
      <c r="E255" s="741">
        <v>0.86</v>
      </c>
      <c r="F255" s="775">
        <f t="shared" si="24"/>
        <v>284.85779999999994</v>
      </c>
      <c r="H255" s="741"/>
      <c r="I255" s="741"/>
      <c r="J255" s="741"/>
      <c r="K255" s="741"/>
      <c r="M255" s="741" t="s">
        <v>773</v>
      </c>
      <c r="N255" s="741">
        <v>71</v>
      </c>
      <c r="O255" s="741">
        <v>76</v>
      </c>
      <c r="P255" s="741">
        <f t="shared" si="26"/>
        <v>5.3959999999999999</v>
      </c>
    </row>
    <row r="256" spans="2:18">
      <c r="B256" s="742">
        <v>43617</v>
      </c>
      <c r="C256" s="821">
        <v>282.04000000000002</v>
      </c>
      <c r="D256" s="822">
        <f t="shared" si="27"/>
        <v>331.35999999999996</v>
      </c>
      <c r="E256" s="741">
        <v>0.86</v>
      </c>
      <c r="F256" s="775">
        <f t="shared" si="24"/>
        <v>284.96959999999996</v>
      </c>
      <c r="H256" s="741"/>
      <c r="I256" s="741"/>
      <c r="J256" s="741"/>
      <c r="K256" s="741"/>
      <c r="M256" s="741" t="s">
        <v>773</v>
      </c>
      <c r="N256" s="741">
        <v>71</v>
      </c>
      <c r="O256" s="741">
        <v>16</v>
      </c>
      <c r="P256" s="741">
        <f t="shared" si="26"/>
        <v>1.1359999999999999</v>
      </c>
    </row>
    <row r="257" spans="2:18">
      <c r="B257" s="742">
        <v>43647</v>
      </c>
      <c r="C257" s="821">
        <v>279.56</v>
      </c>
      <c r="D257" s="822">
        <f t="shared" si="27"/>
        <v>333.84</v>
      </c>
      <c r="E257" s="741">
        <v>0.86</v>
      </c>
      <c r="F257" s="775">
        <f t="shared" si="24"/>
        <v>287.10239999999999</v>
      </c>
      <c r="H257" s="741"/>
      <c r="I257" s="741"/>
      <c r="J257" s="741"/>
      <c r="K257" s="741"/>
      <c r="M257" s="741" t="s">
        <v>773</v>
      </c>
      <c r="N257" s="741">
        <v>84</v>
      </c>
      <c r="O257" s="741">
        <v>26</v>
      </c>
      <c r="P257" s="741">
        <f t="shared" si="26"/>
        <v>2.1840000000000002</v>
      </c>
    </row>
    <row r="258" spans="2:18">
      <c r="B258" s="742">
        <v>43678</v>
      </c>
      <c r="C258" s="821">
        <v>279.56</v>
      </c>
      <c r="D258" s="822">
        <f t="shared" si="27"/>
        <v>333.84</v>
      </c>
      <c r="E258" s="741">
        <v>0.86</v>
      </c>
      <c r="F258" s="775">
        <f t="shared" si="24"/>
        <v>287.10239999999999</v>
      </c>
      <c r="H258" s="741"/>
      <c r="I258" s="741"/>
      <c r="J258" s="741"/>
      <c r="K258" s="741"/>
      <c r="M258" s="741" t="s">
        <v>773</v>
      </c>
      <c r="N258" s="741">
        <v>120</v>
      </c>
      <c r="O258" s="741">
        <v>28</v>
      </c>
      <c r="P258" s="741">
        <f t="shared" si="26"/>
        <v>3.36</v>
      </c>
    </row>
    <row r="259" spans="2:18">
      <c r="B259" s="742">
        <v>43709</v>
      </c>
      <c r="C259" s="821">
        <v>267.06</v>
      </c>
      <c r="D259" s="822">
        <f t="shared" si="27"/>
        <v>346.34</v>
      </c>
      <c r="E259" s="741">
        <v>0.86</v>
      </c>
      <c r="F259" s="775">
        <f t="shared" si="24"/>
        <v>297.85239999999999</v>
      </c>
      <c r="H259" s="741"/>
      <c r="I259" s="741"/>
      <c r="J259" s="741"/>
      <c r="K259" s="741"/>
      <c r="M259" s="741"/>
      <c r="N259" s="741"/>
      <c r="O259" s="741"/>
      <c r="P259" s="741"/>
    </row>
    <row r="260" spans="2:18">
      <c r="B260" s="742">
        <v>43739</v>
      </c>
      <c r="C260" s="821">
        <v>268.20999999999998</v>
      </c>
      <c r="D260" s="822">
        <f t="shared" si="27"/>
        <v>345.19</v>
      </c>
      <c r="E260" s="741">
        <v>0.86</v>
      </c>
      <c r="F260" s="775">
        <f t="shared" si="24"/>
        <v>296.86340000000001</v>
      </c>
      <c r="H260" s="741"/>
      <c r="I260" s="741"/>
      <c r="J260" s="741"/>
      <c r="K260" s="741"/>
      <c r="M260" s="741"/>
      <c r="N260" s="741"/>
      <c r="O260" s="741"/>
      <c r="P260" s="741"/>
    </row>
    <row r="261" spans="2:18">
      <c r="B261" s="742">
        <v>43770</v>
      </c>
      <c r="C261" s="821">
        <v>267.82</v>
      </c>
      <c r="D261" s="822">
        <f t="shared" si="27"/>
        <v>345.58</v>
      </c>
      <c r="E261" s="741">
        <v>0.86</v>
      </c>
      <c r="F261" s="775">
        <f t="shared" si="24"/>
        <v>297.19880000000001</v>
      </c>
      <c r="H261" s="741"/>
      <c r="I261" s="741"/>
      <c r="J261" s="741"/>
      <c r="K261" s="741"/>
      <c r="M261" s="741"/>
      <c r="N261" s="741"/>
      <c r="O261" s="741"/>
      <c r="P261" s="741"/>
    </row>
    <row r="262" spans="2:18">
      <c r="B262" s="742">
        <v>43800</v>
      </c>
      <c r="C262" s="821">
        <v>267.77</v>
      </c>
      <c r="D262" s="822">
        <f t="shared" si="27"/>
        <v>345.63</v>
      </c>
      <c r="E262" s="741">
        <v>0.86</v>
      </c>
      <c r="F262" s="775">
        <f t="shared" si="24"/>
        <v>297.24180000000001</v>
      </c>
      <c r="H262" s="741"/>
      <c r="I262" s="741"/>
      <c r="J262" s="741"/>
      <c r="K262" s="741"/>
      <c r="M262" s="741"/>
      <c r="N262" s="741"/>
      <c r="O262" s="741"/>
      <c r="P262" s="741"/>
    </row>
    <row r="263" spans="2:18">
      <c r="B263" s="753" t="s">
        <v>26</v>
      </c>
      <c r="C263" s="778"/>
      <c r="D263" s="752"/>
      <c r="E263" s="754"/>
      <c r="F263" s="773">
        <f>SUM(F251:F262)</f>
        <v>2705.5428000000002</v>
      </c>
      <c r="H263" s="741"/>
      <c r="I263" s="741"/>
      <c r="J263" s="741"/>
      <c r="K263" s="741"/>
      <c r="M263" s="741"/>
      <c r="N263" s="741"/>
      <c r="O263" s="741"/>
      <c r="P263" s="741"/>
    </row>
    <row r="264" spans="2:18">
      <c r="B264" s="742" t="s">
        <v>758</v>
      </c>
      <c r="C264" s="741"/>
      <c r="D264" s="741"/>
      <c r="E264" s="741"/>
      <c r="F264" s="769">
        <f>$F$262*12</f>
        <v>3566.9016000000001</v>
      </c>
      <c r="H264" s="741"/>
      <c r="I264" s="741"/>
      <c r="J264" s="741"/>
      <c r="K264" s="741"/>
      <c r="M264" s="741"/>
      <c r="N264" s="741"/>
      <c r="O264" s="741"/>
      <c r="P264" s="741"/>
    </row>
    <row r="265" spans="2:18">
      <c r="B265" s="742" t="s">
        <v>759</v>
      </c>
      <c r="C265" s="741"/>
      <c r="D265" s="741"/>
      <c r="E265" s="741"/>
      <c r="F265" s="769">
        <f>$F$262*12</f>
        <v>3566.9016000000001</v>
      </c>
      <c r="H265" s="741"/>
      <c r="I265" s="741"/>
      <c r="J265" s="741"/>
      <c r="K265" s="741"/>
      <c r="M265" s="741"/>
      <c r="N265" s="741"/>
      <c r="O265" s="741"/>
      <c r="P265" s="741"/>
    </row>
    <row r="266" spans="2:18">
      <c r="B266" s="742" t="s">
        <v>869</v>
      </c>
      <c r="C266" s="741"/>
      <c r="D266" s="741"/>
      <c r="E266" s="741"/>
      <c r="F266" s="769">
        <f>$F$262*12</f>
        <v>3566.9016000000001</v>
      </c>
      <c r="H266" s="741"/>
      <c r="I266" s="741"/>
      <c r="J266" s="741"/>
      <c r="K266" s="741"/>
      <c r="M266" s="741"/>
      <c r="N266" s="741"/>
      <c r="O266" s="741"/>
      <c r="P266" s="741"/>
    </row>
    <row r="267" spans="2:18">
      <c r="B267" s="742" t="s">
        <v>870</v>
      </c>
      <c r="C267" s="741"/>
      <c r="D267" s="741"/>
      <c r="E267" s="741"/>
      <c r="F267" s="769">
        <f>F266</f>
        <v>3566.9016000000001</v>
      </c>
      <c r="H267" s="741"/>
      <c r="I267" s="741"/>
      <c r="J267" s="741"/>
      <c r="K267" s="741"/>
      <c r="M267" s="741"/>
      <c r="N267" s="741"/>
      <c r="O267" s="741"/>
      <c r="P267" s="741"/>
    </row>
    <row r="268" spans="2:18">
      <c r="H268" s="741"/>
      <c r="I268" s="741"/>
      <c r="J268" s="741"/>
      <c r="K268" s="741"/>
      <c r="M268" s="741"/>
      <c r="N268" s="741"/>
      <c r="O268" s="741"/>
      <c r="P268" s="741"/>
    </row>
    <row r="269" spans="2:18">
      <c r="H269" s="741"/>
      <c r="I269" s="741"/>
      <c r="J269" s="741"/>
      <c r="K269" s="741"/>
      <c r="M269" s="741"/>
      <c r="N269" s="741"/>
      <c r="O269" s="741"/>
      <c r="P269" s="741"/>
    </row>
    <row r="270" spans="2:18">
      <c r="H270" s="753" t="s">
        <v>26</v>
      </c>
      <c r="I270" s="754"/>
      <c r="J270" s="754"/>
      <c r="K270" s="750">
        <f>SUM(K251:K269)</f>
        <v>464.57</v>
      </c>
      <c r="M270" s="753" t="s">
        <v>26</v>
      </c>
      <c r="N270" s="754"/>
      <c r="O270" s="754"/>
      <c r="P270" s="751">
        <f>SUM(P251:P269)</f>
        <v>105.90599999999999</v>
      </c>
      <c r="R270" s="774">
        <f>K270-P270</f>
        <v>358.66399999999999</v>
      </c>
    </row>
  </sheetData>
  <mergeCells count="24">
    <mergeCell ref="B248:F248"/>
    <mergeCell ref="B48:F48"/>
    <mergeCell ref="B98:F98"/>
    <mergeCell ref="B216:F216"/>
    <mergeCell ref="B153:F153"/>
    <mergeCell ref="B185:F185"/>
    <mergeCell ref="B76:F76"/>
    <mergeCell ref="B121:F121"/>
    <mergeCell ref="B18:U18"/>
    <mergeCell ref="P20:V20"/>
    <mergeCell ref="B20:B21"/>
    <mergeCell ref="C20:C21"/>
    <mergeCell ref="D20:D21"/>
    <mergeCell ref="E20:E21"/>
    <mergeCell ref="F20:F21"/>
    <mergeCell ref="G20:G21"/>
    <mergeCell ref="H20:H21"/>
    <mergeCell ref="I20:I21"/>
    <mergeCell ref="O20:O21"/>
    <mergeCell ref="J20:J21"/>
    <mergeCell ref="K20:K21"/>
    <mergeCell ref="L20:L21"/>
    <mergeCell ref="M20:M21"/>
    <mergeCell ref="N20:N21"/>
  </mergeCells>
  <phoneticPr fontId="244"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2021-07-30T19:36:38Z</dcterms:modified>
</cp:coreProperties>
</file>