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24226"/>
  <mc:AlternateContent xmlns:mc="http://schemas.openxmlformats.org/markup-compatibility/2006">
    <mc:Choice Requires="x15">
      <x15ac:absPath xmlns:x15ac="http://schemas.microsoft.com/office/spreadsheetml/2010/11/ac" url="/Users/David/Sync/IndEco/Projects/C1192 Elexicon LRAMVA/Elexicon 2019.zip-2021-4-16 9.0.0/Whitby 2019 Claim/"/>
    </mc:Choice>
  </mc:AlternateContent>
  <xr:revisionPtr revIDLastSave="0" documentId="13_ncr:1_{22109918-5FE1-9541-B37B-31EDC1A14829}" xr6:coauthVersionLast="47" xr6:coauthVersionMax="47" xr10:uidLastSave="{00000000-0000-0000-0000-000000000000}"/>
  <bookViews>
    <workbookView xWindow="0" yWindow="500" windowWidth="28800" windowHeight="1646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LRAM'!$B$221</definedName>
    <definedName name="Table_5_c.__2017_Lost_Revenues_Work_Form">'5.  2015-2020 LRAM'!$B$409</definedName>
    <definedName name="Table_5_d.__2018_Lost_Revenues_Work_Form">'5.  2015-2020 LRAM'!$B$596</definedName>
    <definedName name="Table_5_e.__2019_Lost_Revenues_Work_Form">'5.  2015-2020 LRAM'!$B$782</definedName>
    <definedName name="Table_5_f.__2020_Lost_Revenues_Work_Form">'5.  2015-2020 LRAM'!$B$965</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85" l="1"/>
  <c r="F96" i="85"/>
  <c r="H176" i="47"/>
  <c r="H175" i="47"/>
  <c r="H174" i="47"/>
  <c r="H173" i="47"/>
  <c r="H172" i="47"/>
  <c r="H171" i="47"/>
  <c r="H170" i="47"/>
  <c r="H169" i="47"/>
  <c r="H168" i="47"/>
  <c r="H167" i="47"/>
  <c r="H166" i="47"/>
  <c r="H165" i="47"/>
  <c r="AX141" i="68"/>
  <c r="S141" i="68"/>
  <c r="AC406" i="46"/>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C57" i="47"/>
  <c r="C58" i="47" s="1"/>
  <c r="AL883" i="79"/>
  <c r="AK883" i="79"/>
  <c r="AJ883" i="79"/>
  <c r="AI883" i="79"/>
  <c r="AH883" i="79"/>
  <c r="AG883" i="79"/>
  <c r="AF883" i="79"/>
  <c r="AE883" i="79"/>
  <c r="AD883" i="79"/>
  <c r="AC883" i="79"/>
  <c r="AB883" i="79"/>
  <c r="AA883" i="79"/>
  <c r="Z883" i="79"/>
  <c r="Y883" i="79"/>
  <c r="P883" i="79"/>
  <c r="N883" i="79"/>
  <c r="E883" i="79"/>
  <c r="AM882" i="79"/>
  <c r="AL880" i="79"/>
  <c r="AK880" i="79"/>
  <c r="AJ880" i="79"/>
  <c r="AI880" i="79"/>
  <c r="AH880" i="79"/>
  <c r="AG880" i="79"/>
  <c r="AF880" i="79"/>
  <c r="AE880" i="79"/>
  <c r="AD880" i="79"/>
  <c r="AC880" i="79"/>
  <c r="AB880" i="79"/>
  <c r="AA880" i="79"/>
  <c r="Z880" i="79"/>
  <c r="Y880" i="79"/>
  <c r="N880" i="79"/>
  <c r="AM879" i="79"/>
  <c r="AL877" i="79"/>
  <c r="AK877" i="79"/>
  <c r="AJ877" i="79"/>
  <c r="AI877" i="79"/>
  <c r="AH877" i="79"/>
  <c r="AG877" i="79"/>
  <c r="AF877" i="79"/>
  <c r="AE877" i="79"/>
  <c r="AD877" i="79"/>
  <c r="AC877" i="79"/>
  <c r="AB877" i="79"/>
  <c r="AA877" i="79"/>
  <c r="Z877" i="79"/>
  <c r="Y877" i="79"/>
  <c r="N877" i="79"/>
  <c r="AM876" i="79"/>
  <c r="AL874" i="79"/>
  <c r="AK874" i="79"/>
  <c r="AJ874" i="79"/>
  <c r="AI874" i="79"/>
  <c r="AH874" i="79"/>
  <c r="AG874" i="79"/>
  <c r="AF874" i="79"/>
  <c r="AE874" i="79"/>
  <c r="AD874" i="79"/>
  <c r="AC874" i="79"/>
  <c r="AB874" i="79"/>
  <c r="AA874" i="79"/>
  <c r="Z874" i="79"/>
  <c r="Y874" i="79"/>
  <c r="N874" i="79"/>
  <c r="AM873" i="79"/>
  <c r="AL871" i="79"/>
  <c r="AK871" i="79"/>
  <c r="AJ871" i="79"/>
  <c r="AI871" i="79"/>
  <c r="AH871" i="79"/>
  <c r="AG871" i="79"/>
  <c r="AF871" i="79"/>
  <c r="AE871" i="79"/>
  <c r="AD871" i="79"/>
  <c r="AC871" i="79"/>
  <c r="AB871" i="79"/>
  <c r="AA871" i="79"/>
  <c r="Z871" i="79"/>
  <c r="Y871" i="79"/>
  <c r="O871" i="79"/>
  <c r="N871" i="79"/>
  <c r="E871" i="79"/>
  <c r="AM870" i="79"/>
  <c r="O870" i="79"/>
  <c r="AL868" i="79"/>
  <c r="AK868" i="79"/>
  <c r="AJ868" i="79"/>
  <c r="AI868" i="79"/>
  <c r="AH868" i="79"/>
  <c r="AG868" i="79"/>
  <c r="AF868" i="79"/>
  <c r="AE868" i="79"/>
  <c r="AD868" i="79"/>
  <c r="AC868" i="79"/>
  <c r="AB868" i="79"/>
  <c r="AA868" i="79"/>
  <c r="Z868" i="79"/>
  <c r="Y868" i="79"/>
  <c r="N868" i="79"/>
  <c r="AM867" i="79"/>
  <c r="AL864" i="79"/>
  <c r="AK864" i="79"/>
  <c r="AJ864" i="79"/>
  <c r="AI864" i="79"/>
  <c r="AH864" i="79"/>
  <c r="AG864" i="79"/>
  <c r="AF864" i="79"/>
  <c r="AE864" i="79"/>
  <c r="AD864" i="79"/>
  <c r="AC864" i="79"/>
  <c r="AB864" i="79"/>
  <c r="AA864" i="79"/>
  <c r="Z864" i="79"/>
  <c r="Y864" i="79"/>
  <c r="AM863" i="79"/>
  <c r="AL861" i="79"/>
  <c r="AK861" i="79"/>
  <c r="AJ861" i="79"/>
  <c r="AI861" i="79"/>
  <c r="AH861" i="79"/>
  <c r="AG861" i="79"/>
  <c r="AF861" i="79"/>
  <c r="AE861" i="79"/>
  <c r="AD861" i="79"/>
  <c r="AC861" i="79"/>
  <c r="AB861" i="79"/>
  <c r="AA861" i="79"/>
  <c r="Z861" i="79"/>
  <c r="Y861" i="79"/>
  <c r="AM860" i="79"/>
  <c r="AL858" i="79"/>
  <c r="AK858" i="79"/>
  <c r="AJ858" i="79"/>
  <c r="AI858" i="79"/>
  <c r="AH858" i="79"/>
  <c r="AG858" i="79"/>
  <c r="AF858" i="79"/>
  <c r="AE858" i="79"/>
  <c r="AD858" i="79"/>
  <c r="AC858" i="79"/>
  <c r="AB858" i="79"/>
  <c r="AA858" i="79"/>
  <c r="Z858" i="79"/>
  <c r="Y858" i="79"/>
  <c r="E858" i="79"/>
  <c r="AM857" i="79"/>
  <c r="AL691" i="79"/>
  <c r="AK691" i="79"/>
  <c r="AJ691" i="79"/>
  <c r="AI691" i="79"/>
  <c r="AH691" i="79"/>
  <c r="AG691" i="79"/>
  <c r="AF691" i="79"/>
  <c r="AE691" i="79"/>
  <c r="AD691" i="79"/>
  <c r="AC691" i="79"/>
  <c r="AB691" i="79"/>
  <c r="AA691" i="79"/>
  <c r="Z691" i="79"/>
  <c r="Y691" i="79"/>
  <c r="N691" i="79"/>
  <c r="AM690" i="79"/>
  <c r="E690" i="79"/>
  <c r="AL688" i="79"/>
  <c r="AK688" i="79"/>
  <c r="AJ688" i="79"/>
  <c r="AI688" i="79"/>
  <c r="AH688" i="79"/>
  <c r="AG688" i="79"/>
  <c r="AF688" i="79"/>
  <c r="AE688" i="79"/>
  <c r="AD688" i="79"/>
  <c r="AC688" i="79"/>
  <c r="AB688" i="79"/>
  <c r="AA688" i="79"/>
  <c r="Z688" i="79"/>
  <c r="Y688" i="79"/>
  <c r="AM687" i="79"/>
  <c r="E687" i="79"/>
  <c r="F687" i="79" s="1"/>
  <c r="E684" i="79" s="1"/>
  <c r="P684" i="79" s="1"/>
  <c r="Q684" i="79" s="1"/>
  <c r="AL685" i="79"/>
  <c r="AK685" i="79"/>
  <c r="AJ685" i="79"/>
  <c r="AI685" i="79"/>
  <c r="AH685" i="79"/>
  <c r="AG685" i="79"/>
  <c r="AF685" i="79"/>
  <c r="AE685" i="79"/>
  <c r="AD685" i="79"/>
  <c r="AC685" i="79"/>
  <c r="AB685" i="79"/>
  <c r="AA685" i="79"/>
  <c r="Z685" i="79"/>
  <c r="Y685" i="79"/>
  <c r="P685" i="79"/>
  <c r="Q685" i="79" s="1"/>
  <c r="O685" i="79"/>
  <c r="N685" i="79"/>
  <c r="E685" i="79"/>
  <c r="F685" i="79" s="1"/>
  <c r="D685" i="79"/>
  <c r="AM684" i="79"/>
  <c r="AL682" i="79"/>
  <c r="AK682" i="79"/>
  <c r="AJ682" i="79"/>
  <c r="AI682" i="79"/>
  <c r="AH682" i="79"/>
  <c r="AG682" i="79"/>
  <c r="AF682" i="79"/>
  <c r="AE682" i="79"/>
  <c r="AD682" i="79"/>
  <c r="AC682" i="79"/>
  <c r="AB682" i="79"/>
  <c r="AA682" i="79"/>
  <c r="Z682" i="79"/>
  <c r="Y682" i="79"/>
  <c r="N682" i="79"/>
  <c r="AM681" i="79"/>
  <c r="AL678" i="79"/>
  <c r="AK678" i="79"/>
  <c r="AJ678" i="79"/>
  <c r="AI678" i="79"/>
  <c r="AH678" i="79"/>
  <c r="AG678" i="79"/>
  <c r="AF678" i="79"/>
  <c r="AE678" i="79"/>
  <c r="AD678" i="79"/>
  <c r="AC678" i="79"/>
  <c r="AB678" i="79"/>
  <c r="AA678" i="79"/>
  <c r="Z678" i="79"/>
  <c r="Y678" i="79"/>
  <c r="AM677" i="79"/>
  <c r="E677" i="79"/>
  <c r="AL675" i="79"/>
  <c r="AK675" i="79"/>
  <c r="AJ675" i="79"/>
  <c r="AI675" i="79"/>
  <c r="AH675" i="79"/>
  <c r="AG675" i="79"/>
  <c r="AF675" i="79"/>
  <c r="AE675" i="79"/>
  <c r="AD675" i="79"/>
  <c r="AC675" i="79"/>
  <c r="AB675" i="79"/>
  <c r="AA675" i="79"/>
  <c r="Z675" i="79"/>
  <c r="Y675" i="79"/>
  <c r="AM674" i="79"/>
  <c r="E674" i="79"/>
  <c r="AL672" i="79"/>
  <c r="AK672" i="79"/>
  <c r="AJ672" i="79"/>
  <c r="AI672" i="79"/>
  <c r="AH672" i="79"/>
  <c r="AG672" i="79"/>
  <c r="AF672" i="79"/>
  <c r="AE672" i="79"/>
  <c r="AD672" i="79"/>
  <c r="AC672" i="79"/>
  <c r="AB672" i="79"/>
  <c r="AA672" i="79"/>
  <c r="Z672" i="79"/>
  <c r="Y672" i="79"/>
  <c r="AM671" i="79"/>
  <c r="E671" i="79"/>
  <c r="AL534" i="79"/>
  <c r="AK534" i="79"/>
  <c r="AJ534" i="79"/>
  <c r="AI534" i="79"/>
  <c r="AH534" i="79"/>
  <c r="AG534" i="79"/>
  <c r="AF534" i="79"/>
  <c r="AE534" i="79"/>
  <c r="AD534" i="79"/>
  <c r="AC534" i="79"/>
  <c r="AB534" i="79"/>
  <c r="AA534" i="79"/>
  <c r="Z534" i="79"/>
  <c r="Y534" i="79"/>
  <c r="N534" i="79"/>
  <c r="AM533" i="79"/>
  <c r="AL530" i="79"/>
  <c r="AK530" i="79"/>
  <c r="AJ530" i="79"/>
  <c r="AI530" i="79"/>
  <c r="AH530" i="79"/>
  <c r="AG530" i="79"/>
  <c r="AF530" i="79"/>
  <c r="AE530" i="79"/>
  <c r="AD530" i="79"/>
  <c r="AC530" i="79"/>
  <c r="AB530" i="79"/>
  <c r="AA530" i="79"/>
  <c r="Z530" i="79"/>
  <c r="Y530" i="79"/>
  <c r="N530" i="79"/>
  <c r="AM529" i="79"/>
  <c r="AL527" i="79"/>
  <c r="AK527" i="79"/>
  <c r="AJ527" i="79"/>
  <c r="AI527" i="79"/>
  <c r="AH527" i="79"/>
  <c r="AG527" i="79"/>
  <c r="AF527" i="79"/>
  <c r="AE527" i="79"/>
  <c r="AD527" i="79"/>
  <c r="AC527" i="79"/>
  <c r="AB527" i="79"/>
  <c r="AA527" i="79"/>
  <c r="Z527" i="79"/>
  <c r="Y527" i="79"/>
  <c r="N527" i="79"/>
  <c r="AM526" i="79"/>
  <c r="AL524" i="79"/>
  <c r="AK524" i="79"/>
  <c r="AJ524" i="79"/>
  <c r="AI524" i="79"/>
  <c r="AH524" i="79"/>
  <c r="AG524" i="79"/>
  <c r="AF524" i="79"/>
  <c r="AE524" i="79"/>
  <c r="AD524" i="79"/>
  <c r="AC524" i="79"/>
  <c r="AB524" i="79"/>
  <c r="AA524" i="79"/>
  <c r="Z524" i="79"/>
  <c r="Y524" i="79"/>
  <c r="N524" i="79"/>
  <c r="AM523" i="79"/>
  <c r="AL520" i="79"/>
  <c r="AK520" i="79"/>
  <c r="AJ520" i="79"/>
  <c r="AI520" i="79"/>
  <c r="AH520" i="79"/>
  <c r="AG520" i="79"/>
  <c r="AF520" i="79"/>
  <c r="AE520" i="79"/>
  <c r="AD520" i="79"/>
  <c r="AC520" i="79"/>
  <c r="AB520" i="79"/>
  <c r="AA520" i="79"/>
  <c r="Z520" i="79"/>
  <c r="Y520" i="79"/>
  <c r="N520" i="79"/>
  <c r="AM519" i="79"/>
  <c r="AL517" i="79"/>
  <c r="AK517" i="79"/>
  <c r="AJ517" i="79"/>
  <c r="AI517" i="79"/>
  <c r="AH517" i="79"/>
  <c r="AG517" i="79"/>
  <c r="AF517" i="79"/>
  <c r="AE517" i="79"/>
  <c r="AD517" i="79"/>
  <c r="AC517" i="79"/>
  <c r="AB517" i="79"/>
  <c r="AA517" i="79"/>
  <c r="Z517" i="79"/>
  <c r="Y517" i="79"/>
  <c r="N517" i="79"/>
  <c r="AM516" i="79"/>
  <c r="AL514" i="79"/>
  <c r="AK514" i="79"/>
  <c r="AJ514" i="79"/>
  <c r="AI514" i="79"/>
  <c r="AH514" i="79"/>
  <c r="AG514" i="79"/>
  <c r="AF514" i="79"/>
  <c r="AE514" i="79"/>
  <c r="AD514" i="79"/>
  <c r="AC514" i="79"/>
  <c r="AB514" i="79"/>
  <c r="AA514" i="79"/>
  <c r="Z514" i="79"/>
  <c r="Y514" i="79"/>
  <c r="N514" i="79"/>
  <c r="AM513" i="79"/>
  <c r="AL511" i="79"/>
  <c r="AK511" i="79"/>
  <c r="AJ511" i="79"/>
  <c r="AI511" i="79"/>
  <c r="AH511" i="79"/>
  <c r="AG511" i="79"/>
  <c r="AF511" i="79"/>
  <c r="AE511" i="79"/>
  <c r="AD511" i="79"/>
  <c r="AC511" i="79"/>
  <c r="AB511" i="79"/>
  <c r="AA511" i="79"/>
  <c r="Z511" i="79"/>
  <c r="Y511" i="79"/>
  <c r="N511" i="79"/>
  <c r="AM510" i="79"/>
  <c r="AL508" i="79"/>
  <c r="AK508" i="79"/>
  <c r="AJ508" i="79"/>
  <c r="AI508" i="79"/>
  <c r="AH508" i="79"/>
  <c r="AG508" i="79"/>
  <c r="AF508" i="79"/>
  <c r="AE508" i="79"/>
  <c r="AD508" i="79"/>
  <c r="AC508" i="79"/>
  <c r="AB508" i="79"/>
  <c r="AA508" i="79"/>
  <c r="Z508" i="79"/>
  <c r="Y508" i="79"/>
  <c r="N508" i="79"/>
  <c r="AM507" i="79"/>
  <c r="AL505" i="79"/>
  <c r="AK505" i="79"/>
  <c r="AJ505" i="79"/>
  <c r="AI505" i="79"/>
  <c r="AH505" i="79"/>
  <c r="AG505" i="79"/>
  <c r="AF505" i="79"/>
  <c r="AE505" i="79"/>
  <c r="AD505" i="79"/>
  <c r="AC505" i="79"/>
  <c r="AB505" i="79"/>
  <c r="AA505" i="79"/>
  <c r="Z505" i="79"/>
  <c r="Y505" i="79"/>
  <c r="T505" i="79"/>
  <c r="S505" i="79"/>
  <c r="R505" i="79"/>
  <c r="Q505" i="79"/>
  <c r="P505" i="79"/>
  <c r="O505" i="79"/>
  <c r="N505" i="79"/>
  <c r="AM504" i="79"/>
  <c r="AA502" i="79"/>
  <c r="Z502" i="79"/>
  <c r="O502" i="79"/>
  <c r="D502" i="79"/>
  <c r="AL501" i="79"/>
  <c r="AK501" i="79"/>
  <c r="AJ501" i="79"/>
  <c r="AI501" i="79"/>
  <c r="AH501" i="79"/>
  <c r="AG501" i="79"/>
  <c r="AF501" i="79"/>
  <c r="AE501" i="79"/>
  <c r="AD501" i="79"/>
  <c r="AC501" i="79"/>
  <c r="AB501" i="79"/>
  <c r="AA501" i="79"/>
  <c r="Z501" i="79"/>
  <c r="Y501" i="79"/>
  <c r="N501" i="79"/>
  <c r="AM500" i="79"/>
  <c r="V501" i="79"/>
  <c r="U501" i="79"/>
  <c r="AL498" i="79"/>
  <c r="AK498" i="79"/>
  <c r="AJ498" i="79"/>
  <c r="AI498" i="79"/>
  <c r="AH498" i="79"/>
  <c r="AG498" i="79"/>
  <c r="AF498" i="79"/>
  <c r="AE498" i="79"/>
  <c r="AD498" i="79"/>
  <c r="AC498" i="79"/>
  <c r="AB498" i="79"/>
  <c r="AA498" i="79"/>
  <c r="Z498" i="79"/>
  <c r="Y498" i="79"/>
  <c r="N498" i="79"/>
  <c r="AM497" i="79"/>
  <c r="AL494" i="79"/>
  <c r="AK494" i="79"/>
  <c r="AJ494" i="79"/>
  <c r="AI494" i="79"/>
  <c r="AH494" i="79"/>
  <c r="AG494" i="79"/>
  <c r="AF494" i="79"/>
  <c r="AE494" i="79"/>
  <c r="AD494" i="79"/>
  <c r="AC494" i="79"/>
  <c r="AB494" i="79"/>
  <c r="AA494" i="79"/>
  <c r="Z494" i="79"/>
  <c r="Y494" i="79"/>
  <c r="AM493" i="79"/>
  <c r="AL491" i="79"/>
  <c r="AK491" i="79"/>
  <c r="AJ491" i="79"/>
  <c r="AI491" i="79"/>
  <c r="AH491" i="79"/>
  <c r="AG491" i="79"/>
  <c r="AF491" i="79"/>
  <c r="AE491" i="79"/>
  <c r="AD491" i="79"/>
  <c r="AC491" i="79"/>
  <c r="AB491" i="79"/>
  <c r="AA491" i="79"/>
  <c r="Z491" i="79"/>
  <c r="Y491" i="79"/>
  <c r="E491" i="79"/>
  <c r="F491" i="79" s="1"/>
  <c r="AM490" i="79"/>
  <c r="AL488" i="79"/>
  <c r="AK488" i="79"/>
  <c r="AJ488" i="79"/>
  <c r="AI488" i="79"/>
  <c r="AH488" i="79"/>
  <c r="AG488" i="79"/>
  <c r="AF488" i="79"/>
  <c r="AE488" i="79"/>
  <c r="AD488" i="79"/>
  <c r="AC488" i="79"/>
  <c r="AB488" i="79"/>
  <c r="AA488" i="79"/>
  <c r="Z488" i="79"/>
  <c r="Y488" i="79"/>
  <c r="AM487" i="79"/>
  <c r="AL485" i="79"/>
  <c r="AK485" i="79"/>
  <c r="AJ485" i="79"/>
  <c r="AI485" i="79"/>
  <c r="AH485" i="79"/>
  <c r="AG485" i="79"/>
  <c r="AF485" i="79"/>
  <c r="AE485" i="79"/>
  <c r="AD485" i="79"/>
  <c r="AC485" i="79"/>
  <c r="AB485" i="79"/>
  <c r="AA485" i="79"/>
  <c r="Z485" i="79"/>
  <c r="Y485" i="79"/>
  <c r="AM484" i="79"/>
  <c r="AL482" i="79"/>
  <c r="AK482" i="79"/>
  <c r="AJ482" i="79"/>
  <c r="AI482" i="79"/>
  <c r="AH482" i="79"/>
  <c r="AG482" i="79"/>
  <c r="AF482" i="79"/>
  <c r="AE482" i="79"/>
  <c r="AD482" i="79"/>
  <c r="AC482" i="79"/>
  <c r="AB482" i="79"/>
  <c r="AA482" i="79"/>
  <c r="Z482" i="79"/>
  <c r="Y482" i="79"/>
  <c r="AM481"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4" i="79"/>
  <c r="AK324" i="79"/>
  <c r="AJ324" i="79"/>
  <c r="AI324" i="79"/>
  <c r="AH324" i="79"/>
  <c r="AG324" i="79"/>
  <c r="AF324" i="79"/>
  <c r="AE324" i="79"/>
  <c r="AD324" i="79"/>
  <c r="AC324" i="79"/>
  <c r="AB324" i="79"/>
  <c r="AA324" i="79"/>
  <c r="Z324" i="79"/>
  <c r="Y324" i="79"/>
  <c r="N324" i="79"/>
  <c r="AM323" i="79"/>
  <c r="AL321" i="79"/>
  <c r="AK321" i="79"/>
  <c r="AJ321" i="79"/>
  <c r="AI321" i="79"/>
  <c r="AH321" i="79"/>
  <c r="AG321" i="79"/>
  <c r="AF321" i="79"/>
  <c r="AE321" i="79"/>
  <c r="AD321" i="79"/>
  <c r="AC321" i="79"/>
  <c r="AB321" i="79"/>
  <c r="AA321" i="79"/>
  <c r="Z321" i="79"/>
  <c r="Y321" i="79"/>
  <c r="N321" i="79"/>
  <c r="AM320" i="79"/>
  <c r="AL318" i="79"/>
  <c r="AK318" i="79"/>
  <c r="AJ318" i="79"/>
  <c r="AI318" i="79"/>
  <c r="AH318" i="79"/>
  <c r="AG318" i="79"/>
  <c r="AF318" i="79"/>
  <c r="AE318" i="79"/>
  <c r="AD318" i="79"/>
  <c r="AC318" i="79"/>
  <c r="AB318" i="79"/>
  <c r="AA318" i="79"/>
  <c r="Z318" i="79"/>
  <c r="Y318" i="79"/>
  <c r="N318" i="79"/>
  <c r="AM317" i="79"/>
  <c r="AL315" i="79"/>
  <c r="AK315" i="79"/>
  <c r="AJ315" i="79"/>
  <c r="AI315" i="79"/>
  <c r="AH315" i="79"/>
  <c r="AG315" i="79"/>
  <c r="AF315" i="79"/>
  <c r="AE315" i="79"/>
  <c r="AD315" i="79"/>
  <c r="AC315" i="79"/>
  <c r="AB315" i="79"/>
  <c r="AA315" i="79"/>
  <c r="Z315" i="79"/>
  <c r="Y315" i="79"/>
  <c r="N315" i="79"/>
  <c r="AM314" i="79"/>
  <c r="O312" i="79"/>
  <c r="P312" i="79" s="1"/>
  <c r="Q312" i="79" s="1"/>
  <c r="D312" i="79"/>
  <c r="AA311" i="79"/>
  <c r="Z311" i="79"/>
  <c r="AL310" i="79"/>
  <c r="AK310" i="79"/>
  <c r="AJ310" i="79"/>
  <c r="AI310" i="79"/>
  <c r="AH310" i="79"/>
  <c r="AG310" i="79"/>
  <c r="AF310" i="79"/>
  <c r="AE310" i="79"/>
  <c r="AD310" i="79"/>
  <c r="AC310" i="79"/>
  <c r="AB310" i="79"/>
  <c r="AA310" i="79"/>
  <c r="Z310" i="79"/>
  <c r="Y310" i="79"/>
  <c r="N310" i="79"/>
  <c r="AM309" i="79"/>
  <c r="AL307" i="79"/>
  <c r="AK307" i="79"/>
  <c r="AJ307" i="79"/>
  <c r="AI307" i="79"/>
  <c r="AH307" i="79"/>
  <c r="AG307" i="79"/>
  <c r="AF307" i="79"/>
  <c r="AE307" i="79"/>
  <c r="AD307" i="79"/>
  <c r="AC307" i="79"/>
  <c r="AB307" i="79"/>
  <c r="AA307" i="79"/>
  <c r="Z307" i="79"/>
  <c r="Y307" i="79"/>
  <c r="N307" i="79"/>
  <c r="AM306" i="79"/>
  <c r="AL303" i="79"/>
  <c r="AK303" i="79"/>
  <c r="AJ303" i="79"/>
  <c r="AI303" i="79"/>
  <c r="AH303" i="79"/>
  <c r="AG303" i="79"/>
  <c r="AF303" i="79"/>
  <c r="AE303" i="79"/>
  <c r="AD303" i="79"/>
  <c r="AC303" i="79"/>
  <c r="AB303" i="79"/>
  <c r="AA303" i="79"/>
  <c r="Z303" i="79"/>
  <c r="Y303" i="79"/>
  <c r="AM302" i="79"/>
  <c r="AL300" i="79"/>
  <c r="AK300" i="79"/>
  <c r="AJ300" i="79"/>
  <c r="AI300" i="79"/>
  <c r="AH300" i="79"/>
  <c r="AG300" i="79"/>
  <c r="AF300" i="79"/>
  <c r="AE300" i="79"/>
  <c r="AD300" i="79"/>
  <c r="AC300" i="79"/>
  <c r="AB300" i="79"/>
  <c r="AA300" i="79"/>
  <c r="Z300" i="79"/>
  <c r="Y300" i="79"/>
  <c r="AM299" i="79"/>
  <c r="AL297" i="79"/>
  <c r="AK297" i="79"/>
  <c r="AJ297" i="79"/>
  <c r="AI297" i="79"/>
  <c r="AH297" i="79"/>
  <c r="AG297" i="79"/>
  <c r="AF297" i="79"/>
  <c r="AE297" i="79"/>
  <c r="AD297" i="79"/>
  <c r="AC297" i="79"/>
  <c r="AB297" i="79"/>
  <c r="AA297" i="79"/>
  <c r="Z297" i="79"/>
  <c r="Y297" i="79"/>
  <c r="AM296" i="79"/>
  <c r="AL294" i="79"/>
  <c r="AK294" i="79"/>
  <c r="AJ294" i="79"/>
  <c r="AI294" i="79"/>
  <c r="AH294" i="79"/>
  <c r="AG294" i="79"/>
  <c r="AF294" i="79"/>
  <c r="AE294" i="79"/>
  <c r="AD294" i="79"/>
  <c r="AC294" i="79"/>
  <c r="AB294" i="79"/>
  <c r="AA294" i="79"/>
  <c r="Z294" i="79"/>
  <c r="Y294" i="79"/>
  <c r="AM293" i="79"/>
  <c r="AL289" i="79"/>
  <c r="AK289" i="79"/>
  <c r="AJ289" i="79"/>
  <c r="AI289" i="79"/>
  <c r="AH289" i="79"/>
  <c r="AG289" i="79"/>
  <c r="AF289" i="79"/>
  <c r="AE289" i="79"/>
  <c r="AD289" i="79"/>
  <c r="AC289" i="79"/>
  <c r="AB289" i="79"/>
  <c r="AA289" i="79"/>
  <c r="Z289" i="79"/>
  <c r="Y289" i="79"/>
  <c r="N289" i="79"/>
  <c r="AM288"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Y283" i="79"/>
  <c r="AM282" i="79"/>
  <c r="AL126" i="79"/>
  <c r="AL127" i="79" s="1"/>
  <c r="AK126" i="79"/>
  <c r="AK127" i="79" s="1"/>
  <c r="AJ126" i="79"/>
  <c r="AJ127" i="79" s="1"/>
  <c r="AI126" i="79"/>
  <c r="AI127" i="79" s="1"/>
  <c r="AH126" i="79"/>
  <c r="AH127" i="79" s="1"/>
  <c r="AG126" i="79"/>
  <c r="AG127" i="79" s="1"/>
  <c r="AF126" i="79"/>
  <c r="AF127" i="79" s="1"/>
  <c r="AE126" i="79"/>
  <c r="AE127" i="79" s="1"/>
  <c r="AD126" i="79"/>
  <c r="AD127" i="79" s="1"/>
  <c r="AC126" i="79"/>
  <c r="AC127" i="79" s="1"/>
  <c r="AB126" i="79"/>
  <c r="AB127" i="79" s="1"/>
  <c r="AA126" i="79"/>
  <c r="AA127" i="79" s="1"/>
  <c r="Z126" i="79"/>
  <c r="Z127" i="79" s="1"/>
  <c r="Y126" i="79"/>
  <c r="Y127" i="79" s="1"/>
  <c r="N126" i="79"/>
  <c r="AM125" i="79"/>
  <c r="AL123" i="79"/>
  <c r="AK123" i="79"/>
  <c r="AJ123" i="79"/>
  <c r="AI123" i="79"/>
  <c r="AH123" i="79"/>
  <c r="AG123" i="79"/>
  <c r="AF123" i="79"/>
  <c r="AE123" i="79"/>
  <c r="AD123" i="79"/>
  <c r="AC123" i="79"/>
  <c r="AB123" i="79"/>
  <c r="AA123" i="79"/>
  <c r="Z123" i="79"/>
  <c r="Y123" i="79"/>
  <c r="N123" i="79"/>
  <c r="AM122" i="79"/>
  <c r="AL119" i="79"/>
  <c r="AK119" i="79"/>
  <c r="AJ119" i="79"/>
  <c r="AI119" i="79"/>
  <c r="AH119" i="79"/>
  <c r="AG119" i="79"/>
  <c r="AF119" i="79"/>
  <c r="AE119" i="79"/>
  <c r="AD119" i="79"/>
  <c r="AC119" i="79"/>
  <c r="AB119" i="79"/>
  <c r="AA119" i="79"/>
  <c r="Z119" i="79"/>
  <c r="Y119" i="79"/>
  <c r="AM118"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Y110" i="79"/>
  <c r="AM109" i="79"/>
  <c r="AL105" i="79"/>
  <c r="AK105" i="79"/>
  <c r="AJ105" i="79"/>
  <c r="AI105" i="79"/>
  <c r="AH105" i="79"/>
  <c r="AG105" i="79"/>
  <c r="AF105" i="79"/>
  <c r="AE105" i="79"/>
  <c r="AD105" i="79"/>
  <c r="AC105" i="79"/>
  <c r="AB105" i="79"/>
  <c r="AA105" i="79"/>
  <c r="Z105" i="79"/>
  <c r="Y105" i="79"/>
  <c r="N105" i="79"/>
  <c r="AM104"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2" i="79"/>
  <c r="AK92" i="79"/>
  <c r="AJ92" i="79"/>
  <c r="AI92" i="79"/>
  <c r="AH92" i="79"/>
  <c r="AG92" i="79"/>
  <c r="AF92" i="79"/>
  <c r="AE92" i="79"/>
  <c r="AD92" i="79"/>
  <c r="AC92" i="79"/>
  <c r="AB92" i="79"/>
  <c r="AA92" i="79"/>
  <c r="Z92" i="79"/>
  <c r="Y92" i="79"/>
  <c r="N92" i="79"/>
  <c r="AM91" i="79"/>
  <c r="AL89" i="79"/>
  <c r="AK89" i="79"/>
  <c r="AJ89" i="79"/>
  <c r="AI89" i="79"/>
  <c r="AH89" i="79"/>
  <c r="AG89" i="79"/>
  <c r="AF89" i="79"/>
  <c r="AE89" i="79"/>
  <c r="AD89" i="79"/>
  <c r="AC89" i="79"/>
  <c r="AB89" i="79"/>
  <c r="AA89" i="79"/>
  <c r="Z89" i="79"/>
  <c r="Y89" i="79"/>
  <c r="N89" i="79"/>
  <c r="AM88"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1" i="79"/>
  <c r="AK71" i="79"/>
  <c r="AJ71" i="79"/>
  <c r="AI71" i="79"/>
  <c r="AH71" i="79"/>
  <c r="AG71" i="79"/>
  <c r="AF71" i="79"/>
  <c r="AE71" i="79"/>
  <c r="AD71" i="79"/>
  <c r="AC71" i="79"/>
  <c r="AB71" i="79"/>
  <c r="AA71" i="79"/>
  <c r="Z71" i="79"/>
  <c r="Y71" i="79"/>
  <c r="N71" i="79"/>
  <c r="AM70"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A62" i="79"/>
  <c r="Z62" i="79"/>
  <c r="Y62" i="79"/>
  <c r="N62" i="79"/>
  <c r="AM61" i="79"/>
  <c r="P61" i="79"/>
  <c r="Q61" i="79" s="1"/>
  <c r="R61" i="79" s="1"/>
  <c r="S61" i="79" s="1"/>
  <c r="T61" i="79" s="1"/>
  <c r="U61" i="79" s="1"/>
  <c r="V61" i="79" s="1"/>
  <c r="W61" i="79" s="1"/>
  <c r="X61" i="79" s="1"/>
  <c r="O61"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407" i="46"/>
  <c r="AK407" i="46"/>
  <c r="AJ407" i="46"/>
  <c r="AI407" i="46"/>
  <c r="AH407" i="46"/>
  <c r="AG407" i="46"/>
  <c r="AF407" i="46"/>
  <c r="AE407" i="46"/>
  <c r="AD407" i="46"/>
  <c r="AC407" i="46"/>
  <c r="AB407" i="46"/>
  <c r="AA407" i="46"/>
  <c r="Z407" i="46"/>
  <c r="Y407" i="46"/>
  <c r="AM406" i="46"/>
  <c r="AL406" i="46"/>
  <c r="AK406" i="46"/>
  <c r="AJ406" i="46"/>
  <c r="AI406" i="46"/>
  <c r="AH406" i="46"/>
  <c r="AG406" i="46"/>
  <c r="AF406" i="46"/>
  <c r="AE406" i="46"/>
  <c r="AD406" i="46"/>
  <c r="AB406" i="46"/>
  <c r="AA406" i="46"/>
  <c r="Z406" i="46"/>
  <c r="Y406"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T384" i="46"/>
  <c r="S384" i="46"/>
  <c r="R384" i="46"/>
  <c r="Q384" i="46"/>
  <c r="P384" i="46"/>
  <c r="O384" i="46"/>
  <c r="AL234" i="46"/>
  <c r="AK234" i="46"/>
  <c r="AJ234" i="46"/>
  <c r="AI234" i="46"/>
  <c r="AH234" i="46"/>
  <c r="AG234" i="46"/>
  <c r="AF234" i="46"/>
  <c r="AE234" i="46"/>
  <c r="AD234" i="46"/>
  <c r="AC234" i="46"/>
  <c r="AB234" i="46"/>
  <c r="AA234" i="46"/>
  <c r="Z234" i="46"/>
  <c r="Y234" i="46"/>
  <c r="N234" i="46"/>
  <c r="AM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AL179" i="46"/>
  <c r="AK179" i="46"/>
  <c r="AJ179" i="46"/>
  <c r="AI179" i="46"/>
  <c r="AH179" i="46"/>
  <c r="AG179" i="46"/>
  <c r="AF179" i="46"/>
  <c r="AE179" i="46"/>
  <c r="AD179" i="46"/>
  <c r="AC179" i="46"/>
  <c r="AB179" i="46"/>
  <c r="AA179" i="46"/>
  <c r="Z179" i="46"/>
  <c r="Y179" i="46"/>
  <c r="N179" i="46"/>
  <c r="AM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AL160" i="46"/>
  <c r="AK160" i="46"/>
  <c r="AJ160" i="46"/>
  <c r="AI160" i="46"/>
  <c r="AH160" i="46"/>
  <c r="AG160" i="46"/>
  <c r="AF160" i="46"/>
  <c r="AE160" i="46"/>
  <c r="AD160" i="46"/>
  <c r="AC160" i="46"/>
  <c r="AB160" i="46"/>
  <c r="AA160" i="46"/>
  <c r="Z160" i="46"/>
  <c r="Y160" i="46"/>
  <c r="AM159" i="46"/>
  <c r="AL157" i="46"/>
  <c r="AK157" i="46"/>
  <c r="AJ157" i="46"/>
  <c r="AI157" i="46"/>
  <c r="AH157" i="46"/>
  <c r="AG157" i="46"/>
  <c r="AF157" i="46"/>
  <c r="AE157" i="46"/>
  <c r="AD157" i="46"/>
  <c r="AC157" i="46"/>
  <c r="AB157" i="46"/>
  <c r="AA157" i="46"/>
  <c r="Z157" i="46"/>
  <c r="Y157" i="46"/>
  <c r="AM156" i="46"/>
  <c r="AL154" i="46"/>
  <c r="AK154" i="46"/>
  <c r="AJ154" i="46"/>
  <c r="AI154" i="46"/>
  <c r="AH154" i="46"/>
  <c r="AG154" i="46"/>
  <c r="AF154" i="46"/>
  <c r="AE154" i="46"/>
  <c r="AD154" i="46"/>
  <c r="AC154" i="46"/>
  <c r="AB154" i="46"/>
  <c r="AA154" i="46"/>
  <c r="Z154" i="46"/>
  <c r="Y154" i="46"/>
  <c r="AM153" i="46"/>
  <c r="AL151" i="46"/>
  <c r="AK151" i="46"/>
  <c r="AJ151" i="46"/>
  <c r="AI151" i="46"/>
  <c r="AH151" i="46"/>
  <c r="AG151" i="46"/>
  <c r="AF151" i="46"/>
  <c r="AE151" i="46"/>
  <c r="AD151" i="46"/>
  <c r="AC151" i="46"/>
  <c r="AB151" i="46"/>
  <c r="AA151" i="46"/>
  <c r="Z151" i="46"/>
  <c r="Y151" i="46"/>
  <c r="AM150" i="46"/>
  <c r="S183" i="85"/>
  <c r="N183" i="85"/>
  <c r="T181" i="85"/>
  <c r="O181" i="85"/>
  <c r="T180" i="85"/>
  <c r="O180" i="85"/>
  <c r="T179" i="85"/>
  <c r="O179" i="85"/>
  <c r="T178" i="85"/>
  <c r="O178" i="85"/>
  <c r="X54" i="85" s="1"/>
  <c r="T177" i="85"/>
  <c r="O177" i="85"/>
  <c r="T176" i="85"/>
  <c r="O176" i="85"/>
  <c r="T174" i="85"/>
  <c r="O174" i="85"/>
  <c r="T173" i="85"/>
  <c r="O173" i="85"/>
  <c r="T172" i="85"/>
  <c r="O172" i="85"/>
  <c r="T171" i="85"/>
  <c r="O171" i="85"/>
  <c r="T170" i="85"/>
  <c r="O170" i="85"/>
  <c r="T169" i="85"/>
  <c r="O169" i="85"/>
  <c r="X53" i="85" s="1"/>
  <c r="T168" i="85"/>
  <c r="O168" i="85"/>
  <c r="T167" i="85"/>
  <c r="O167" i="85"/>
  <c r="T166" i="85"/>
  <c r="O166" i="85"/>
  <c r="T164" i="85"/>
  <c r="O164" i="85"/>
  <c r="T163" i="85"/>
  <c r="O163" i="85"/>
  <c r="T162" i="85"/>
  <c r="O162" i="85"/>
  <c r="T161" i="85"/>
  <c r="O161" i="85"/>
  <c r="T160" i="85"/>
  <c r="O160" i="85"/>
  <c r="X52" i="85" s="1"/>
  <c r="T158" i="85"/>
  <c r="O158" i="85"/>
  <c r="T156" i="85"/>
  <c r="O156" i="85"/>
  <c r="T154" i="85"/>
  <c r="O154" i="85"/>
  <c r="T153" i="85"/>
  <c r="O153" i="85"/>
  <c r="X49" i="85" s="1"/>
  <c r="T152" i="85"/>
  <c r="O152" i="85"/>
  <c r="T151" i="85"/>
  <c r="O151" i="85"/>
  <c r="T150" i="85"/>
  <c r="O150" i="85"/>
  <c r="T148" i="85"/>
  <c r="O148" i="85"/>
  <c r="T147" i="85"/>
  <c r="O147" i="85"/>
  <c r="T146" i="85"/>
  <c r="O146" i="85"/>
  <c r="T145" i="85"/>
  <c r="O145" i="85"/>
  <c r="T144" i="85"/>
  <c r="O144" i="85"/>
  <c r="T143" i="85"/>
  <c r="O143" i="85"/>
  <c r="T142" i="85"/>
  <c r="O142" i="85"/>
  <c r="T141" i="85"/>
  <c r="O141" i="85"/>
  <c r="T140" i="85"/>
  <c r="O140" i="85"/>
  <c r="X48" i="85" s="1"/>
  <c r="T139" i="85"/>
  <c r="O139" i="85"/>
  <c r="T138" i="85"/>
  <c r="O138" i="85"/>
  <c r="T136" i="85"/>
  <c r="O136" i="85"/>
  <c r="T135" i="85"/>
  <c r="O135" i="85"/>
  <c r="T134" i="85"/>
  <c r="O134" i="85"/>
  <c r="T133" i="85"/>
  <c r="O133" i="85"/>
  <c r="T132" i="85"/>
  <c r="O132" i="85"/>
  <c r="T131" i="85"/>
  <c r="O131" i="85"/>
  <c r="T130" i="85"/>
  <c r="O130" i="85"/>
  <c r="T129" i="85"/>
  <c r="O129" i="85"/>
  <c r="T128" i="85"/>
  <c r="O128" i="85"/>
  <c r="T127" i="85"/>
  <c r="O127" i="85"/>
  <c r="X47" i="85" s="1"/>
  <c r="T126" i="85"/>
  <c r="O126" i="85"/>
  <c r="T125" i="85"/>
  <c r="O125" i="85"/>
  <c r="T124" i="85"/>
  <c r="O124" i="85"/>
  <c r="T122" i="85"/>
  <c r="O122" i="85"/>
  <c r="T121" i="85"/>
  <c r="O121" i="85"/>
  <c r="T120" i="85"/>
  <c r="O120" i="85"/>
  <c r="T119" i="85"/>
  <c r="O119" i="85"/>
  <c r="T118" i="85"/>
  <c r="O118" i="85"/>
  <c r="T117" i="85"/>
  <c r="O117" i="85"/>
  <c r="T116" i="85"/>
  <c r="O116" i="85"/>
  <c r="T115" i="85"/>
  <c r="O115" i="85"/>
  <c r="T114" i="85"/>
  <c r="O114" i="85"/>
  <c r="T113" i="85"/>
  <c r="O113" i="85"/>
  <c r="T112" i="85"/>
  <c r="O112" i="85"/>
  <c r="X46" i="85" s="1"/>
  <c r="T111" i="85"/>
  <c r="O111" i="85"/>
  <c r="T109" i="85"/>
  <c r="O109" i="85"/>
  <c r="T108" i="85"/>
  <c r="O108" i="85"/>
  <c r="H108" i="85"/>
  <c r="T107" i="85"/>
  <c r="O107" i="85"/>
  <c r="E107" i="85"/>
  <c r="D107" i="85"/>
  <c r="C107" i="85"/>
  <c r="T106" i="85"/>
  <c r="O106" i="85"/>
  <c r="T105" i="85"/>
  <c r="O105" i="85"/>
  <c r="T104" i="85"/>
  <c r="O104" i="85"/>
  <c r="T103" i="85"/>
  <c r="O103" i="85"/>
  <c r="C103" i="85"/>
  <c r="T102" i="85"/>
  <c r="O102" i="85"/>
  <c r="E102" i="85"/>
  <c r="D102" i="85"/>
  <c r="C102" i="85"/>
  <c r="T101" i="85"/>
  <c r="O101" i="85"/>
  <c r="X45" i="85" s="1"/>
  <c r="E100" i="85"/>
  <c r="D100" i="85"/>
  <c r="C100" i="85"/>
  <c r="T99" i="85"/>
  <c r="O99" i="85"/>
  <c r="T98" i="85"/>
  <c r="O98" i="85"/>
  <c r="X44" i="85" s="1"/>
  <c r="T97" i="85"/>
  <c r="O97" i="85"/>
  <c r="T96" i="85"/>
  <c r="O96" i="85"/>
  <c r="T95" i="85"/>
  <c r="O95" i="85"/>
  <c r="T94" i="85"/>
  <c r="O94" i="85"/>
  <c r="T93" i="85"/>
  <c r="O93" i="85"/>
  <c r="T92" i="85"/>
  <c r="O92" i="85"/>
  <c r="T91" i="85"/>
  <c r="Y44" i="85" s="1"/>
  <c r="D82" i="85" s="1"/>
  <c r="O91" i="85"/>
  <c r="T89" i="85"/>
  <c r="O89" i="85"/>
  <c r="T87" i="85"/>
  <c r="O87" i="85"/>
  <c r="T86" i="85"/>
  <c r="O86" i="85"/>
  <c r="T84" i="85"/>
  <c r="O84" i="85"/>
  <c r="T83" i="85"/>
  <c r="O83" i="85"/>
  <c r="T82" i="85"/>
  <c r="Y41" i="85" s="1"/>
  <c r="O82" i="85"/>
  <c r="D81" i="85"/>
  <c r="T80" i="85"/>
  <c r="O80" i="85"/>
  <c r="E80" i="85"/>
  <c r="D80" i="85"/>
  <c r="C80" i="85"/>
  <c r="T79" i="85"/>
  <c r="Y40" i="85" s="1"/>
  <c r="O79" i="85"/>
  <c r="E79" i="85"/>
  <c r="D79" i="85"/>
  <c r="C79" i="85"/>
  <c r="E78" i="85"/>
  <c r="D78" i="85"/>
  <c r="C78" i="85"/>
  <c r="T77" i="85"/>
  <c r="O77" i="85"/>
  <c r="E77" i="85"/>
  <c r="D77" i="85"/>
  <c r="C77" i="85"/>
  <c r="T76" i="85"/>
  <c r="Y39" i="85" s="1"/>
  <c r="O76" i="85"/>
  <c r="E76" i="85"/>
  <c r="D76" i="85"/>
  <c r="C76" i="85"/>
  <c r="E75" i="85"/>
  <c r="D75" i="85"/>
  <c r="C75" i="85"/>
  <c r="T74" i="85"/>
  <c r="O74" i="85"/>
  <c r="E74" i="85"/>
  <c r="D74" i="85"/>
  <c r="C74" i="85"/>
  <c r="T73" i="85"/>
  <c r="Y38" i="85" s="1"/>
  <c r="D52" i="85" s="1"/>
  <c r="O73" i="85"/>
  <c r="E73" i="85"/>
  <c r="F73" i="85" s="1"/>
  <c r="D73" i="85"/>
  <c r="C73" i="85"/>
  <c r="T72" i="85"/>
  <c r="O72" i="85"/>
  <c r="E72" i="85"/>
  <c r="D72" i="85"/>
  <c r="C72" i="85"/>
  <c r="T71" i="85"/>
  <c r="O71" i="85"/>
  <c r="T70" i="85"/>
  <c r="O70" i="85"/>
  <c r="T69" i="85"/>
  <c r="O69" i="85"/>
  <c r="X38" i="85" s="1"/>
  <c r="T67" i="85"/>
  <c r="O67" i="85"/>
  <c r="T66" i="85"/>
  <c r="O66" i="85"/>
  <c r="T65" i="85"/>
  <c r="O65" i="85"/>
  <c r="T63" i="85"/>
  <c r="O63" i="85"/>
  <c r="T62" i="85"/>
  <c r="O62" i="85"/>
  <c r="T60" i="85"/>
  <c r="O60" i="85"/>
  <c r="T59" i="85"/>
  <c r="O59" i="85"/>
  <c r="H60" i="85"/>
  <c r="E58" i="85"/>
  <c r="D58" i="85"/>
  <c r="C58" i="85"/>
  <c r="T57" i="85"/>
  <c r="O57" i="85"/>
  <c r="C57" i="85"/>
  <c r="T56" i="85"/>
  <c r="O56" i="85"/>
  <c r="T55" i="85"/>
  <c r="O55" i="85"/>
  <c r="C55" i="85"/>
  <c r="Y54" i="85"/>
  <c r="D106" i="85" s="1"/>
  <c r="T54" i="85"/>
  <c r="O54" i="85"/>
  <c r="C54" i="85"/>
  <c r="Y53" i="85"/>
  <c r="D105" i="85" s="1"/>
  <c r="E53" i="85"/>
  <c r="D53" i="85"/>
  <c r="C53" i="85"/>
  <c r="Y52" i="85"/>
  <c r="D104" i="85" s="1"/>
  <c r="T52" i="85"/>
  <c r="O52" i="85"/>
  <c r="Y51" i="85"/>
  <c r="D103" i="85" s="1"/>
  <c r="X51" i="85"/>
  <c r="T51" i="85"/>
  <c r="O51" i="85"/>
  <c r="E51" i="85"/>
  <c r="D51" i="85"/>
  <c r="Y50" i="85"/>
  <c r="D101" i="85" s="1"/>
  <c r="X50" i="85"/>
  <c r="Z50" i="85" s="1"/>
  <c r="E101" i="85" s="1"/>
  <c r="T50" i="85"/>
  <c r="O50" i="85"/>
  <c r="X33" i="85" s="1"/>
  <c r="Y49" i="85"/>
  <c r="D99" i="85" s="1"/>
  <c r="T49" i="85"/>
  <c r="Y33" i="85" s="1"/>
  <c r="D47" i="85" s="1"/>
  <c r="O49" i="85"/>
  <c r="D49" i="85"/>
  <c r="Y48" i="85"/>
  <c r="D98" i="85" s="1"/>
  <c r="Y47" i="85"/>
  <c r="D97" i="85" s="1"/>
  <c r="T47" i="85"/>
  <c r="O47" i="85"/>
  <c r="Y46" i="85"/>
  <c r="D96" i="85" s="1"/>
  <c r="T46" i="85"/>
  <c r="O46" i="85"/>
  <c r="Y45" i="85"/>
  <c r="D83" i="85" s="1"/>
  <c r="T45" i="85"/>
  <c r="O45" i="85"/>
  <c r="Z43" i="85"/>
  <c r="E81" i="85" s="1"/>
  <c r="Y43" i="85"/>
  <c r="X43" i="85"/>
  <c r="C81" i="85" s="1"/>
  <c r="T43" i="85"/>
  <c r="O43" i="85"/>
  <c r="Y42" i="85"/>
  <c r="D57" i="85" s="1"/>
  <c r="X42" i="85"/>
  <c r="X41" i="85"/>
  <c r="C56" i="85" s="1"/>
  <c r="T41" i="85"/>
  <c r="O41" i="85"/>
  <c r="X40" i="85"/>
  <c r="T40" i="85"/>
  <c r="O40" i="85"/>
  <c r="X39" i="85"/>
  <c r="H39" i="85"/>
  <c r="T38" i="85"/>
  <c r="O38" i="85"/>
  <c r="Z37" i="85"/>
  <c r="Y37" i="85"/>
  <c r="X37" i="85"/>
  <c r="C51" i="85" s="1"/>
  <c r="T37" i="85"/>
  <c r="O37" i="85"/>
  <c r="Y36" i="85"/>
  <c r="D50" i="85" s="1"/>
  <c r="X36" i="85"/>
  <c r="C50" i="85" s="1"/>
  <c r="D36" i="85"/>
  <c r="Z35" i="85"/>
  <c r="E49" i="85" s="1"/>
  <c r="Y35" i="85"/>
  <c r="X35" i="85"/>
  <c r="C49" i="85" s="1"/>
  <c r="T35" i="85"/>
  <c r="O35" i="85"/>
  <c r="Y34" i="85"/>
  <c r="D48" i="85" s="1"/>
  <c r="X34" i="85"/>
  <c r="C48" i="85" s="1"/>
  <c r="T34" i="85"/>
  <c r="O34" i="85"/>
  <c r="T33" i="85"/>
  <c r="O33" i="85"/>
  <c r="X28" i="85" s="1"/>
  <c r="Y32" i="85"/>
  <c r="D37" i="85" s="1"/>
  <c r="X32" i="85"/>
  <c r="Z32" i="85" s="1"/>
  <c r="E37" i="85" s="1"/>
  <c r="Y31" i="85"/>
  <c r="X31" i="85"/>
  <c r="C36" i="85" s="1"/>
  <c r="T31" i="85"/>
  <c r="O31" i="85"/>
  <c r="X27" i="85" s="1"/>
  <c r="E31" i="85"/>
  <c r="D31" i="85"/>
  <c r="C31" i="85"/>
  <c r="Y30" i="85"/>
  <c r="D35" i="85" s="1"/>
  <c r="X30" i="85"/>
  <c r="Z30" i="85" s="1"/>
  <c r="E35" i="85" s="1"/>
  <c r="T30" i="85"/>
  <c r="O30" i="85"/>
  <c r="E30" i="85"/>
  <c r="D30" i="85"/>
  <c r="C30" i="85"/>
  <c r="Y29" i="85"/>
  <c r="D34" i="85" s="1"/>
  <c r="X29" i="85"/>
  <c r="C34" i="85" s="1"/>
  <c r="T29" i="85"/>
  <c r="O29" i="85"/>
  <c r="E29" i="85"/>
  <c r="D29" i="85"/>
  <c r="C29" i="85"/>
  <c r="Y28" i="85"/>
  <c r="D33" i="85" s="1"/>
  <c r="T28" i="85"/>
  <c r="T183" i="85" s="1"/>
  <c r="O28" i="85"/>
  <c r="O183" i="85" s="1"/>
  <c r="E28" i="85"/>
  <c r="D28" i="85"/>
  <c r="C28" i="85"/>
  <c r="E27" i="85"/>
  <c r="F27" i="85" s="1"/>
  <c r="D27" i="85"/>
  <c r="C27" i="85"/>
  <c r="E26" i="85"/>
  <c r="D26" i="85"/>
  <c r="C26" i="85"/>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AL51" i="46"/>
  <c r="AK51" i="46"/>
  <c r="AJ51" i="46"/>
  <c r="AI51" i="46"/>
  <c r="AH51" i="46"/>
  <c r="AG51" i="46"/>
  <c r="AF51" i="46"/>
  <c r="AE51" i="46"/>
  <c r="AD51" i="46"/>
  <c r="AC51" i="46"/>
  <c r="AB51" i="46"/>
  <c r="AA51" i="46"/>
  <c r="Z51" i="46"/>
  <c r="Y51" i="46"/>
  <c r="N51" i="46"/>
  <c r="AM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AL32" i="46"/>
  <c r="AK32" i="46"/>
  <c r="AJ32" i="46"/>
  <c r="AI32" i="46"/>
  <c r="AH32" i="46"/>
  <c r="AG32" i="46"/>
  <c r="AF32" i="46"/>
  <c r="AE32" i="46"/>
  <c r="AD32" i="46"/>
  <c r="AC32" i="46"/>
  <c r="AB32" i="46"/>
  <c r="AA32" i="46"/>
  <c r="Z32" i="46"/>
  <c r="Y32" i="46"/>
  <c r="AM31" i="46"/>
  <c r="AL29" i="46"/>
  <c r="AK29" i="46"/>
  <c r="AJ29" i="46"/>
  <c r="AI29" i="46"/>
  <c r="AH29" i="46"/>
  <c r="AG29" i="46"/>
  <c r="AF29" i="46"/>
  <c r="AE29" i="46"/>
  <c r="AD29" i="46"/>
  <c r="AC29" i="46"/>
  <c r="AB29" i="46"/>
  <c r="AA29" i="46"/>
  <c r="Z29" i="46"/>
  <c r="Y29" i="46"/>
  <c r="AM28" i="46"/>
  <c r="AL26" i="46"/>
  <c r="AK26" i="46"/>
  <c r="AJ26" i="46"/>
  <c r="AI26" i="46"/>
  <c r="AH26" i="46"/>
  <c r="AG26" i="46"/>
  <c r="AF26" i="46"/>
  <c r="AE26" i="46"/>
  <c r="AD26" i="46"/>
  <c r="AC26" i="46"/>
  <c r="AB26" i="46"/>
  <c r="AA26" i="46"/>
  <c r="Z26" i="46"/>
  <c r="Y26" i="46"/>
  <c r="AM25" i="46"/>
  <c r="AL23" i="46"/>
  <c r="AK23" i="46"/>
  <c r="AJ23" i="46"/>
  <c r="AI23" i="46"/>
  <c r="AH23" i="46"/>
  <c r="AG23" i="46"/>
  <c r="AF23" i="46"/>
  <c r="AE23" i="46"/>
  <c r="AD23" i="46"/>
  <c r="AC23" i="46"/>
  <c r="AB23" i="46"/>
  <c r="AA23" i="46"/>
  <c r="Z23" i="46"/>
  <c r="Y23" i="46"/>
  <c r="AM22" i="46"/>
  <c r="K70" i="86"/>
  <c r="L64" i="86"/>
  <c r="L70" i="86"/>
  <c r="L69" i="86"/>
  <c r="K69" i="86"/>
  <c r="K64" i="86"/>
  <c r="E502" i="79" l="1"/>
  <c r="F502" i="79" s="1"/>
  <c r="G502" i="79" s="1"/>
  <c r="E482" i="79"/>
  <c r="F482" i="79" s="1"/>
  <c r="O501" i="79"/>
  <c r="W501" i="79"/>
  <c r="E485" i="79"/>
  <c r="F485" i="79" s="1"/>
  <c r="E501" i="79"/>
  <c r="F501" i="79" s="1"/>
  <c r="Q501" i="79" s="1"/>
  <c r="T501" i="79"/>
  <c r="X501" i="79"/>
  <c r="E311" i="79"/>
  <c r="F311" i="79" s="1"/>
  <c r="G311" i="79" s="1"/>
  <c r="R501" i="79"/>
  <c r="S501" i="79"/>
  <c r="P502" i="79"/>
  <c r="Q502" i="79" s="1"/>
  <c r="R502" i="79" s="1"/>
  <c r="S502" i="79" s="1"/>
  <c r="E312" i="79"/>
  <c r="F312" i="79" s="1"/>
  <c r="G312" i="79" s="1"/>
  <c r="H312" i="79" s="1"/>
  <c r="O311" i="79"/>
  <c r="Z397" i="46"/>
  <c r="Z401" i="46"/>
  <c r="D384" i="46"/>
  <c r="Y396" i="46"/>
  <c r="Y400" i="46"/>
  <c r="E384" i="46"/>
  <c r="Z396" i="46"/>
  <c r="Z400" i="46"/>
  <c r="F384" i="46"/>
  <c r="Y395" i="46"/>
  <c r="Y399" i="46"/>
  <c r="G384" i="46"/>
  <c r="Z395" i="46"/>
  <c r="Z399" i="46"/>
  <c r="H384" i="46"/>
  <c r="Y398" i="46"/>
  <c r="I384" i="46"/>
  <c r="Z398" i="46"/>
  <c r="Y397" i="46"/>
  <c r="Y401" i="46"/>
  <c r="D54" i="85"/>
  <c r="Z39" i="85"/>
  <c r="E54" i="85" s="1"/>
  <c r="F74" i="85"/>
  <c r="F75" i="85" s="1"/>
  <c r="F76" i="85" s="1"/>
  <c r="F77" i="85" s="1"/>
  <c r="F78" i="85" s="1"/>
  <c r="F79" i="85" s="1"/>
  <c r="F80" i="85" s="1"/>
  <c r="F81" i="85" s="1"/>
  <c r="F82" i="85" s="1"/>
  <c r="F83" i="85" s="1"/>
  <c r="F85" i="85" s="1"/>
  <c r="Z28" i="85"/>
  <c r="E33" i="85" s="1"/>
  <c r="C33" i="85"/>
  <c r="C96" i="85"/>
  <c r="Z46" i="85"/>
  <c r="E96" i="85" s="1"/>
  <c r="X55" i="85"/>
  <c r="C32" i="85"/>
  <c r="Z38" i="85"/>
  <c r="E52" i="85" s="1"/>
  <c r="C52" i="85"/>
  <c r="C47" i="85"/>
  <c r="Z33" i="85"/>
  <c r="E47" i="85" s="1"/>
  <c r="H61" i="85"/>
  <c r="D55" i="85"/>
  <c r="Z40" i="85"/>
  <c r="E55" i="85" s="1"/>
  <c r="D56" i="85"/>
  <c r="Z41" i="85"/>
  <c r="E56" i="85" s="1"/>
  <c r="F28" i="85"/>
  <c r="F29" i="85" s="1"/>
  <c r="F30" i="85" s="1"/>
  <c r="F31" i="85" s="1"/>
  <c r="C83" i="85"/>
  <c r="Z45" i="85"/>
  <c r="E83" i="85" s="1"/>
  <c r="C97" i="85"/>
  <c r="Z47" i="85"/>
  <c r="E97" i="85" s="1"/>
  <c r="F97" i="85" s="1"/>
  <c r="C98" i="85"/>
  <c r="Z48" i="85"/>
  <c r="E98" i="85" s="1"/>
  <c r="C99" i="85"/>
  <c r="Z49" i="85"/>
  <c r="E99" i="85" s="1"/>
  <c r="C104" i="85"/>
  <c r="Z52" i="85"/>
  <c r="E104" i="85" s="1"/>
  <c r="Z53" i="85"/>
  <c r="E105" i="85" s="1"/>
  <c r="C105" i="85"/>
  <c r="Z54" i="85"/>
  <c r="E106" i="85" s="1"/>
  <c r="C106" i="85"/>
  <c r="C82" i="85"/>
  <c r="Z44" i="85"/>
  <c r="E82" i="85" s="1"/>
  <c r="Z31" i="85"/>
  <c r="E36" i="85" s="1"/>
  <c r="C101" i="85"/>
  <c r="Z29" i="85"/>
  <c r="E34" i="85" s="1"/>
  <c r="Z34" i="85"/>
  <c r="E48" i="85" s="1"/>
  <c r="F48" i="85" s="1"/>
  <c r="Z36" i="85"/>
  <c r="E50" i="85" s="1"/>
  <c r="C35" i="85"/>
  <c r="C37" i="85"/>
  <c r="H109" i="85"/>
  <c r="Y27" i="85"/>
  <c r="Z42" i="85"/>
  <c r="E57" i="85" s="1"/>
  <c r="Z51" i="85"/>
  <c r="E103" i="85" s="1"/>
  <c r="H85" i="85"/>
  <c r="H40" i="85"/>
  <c r="M64" i="86"/>
  <c r="K72" i="86"/>
  <c r="L72" i="86"/>
  <c r="K61" i="86"/>
  <c r="L71" i="86"/>
  <c r="L61" i="86"/>
  <c r="M61" i="86" s="1"/>
  <c r="K62" i="86"/>
  <c r="K71" i="86"/>
  <c r="L62" i="86"/>
  <c r="K63" i="86"/>
  <c r="L63" i="86"/>
  <c r="M63" i="86" s="1"/>
  <c r="Q311" i="79" l="1"/>
  <c r="P311" i="79"/>
  <c r="P501" i="79"/>
  <c r="F86" i="85"/>
  <c r="G85" i="85"/>
  <c r="H41" i="85"/>
  <c r="H86" i="85"/>
  <c r="I85" i="85"/>
  <c r="F84" i="85"/>
  <c r="G84" i="85" s="1"/>
  <c r="I84" i="85" s="1"/>
  <c r="Y55" i="85"/>
  <c r="D32" i="85"/>
  <c r="H62" i="85"/>
  <c r="Z27" i="85"/>
  <c r="F98" i="85"/>
  <c r="F99" i="85" s="1"/>
  <c r="F100" i="85" s="1"/>
  <c r="F101" i="85" s="1"/>
  <c r="F102" i="85" s="1"/>
  <c r="F103" i="85" s="1"/>
  <c r="F104" i="85" s="1"/>
  <c r="F105" i="85" s="1"/>
  <c r="F106" i="85" s="1"/>
  <c r="F107" i="85" s="1"/>
  <c r="F109" i="85" s="1"/>
  <c r="H110" i="85"/>
  <c r="F49" i="85"/>
  <c r="F50" i="85" s="1"/>
  <c r="F51" i="85" s="1"/>
  <c r="F52" i="85" s="1"/>
  <c r="F53" i="85" s="1"/>
  <c r="F54" i="85" s="1"/>
  <c r="F55" i="85" s="1"/>
  <c r="F56" i="85" s="1"/>
  <c r="F57" i="85" s="1"/>
  <c r="F58" i="85" s="1"/>
  <c r="F60" i="85" s="1"/>
  <c r="M62" i="86"/>
  <c r="H111" i="85" l="1"/>
  <c r="F108" i="85"/>
  <c r="G108" i="85" s="1"/>
  <c r="I108" i="85" s="1"/>
  <c r="O687" i="79" s="1"/>
  <c r="F110" i="85"/>
  <c r="G109" i="85"/>
  <c r="I109" i="85" s="1"/>
  <c r="P687" i="79" s="1"/>
  <c r="Z55" i="85"/>
  <c r="E32" i="85"/>
  <c r="F32" i="85" s="1"/>
  <c r="H63" i="85"/>
  <c r="H42" i="85"/>
  <c r="H87" i="85"/>
  <c r="I86" i="85"/>
  <c r="G60" i="85"/>
  <c r="I60" i="85" s="1"/>
  <c r="P314" i="79" s="1"/>
  <c r="Q314" i="79" s="1"/>
  <c r="R314" i="79" s="1"/>
  <c r="S314" i="79" s="1"/>
  <c r="T314" i="79" s="1"/>
  <c r="U314" i="79" s="1"/>
  <c r="V314" i="79" s="1"/>
  <c r="W314" i="79" s="1"/>
  <c r="X314" i="79" s="1"/>
  <c r="F61" i="85"/>
  <c r="F59" i="85"/>
  <c r="G59" i="85" s="1"/>
  <c r="I59" i="85" s="1"/>
  <c r="O314" i="79" s="1"/>
  <c r="G86" i="85"/>
  <c r="F87" i="85"/>
  <c r="M36" i="45"/>
  <c r="M37" i="45" s="1"/>
  <c r="M29" i="45"/>
  <c r="M30" i="45" s="1"/>
  <c r="M22" i="45"/>
  <c r="M23" i="45" s="1"/>
  <c r="M17" i="45"/>
  <c r="F62" i="85" l="1"/>
  <c r="G61" i="85"/>
  <c r="I61" i="85" s="1"/>
  <c r="H64" i="85"/>
  <c r="H88" i="85"/>
  <c r="G87" i="85"/>
  <c r="I87" i="85" s="1"/>
  <c r="F88" i="85"/>
  <c r="H43" i="85"/>
  <c r="H112" i="85"/>
  <c r="F33" i="85"/>
  <c r="F34" i="85" s="1"/>
  <c r="F35" i="85" s="1"/>
  <c r="F36" i="85" s="1"/>
  <c r="F37" i="85" s="1"/>
  <c r="F39" i="85" s="1"/>
  <c r="F38" i="85"/>
  <c r="G38" i="85" s="1"/>
  <c r="I38" i="85" s="1"/>
  <c r="G110" i="85"/>
  <c r="I110" i="85" s="1"/>
  <c r="Q687" i="79" s="1"/>
  <c r="F111" i="85"/>
  <c r="G111" i="85" l="1"/>
  <c r="I111" i="85" s="1"/>
  <c r="F112" i="85"/>
  <c r="F89" i="85"/>
  <c r="G89" i="85" s="1"/>
  <c r="G88" i="85"/>
  <c r="H89" i="85"/>
  <c r="I89" i="85" s="1"/>
  <c r="I88" i="85"/>
  <c r="G39" i="85"/>
  <c r="I39" i="85" s="1"/>
  <c r="F40" i="85"/>
  <c r="H113" i="85"/>
  <c r="G62" i="85"/>
  <c r="I62" i="85" s="1"/>
  <c r="F63" i="85"/>
  <c r="G63" i="85" l="1"/>
  <c r="I63" i="85" s="1"/>
  <c r="F64" i="85"/>
  <c r="G64" i="85" s="1"/>
  <c r="I64" i="85" s="1"/>
  <c r="F113" i="85"/>
  <c r="G113" i="85" s="1"/>
  <c r="G112" i="85"/>
  <c r="I112" i="85" s="1"/>
  <c r="F41" i="85"/>
  <c r="G40" i="85"/>
  <c r="I40" i="85" s="1"/>
  <c r="I113" i="85"/>
  <c r="F42" i="85" l="1"/>
  <c r="G41" i="85"/>
  <c r="I41" i="85" s="1"/>
  <c r="F43" i="85" l="1"/>
  <c r="G43" i="85" s="1"/>
  <c r="I43" i="85" s="1"/>
  <c r="G42" i="85"/>
  <c r="I42" i="85" s="1"/>
  <c r="I50" i="44" l="1"/>
  <c r="H50" i="44"/>
  <c r="G50" i="44"/>
  <c r="F50" i="44"/>
  <c r="E50" i="44"/>
  <c r="D50" i="44"/>
  <c r="N189" i="79" l="1"/>
  <c r="D22" i="45" l="1"/>
  <c r="O944" i="79" l="1"/>
  <c r="E44" i="44" l="1"/>
  <c r="AM144" i="79" l="1"/>
  <c r="Q46" i="44"/>
  <c r="P46" i="44"/>
  <c r="O46" i="44"/>
  <c r="N46" i="44"/>
  <c r="M46" i="44"/>
  <c r="L46" i="44"/>
  <c r="K46" i="44"/>
  <c r="J46" i="44"/>
  <c r="I46" i="44"/>
  <c r="H46" i="44"/>
  <c r="G46" i="44"/>
  <c r="F46" i="44"/>
  <c r="E46" i="44"/>
  <c r="D46" i="44"/>
  <c r="O1127" i="79" l="1"/>
  <c r="O761" i="79"/>
  <c r="O575" i="79"/>
  <c r="O388" i="79"/>
  <c r="O200" i="79"/>
  <c r="O513" i="46"/>
  <c r="O127" i="46"/>
  <c r="D200" i="79"/>
  <c r="N634" i="79" l="1"/>
  <c r="N447" i="79"/>
  <c r="N259" i="79"/>
  <c r="F22" i="45" l="1"/>
  <c r="Q52" i="43" l="1"/>
  <c r="N511" i="46" l="1"/>
  <c r="N508" i="46"/>
  <c r="N253" i="46"/>
  <c r="N250" i="46"/>
  <c r="N247" i="46"/>
  <c r="N243" i="46"/>
  <c r="N240" i="46"/>
  <c r="N237" i="46"/>
  <c r="N125" i="46"/>
  <c r="N122" i="46"/>
  <c r="N119" i="46"/>
  <c r="N115" i="46"/>
  <c r="N112" i="46"/>
  <c r="N1125" i="79"/>
  <c r="N1122" i="79"/>
  <c r="N1119" i="79"/>
  <c r="N1116" i="79"/>
  <c r="N1113" i="79"/>
  <c r="N1110" i="79"/>
  <c r="N1107" i="79"/>
  <c r="N1101" i="79"/>
  <c r="N1098" i="79"/>
  <c r="N1095" i="79"/>
  <c r="N1092" i="79"/>
  <c r="N1089" i="79"/>
  <c r="N1086" i="79"/>
  <c r="N1082" i="79"/>
  <c r="N1079" i="79"/>
  <c r="N1076" i="79"/>
  <c r="N1072" i="79"/>
  <c r="N1069" i="79"/>
  <c r="N1066" i="79"/>
  <c r="N1063" i="79"/>
  <c r="N1060" i="79"/>
  <c r="N1057" i="79"/>
  <c r="N1054" i="79"/>
  <c r="N1051" i="79"/>
  <c r="N1033" i="79"/>
  <c r="N1030" i="79"/>
  <c r="N1027" i="79"/>
  <c r="N1024" i="79"/>
  <c r="N1020" i="79"/>
  <c r="N1017" i="79"/>
  <c r="N1013" i="79"/>
  <c r="N1009" i="79"/>
  <c r="N1006" i="79"/>
  <c r="N1003" i="79"/>
  <c r="N999" i="79"/>
  <c r="N996" i="79"/>
  <c r="N993" i="79"/>
  <c r="N990" i="79"/>
  <c r="N987" i="79"/>
  <c r="N942" i="79"/>
  <c r="N939" i="79"/>
  <c r="N936" i="79"/>
  <c r="N933" i="79"/>
  <c r="N930" i="79"/>
  <c r="N927" i="79"/>
  <c r="N924" i="79"/>
  <c r="N918" i="79"/>
  <c r="N915" i="79"/>
  <c r="N912" i="79"/>
  <c r="N909" i="79"/>
  <c r="N906" i="79"/>
  <c r="N903" i="79"/>
  <c r="N899" i="79"/>
  <c r="N896" i="79"/>
  <c r="N893" i="79"/>
  <c r="N889" i="79"/>
  <c r="N886" i="79"/>
  <c r="N850" i="79"/>
  <c r="N847" i="79"/>
  <c r="N844" i="79"/>
  <c r="N841" i="79"/>
  <c r="N837" i="79"/>
  <c r="N834" i="79"/>
  <c r="N830" i="79"/>
  <c r="N826" i="79"/>
  <c r="N823" i="79"/>
  <c r="N820" i="79"/>
  <c r="N816" i="79"/>
  <c r="N813" i="79"/>
  <c r="N810" i="79"/>
  <c r="N807" i="79"/>
  <c r="N804" i="79"/>
  <c r="N759" i="79"/>
  <c r="N756" i="79"/>
  <c r="N753" i="79"/>
  <c r="N750" i="79"/>
  <c r="N747" i="79"/>
  <c r="N744" i="79"/>
  <c r="N741" i="79"/>
  <c r="N735" i="79"/>
  <c r="N732" i="79"/>
  <c r="N729" i="79"/>
  <c r="N726" i="79"/>
  <c r="N723" i="79"/>
  <c r="N720" i="79"/>
  <c r="N716" i="79"/>
  <c r="N713" i="79"/>
  <c r="N710" i="79"/>
  <c r="N706" i="79"/>
  <c r="N703" i="79"/>
  <c r="N700" i="79"/>
  <c r="N697" i="79"/>
  <c r="N694" i="79"/>
  <c r="N664" i="79"/>
  <c r="N661" i="79"/>
  <c r="N658" i="79"/>
  <c r="N655" i="79"/>
  <c r="N651" i="79"/>
  <c r="N648" i="79"/>
  <c r="N644" i="79"/>
  <c r="N640" i="79"/>
  <c r="N637" i="79"/>
  <c r="N630" i="79"/>
  <c r="N627" i="79"/>
  <c r="N624" i="79"/>
  <c r="N621" i="79"/>
  <c r="N618" i="79"/>
  <c r="N573" i="79"/>
  <c r="N570" i="79"/>
  <c r="N567" i="79"/>
  <c r="N564" i="79"/>
  <c r="N561" i="79"/>
  <c r="N558" i="79"/>
  <c r="N555" i="79"/>
  <c r="N549" i="79"/>
  <c r="N546" i="79"/>
  <c r="N543" i="79"/>
  <c r="N540" i="79"/>
  <c r="N537" i="79"/>
  <c r="N477" i="79"/>
  <c r="N474" i="79"/>
  <c r="N471" i="79"/>
  <c r="N468" i="79"/>
  <c r="N464" i="79"/>
  <c r="N461" i="79"/>
  <c r="N457" i="79"/>
  <c r="N453" i="79"/>
  <c r="N450" i="79"/>
  <c r="N443" i="79"/>
  <c r="N440" i="79"/>
  <c r="N437" i="79"/>
  <c r="N434" i="79"/>
  <c r="N431" i="79"/>
  <c r="N386" i="79"/>
  <c r="N383" i="79"/>
  <c r="N380" i="79"/>
  <c r="N377" i="79"/>
  <c r="N374" i="79"/>
  <c r="N371" i="79"/>
  <c r="N368" i="79"/>
  <c r="N362" i="79"/>
  <c r="N359" i="79"/>
  <c r="N356" i="79"/>
  <c r="N353" i="79"/>
  <c r="N350" i="79"/>
  <c r="N347" i="79"/>
  <c r="N343" i="79"/>
  <c r="N340" i="79"/>
  <c r="N337" i="79"/>
  <c r="N280" i="79"/>
  <c r="N276" i="79"/>
  <c r="N273" i="79"/>
  <c r="N269" i="79"/>
  <c r="N265" i="79"/>
  <c r="N262" i="79"/>
  <c r="N255" i="79"/>
  <c r="N252" i="79"/>
  <c r="N249" i="79"/>
  <c r="N246" i="79"/>
  <c r="N243" i="79"/>
  <c r="N198" i="79"/>
  <c r="N195" i="79"/>
  <c r="N192" i="79"/>
  <c r="N186" i="79"/>
  <c r="N183" i="79"/>
  <c r="N180" i="79"/>
  <c r="N174" i="79"/>
  <c r="N171" i="79"/>
  <c r="N168" i="79"/>
  <c r="N165" i="79"/>
  <c r="N162" i="79"/>
  <c r="N159" i="79"/>
  <c r="N155" i="79"/>
  <c r="N152" i="79"/>
  <c r="N145" i="79"/>
  <c r="N142" i="79"/>
  <c r="N133" i="79"/>
  <c r="N130" i="79"/>
  <c r="AM1121" i="79" l="1"/>
  <c r="AM1124" i="79"/>
  <c r="AE1060" i="79"/>
  <c r="Z1060" i="79"/>
  <c r="Y1047" i="79"/>
  <c r="Y1044" i="79"/>
  <c r="AD1017" i="79"/>
  <c r="Z1017" i="79"/>
  <c r="Y1017" i="79"/>
  <c r="AM1023" i="79"/>
  <c r="Y1024" i="79"/>
  <c r="AL1020" i="79"/>
  <c r="AM1019"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C1017" i="79"/>
  <c r="AB1017" i="79"/>
  <c r="AA1017" i="79"/>
  <c r="AM1016" i="79"/>
  <c r="Y1013" i="79"/>
  <c r="Y1006" i="79"/>
  <c r="Y1003" i="79"/>
  <c r="Y999" i="79"/>
  <c r="Y990" i="79"/>
  <c r="Y987" i="79"/>
  <c r="Y983" i="79"/>
  <c r="Y893" i="79"/>
  <c r="AL889" i="79"/>
  <c r="Y850" i="79"/>
  <c r="Y837" i="79"/>
  <c r="AL837" i="79"/>
  <c r="AK837" i="79"/>
  <c r="AJ837" i="79"/>
  <c r="AI837" i="79"/>
  <c r="AH837" i="79"/>
  <c r="AG837" i="79"/>
  <c r="AF837" i="79"/>
  <c r="AE837" i="79"/>
  <c r="AD837" i="79"/>
  <c r="AC837" i="79"/>
  <c r="AB837" i="79"/>
  <c r="AA837" i="79"/>
  <c r="Z837" i="79"/>
  <c r="AM836" i="79"/>
  <c r="AL834" i="79"/>
  <c r="AK834" i="79"/>
  <c r="AJ834" i="79"/>
  <c r="AI834" i="79"/>
  <c r="AH834" i="79"/>
  <c r="AG834" i="79"/>
  <c r="AF834" i="79"/>
  <c r="AE834" i="79"/>
  <c r="AD834" i="79"/>
  <c r="AC834" i="79"/>
  <c r="AB834" i="79"/>
  <c r="AA834" i="79"/>
  <c r="Z834" i="79"/>
  <c r="Y834" i="79"/>
  <c r="AM833" i="79"/>
  <c r="Y830" i="79"/>
  <c r="Y716" i="79"/>
  <c r="Y710" i="79"/>
  <c r="Y694"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Y461" i="79"/>
  <c r="Y464" i="79"/>
  <c r="AL464" i="79"/>
  <c r="AK464" i="79"/>
  <c r="AJ464" i="79"/>
  <c r="AI464" i="79"/>
  <c r="AH464" i="79"/>
  <c r="AG464" i="79"/>
  <c r="AF464" i="79"/>
  <c r="AE464" i="79"/>
  <c r="AD464" i="79"/>
  <c r="AC464" i="79"/>
  <c r="AB464" i="79"/>
  <c r="AA464" i="79"/>
  <c r="Z464" i="79"/>
  <c r="AM463" i="79"/>
  <c r="AL461" i="79"/>
  <c r="AK461" i="79"/>
  <c r="AJ461" i="79"/>
  <c r="AI461" i="79"/>
  <c r="AH461" i="79"/>
  <c r="AG461" i="79"/>
  <c r="AF461" i="79"/>
  <c r="AE461" i="79"/>
  <c r="AD461" i="79"/>
  <c r="AC461" i="79"/>
  <c r="AB461" i="79"/>
  <c r="AA461" i="79"/>
  <c r="Z461" i="79"/>
  <c r="AM460" i="79"/>
  <c r="Y457" i="79"/>
  <c r="Y380" i="79"/>
  <c r="Y386" i="79"/>
  <c r="AL276" i="79"/>
  <c r="AK276" i="79"/>
  <c r="AJ276" i="79"/>
  <c r="AI276" i="79"/>
  <c r="AH276" i="79"/>
  <c r="AG276" i="79"/>
  <c r="AF276" i="79"/>
  <c r="AE276" i="79"/>
  <c r="AD276" i="79"/>
  <c r="AC276" i="79"/>
  <c r="AB276" i="79"/>
  <c r="AA276" i="79"/>
  <c r="Z276" i="79"/>
  <c r="Y276" i="79"/>
  <c r="AM275" i="79"/>
  <c r="AL273" i="79"/>
  <c r="AK273" i="79"/>
  <c r="AJ273" i="79"/>
  <c r="AI273" i="79"/>
  <c r="AH273" i="79"/>
  <c r="AG273" i="79"/>
  <c r="AF273" i="79"/>
  <c r="AE273" i="79"/>
  <c r="AD273" i="79"/>
  <c r="AC273" i="79"/>
  <c r="AB273" i="79"/>
  <c r="AA273" i="79"/>
  <c r="Z273" i="79"/>
  <c r="Y273" i="79"/>
  <c r="AM272" i="79"/>
  <c r="Y269" i="79"/>
  <c r="Y239" i="79"/>
  <c r="Y230" i="79"/>
  <c r="Y227" i="79"/>
  <c r="Y159" i="79"/>
  <c r="AM1115" i="79"/>
  <c r="AM1118" i="79"/>
  <c r="AM1112" i="79"/>
  <c r="AM1109" i="79"/>
  <c r="AM1106" i="79"/>
  <c r="AM1103" i="79"/>
  <c r="AM1100" i="79"/>
  <c r="AM1097" i="79"/>
  <c r="AM1094" i="79"/>
  <c r="AM1091" i="79"/>
  <c r="AM1088" i="79"/>
  <c r="AM1085" i="79"/>
  <c r="AM1081" i="79"/>
  <c r="AM1078" i="79"/>
  <c r="AM1075" i="79"/>
  <c r="AM1071" i="79"/>
  <c r="AM1068" i="79"/>
  <c r="AM1065" i="79"/>
  <c r="AM1062" i="79"/>
  <c r="AM1059" i="79"/>
  <c r="AM1056" i="79"/>
  <c r="AM1053" i="79"/>
  <c r="AM1050" i="79"/>
  <c r="AM1046" i="79"/>
  <c r="AM1043" i="79"/>
  <c r="AM1040" i="79"/>
  <c r="AM1037" i="79"/>
  <c r="AM1032" i="79"/>
  <c r="AM1029" i="79"/>
  <c r="AM1026" i="79"/>
  <c r="AM1012" i="79"/>
  <c r="AM1008" i="79"/>
  <c r="AM1005" i="79"/>
  <c r="AM1002" i="79"/>
  <c r="AM998" i="79"/>
  <c r="AM995" i="79"/>
  <c r="AM992" i="79"/>
  <c r="AM989" i="79"/>
  <c r="AM986" i="79"/>
  <c r="AM982" i="79"/>
  <c r="AM979" i="79"/>
  <c r="AM976" i="79"/>
  <c r="AM973" i="79"/>
  <c r="AM970" i="79"/>
  <c r="AM941" i="79"/>
  <c r="AM938" i="79"/>
  <c r="AM935" i="79"/>
  <c r="AM932" i="79"/>
  <c r="AM929" i="79"/>
  <c r="AM926" i="79"/>
  <c r="AM923" i="79"/>
  <c r="AM920" i="79"/>
  <c r="AM917" i="79"/>
  <c r="AM914" i="79"/>
  <c r="AM911" i="79"/>
  <c r="AM908" i="79"/>
  <c r="AM905" i="79"/>
  <c r="AM902" i="79"/>
  <c r="AM898" i="79"/>
  <c r="AM895" i="79"/>
  <c r="AM892" i="79"/>
  <c r="AM888" i="79"/>
  <c r="AM885" i="79"/>
  <c r="AM854" i="79"/>
  <c r="AM849" i="79"/>
  <c r="AM846" i="79"/>
  <c r="AM843" i="79"/>
  <c r="AM840" i="79"/>
  <c r="AM829" i="79"/>
  <c r="AM825" i="79"/>
  <c r="AM822" i="79"/>
  <c r="AM819" i="79"/>
  <c r="AM815" i="79"/>
  <c r="AM812" i="79"/>
  <c r="AM809" i="79"/>
  <c r="AM806" i="79"/>
  <c r="AM803" i="79"/>
  <c r="AM799" i="79"/>
  <c r="AM796" i="79"/>
  <c r="AM793" i="79"/>
  <c r="AM790" i="79"/>
  <c r="AM787" i="79"/>
  <c r="AM758" i="79"/>
  <c r="AM755" i="79"/>
  <c r="AM752" i="79"/>
  <c r="AM749" i="79"/>
  <c r="AM746" i="79"/>
  <c r="AM743" i="79"/>
  <c r="AM740" i="79"/>
  <c r="AM737" i="79"/>
  <c r="AM734" i="79"/>
  <c r="AM731" i="79"/>
  <c r="AM728" i="79"/>
  <c r="AM725" i="79"/>
  <c r="AM722" i="79"/>
  <c r="AM719" i="79"/>
  <c r="AM715" i="79"/>
  <c r="AM712" i="79"/>
  <c r="AM709" i="79"/>
  <c r="AM705" i="79"/>
  <c r="AM702" i="79"/>
  <c r="AM699" i="79"/>
  <c r="AM696" i="79"/>
  <c r="AM693" i="79"/>
  <c r="AM663" i="79"/>
  <c r="AM660" i="79"/>
  <c r="AM657" i="79"/>
  <c r="AM654" i="79"/>
  <c r="AM643" i="79"/>
  <c r="AM639" i="79"/>
  <c r="AM636" i="79"/>
  <c r="AM633" i="79"/>
  <c r="AM629" i="79"/>
  <c r="AM626" i="79"/>
  <c r="AM623" i="79"/>
  <c r="AM620" i="79"/>
  <c r="AM617" i="79"/>
  <c r="AM613" i="79"/>
  <c r="AM610" i="79"/>
  <c r="AM607" i="79"/>
  <c r="AM604" i="79"/>
  <c r="AM601" i="79"/>
  <c r="AM572" i="79"/>
  <c r="AM569" i="79"/>
  <c r="AM566" i="79"/>
  <c r="AM563" i="79"/>
  <c r="AM560" i="79"/>
  <c r="AM557" i="79"/>
  <c r="AM554" i="79"/>
  <c r="AM551" i="79"/>
  <c r="AM548" i="79"/>
  <c r="AM545" i="79"/>
  <c r="AM542" i="79"/>
  <c r="AM539" i="79"/>
  <c r="AM536" i="79"/>
  <c r="AM476" i="79"/>
  <c r="AM473" i="79"/>
  <c r="AM470" i="79"/>
  <c r="AM467" i="79"/>
  <c r="AM456" i="79"/>
  <c r="AM452" i="79"/>
  <c r="AM449" i="79"/>
  <c r="AM446" i="79"/>
  <c r="AM442" i="79"/>
  <c r="AM439" i="79"/>
  <c r="AM436" i="79"/>
  <c r="AM433" i="79"/>
  <c r="AM430" i="79"/>
  <c r="AM426" i="79"/>
  <c r="AM423" i="79"/>
  <c r="AM420" i="79"/>
  <c r="AM417" i="79"/>
  <c r="AM414" i="79"/>
  <c r="AM385" i="79"/>
  <c r="AM379" i="79"/>
  <c r="AM382" i="79"/>
  <c r="AM376" i="79"/>
  <c r="AM373" i="79"/>
  <c r="AM370" i="79"/>
  <c r="AM367" i="79"/>
  <c r="AM364" i="79"/>
  <c r="AM361" i="79"/>
  <c r="AM358" i="79"/>
  <c r="AM355" i="79"/>
  <c r="AM352" i="79"/>
  <c r="AM349" i="79"/>
  <c r="AM346" i="79"/>
  <c r="AM342" i="79"/>
  <c r="AM339" i="79"/>
  <c r="AM336" i="79"/>
  <c r="AM279" i="79"/>
  <c r="AM268" i="79"/>
  <c r="AM264" i="79"/>
  <c r="AM261" i="79"/>
  <c r="AM258" i="79"/>
  <c r="AM254" i="79"/>
  <c r="AM251" i="79"/>
  <c r="AM248" i="79"/>
  <c r="AM245" i="79"/>
  <c r="AM242" i="79"/>
  <c r="AM238" i="79"/>
  <c r="AM235" i="79"/>
  <c r="AM232" i="79"/>
  <c r="AM229" i="79"/>
  <c r="AM226" i="79"/>
  <c r="AM197" i="79"/>
  <c r="AM191" i="79"/>
  <c r="AM194" i="79"/>
  <c r="AM188" i="79"/>
  <c r="AM185" i="79"/>
  <c r="AM182" i="79"/>
  <c r="AM179" i="79"/>
  <c r="AM176" i="79"/>
  <c r="AM173" i="79"/>
  <c r="AM170" i="79"/>
  <c r="AM167" i="79"/>
  <c r="AM164" i="79"/>
  <c r="AM161" i="79"/>
  <c r="AM158" i="79"/>
  <c r="AM154" i="79"/>
  <c r="AM151" i="79"/>
  <c r="AM148" i="79"/>
  <c r="AM141" i="79"/>
  <c r="AM138" i="79"/>
  <c r="AM135" i="79"/>
  <c r="AM132" i="79"/>
  <c r="AM129"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AL850" i="79"/>
  <c r="AK850" i="79"/>
  <c r="AJ850" i="79"/>
  <c r="AI850" i="79"/>
  <c r="AH850" i="79"/>
  <c r="AG850" i="79"/>
  <c r="AF850" i="79"/>
  <c r="AE850" i="79"/>
  <c r="AD850" i="79"/>
  <c r="AC850" i="79"/>
  <c r="AB850" i="79"/>
  <c r="AA850" i="79"/>
  <c r="Z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N109" i="46" l="1"/>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7" i="79"/>
  <c r="AK477" i="79"/>
  <c r="AJ477" i="79"/>
  <c r="AI477" i="79"/>
  <c r="AH477" i="79"/>
  <c r="AG477" i="79"/>
  <c r="AF477" i="79"/>
  <c r="AE477" i="79"/>
  <c r="AD477" i="79"/>
  <c r="AC477" i="79"/>
  <c r="AB477" i="79"/>
  <c r="AA477" i="79"/>
  <c r="Z477" i="79"/>
  <c r="Y477" i="79"/>
  <c r="AL474" i="79"/>
  <c r="AK474" i="79"/>
  <c r="AJ474" i="79"/>
  <c r="AI474" i="79"/>
  <c r="AH474" i="79"/>
  <c r="AG474" i="79"/>
  <c r="AF474" i="79"/>
  <c r="AE474" i="79"/>
  <c r="AD474" i="79"/>
  <c r="AC474" i="79"/>
  <c r="AB474" i="79"/>
  <c r="AA474" i="79"/>
  <c r="Z474" i="79"/>
  <c r="Y474"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280" i="79"/>
  <c r="AK280" i="79"/>
  <c r="AJ280" i="79"/>
  <c r="AI280" i="79"/>
  <c r="AH280" i="79"/>
  <c r="AG280" i="79"/>
  <c r="AF280" i="79"/>
  <c r="AE280" i="79"/>
  <c r="AD280" i="79"/>
  <c r="AC280" i="79"/>
  <c r="AB280" i="79"/>
  <c r="AA280" i="79"/>
  <c r="Z280" i="79"/>
  <c r="Y280" i="79"/>
  <c r="AM510" i="46" l="1"/>
  <c r="AL511"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8" i="46"/>
  <c r="Y511"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24" i="46"/>
  <c r="AM239" i="46" l="1"/>
  <c r="AM236"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C31" i="44" l="1"/>
  <c r="C30" i="44"/>
  <c r="C16" i="44"/>
  <c r="C15" i="44"/>
  <c r="N149" i="79" l="1"/>
  <c r="AL1125" i="79" l="1"/>
  <c r="AK1125" i="79"/>
  <c r="AJ1125" i="79"/>
  <c r="AI1125" i="79"/>
  <c r="AH1125" i="79"/>
  <c r="AG1125" i="79"/>
  <c r="AF1125" i="79"/>
  <c r="AE1125" i="79"/>
  <c r="AD1125" i="79"/>
  <c r="AC1125" i="79"/>
  <c r="AB1125" i="79"/>
  <c r="AA1125" i="79"/>
  <c r="Z1125" i="79"/>
  <c r="Y1125" i="79"/>
  <c r="AL1122" i="79"/>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D1060" i="79"/>
  <c r="AC1060" i="79"/>
  <c r="AB1060" i="79"/>
  <c r="AA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7" i="79"/>
  <c r="AK1047" i="79"/>
  <c r="AJ1047" i="79"/>
  <c r="AI1047" i="79"/>
  <c r="AH1047" i="79"/>
  <c r="AG1047" i="79"/>
  <c r="AF1047" i="79"/>
  <c r="AE1047" i="79"/>
  <c r="AD1047" i="79"/>
  <c r="AC1047" i="79"/>
  <c r="AB1047" i="79"/>
  <c r="AA1047" i="79"/>
  <c r="Z1047"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13" i="79"/>
  <c r="AK1013" i="79"/>
  <c r="AJ1013" i="79"/>
  <c r="AI1013" i="79"/>
  <c r="AH1013" i="79"/>
  <c r="AG1013" i="79"/>
  <c r="AF1013" i="79"/>
  <c r="AE1013" i="79"/>
  <c r="AD1013" i="79"/>
  <c r="AC1013" i="79"/>
  <c r="AB1013" i="79"/>
  <c r="AA1013" i="79"/>
  <c r="Z1013"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D1006" i="79"/>
  <c r="AC1006" i="79"/>
  <c r="AB1006" i="79"/>
  <c r="AA1006" i="79"/>
  <c r="Z1006" i="79"/>
  <c r="AL1003" i="79"/>
  <c r="AK1003" i="79"/>
  <c r="AJ1003" i="79"/>
  <c r="AI1003" i="79"/>
  <c r="AH1003" i="79"/>
  <c r="AG1003" i="79"/>
  <c r="AF1003" i="79"/>
  <c r="AE1003" i="79"/>
  <c r="AD1003" i="79"/>
  <c r="AC1003" i="79"/>
  <c r="AB1003" i="79"/>
  <c r="AA1003" i="79"/>
  <c r="Z1003"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Y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AL987" i="79"/>
  <c r="AK987" i="79"/>
  <c r="AJ987" i="79"/>
  <c r="AI987" i="79"/>
  <c r="AH987" i="79"/>
  <c r="AG987" i="79"/>
  <c r="AF987" i="79"/>
  <c r="AE987" i="79"/>
  <c r="AD987" i="79"/>
  <c r="AC987" i="79"/>
  <c r="AB987" i="79"/>
  <c r="AA987" i="79"/>
  <c r="Z987"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55" i="79"/>
  <c r="AK855" i="79"/>
  <c r="AJ855" i="79"/>
  <c r="AI855" i="79"/>
  <c r="AH855" i="79"/>
  <c r="AG855" i="79"/>
  <c r="AF855" i="79"/>
  <c r="AE855" i="79"/>
  <c r="AD855" i="79"/>
  <c r="AC855" i="79"/>
  <c r="AB855" i="79"/>
  <c r="AA855" i="79"/>
  <c r="Z855" i="79"/>
  <c r="Y855" i="79"/>
  <c r="AL830" i="79"/>
  <c r="AK830" i="79"/>
  <c r="AJ830" i="79"/>
  <c r="AI830" i="79"/>
  <c r="AH830" i="79"/>
  <c r="AG830" i="79"/>
  <c r="AF830" i="79"/>
  <c r="AE830" i="79"/>
  <c r="AD830" i="79"/>
  <c r="AC830" i="79"/>
  <c r="AB830" i="79"/>
  <c r="AA830" i="79"/>
  <c r="Z830"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59" i="79"/>
  <c r="AK759" i="79"/>
  <c r="AJ759" i="79"/>
  <c r="AI759" i="79"/>
  <c r="AH759" i="79"/>
  <c r="AG759" i="79"/>
  <c r="AF759" i="79"/>
  <c r="AE759" i="79"/>
  <c r="AD759" i="79"/>
  <c r="AC759" i="79"/>
  <c r="AB759" i="79"/>
  <c r="AA759" i="79"/>
  <c r="Z759" i="79"/>
  <c r="Y759"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6" i="79"/>
  <c r="AK716" i="79"/>
  <c r="AJ716" i="79"/>
  <c r="AI716" i="79"/>
  <c r="AH716" i="79"/>
  <c r="AG716" i="79"/>
  <c r="AF716" i="79"/>
  <c r="AE716" i="79"/>
  <c r="AD716" i="79"/>
  <c r="AC716" i="79"/>
  <c r="AB716" i="79"/>
  <c r="AA716" i="79"/>
  <c r="Z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73" i="79"/>
  <c r="AK573" i="79"/>
  <c r="AJ573" i="79"/>
  <c r="AI573" i="79"/>
  <c r="AH573" i="79"/>
  <c r="AG573" i="79"/>
  <c r="AF573" i="79"/>
  <c r="AE573" i="79"/>
  <c r="AD573" i="79"/>
  <c r="AC573" i="79"/>
  <c r="AB573" i="79"/>
  <c r="AA573" i="79"/>
  <c r="Z573" i="79"/>
  <c r="Y573" i="79"/>
  <c r="AL570" i="79"/>
  <c r="AK570" i="79"/>
  <c r="AJ570" i="79"/>
  <c r="AI570" i="79"/>
  <c r="AH570" i="79"/>
  <c r="AG570" i="79"/>
  <c r="AF570" i="79"/>
  <c r="AE570" i="79"/>
  <c r="AD570" i="79"/>
  <c r="AC570" i="79"/>
  <c r="AB570" i="79"/>
  <c r="AA570" i="79"/>
  <c r="Z570" i="79"/>
  <c r="Y570"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457" i="79"/>
  <c r="AK457" i="79"/>
  <c r="AJ457" i="79"/>
  <c r="AI457" i="79"/>
  <c r="AH457" i="79"/>
  <c r="AG457" i="79"/>
  <c r="AF457" i="79"/>
  <c r="AE457" i="79"/>
  <c r="AD457" i="79"/>
  <c r="AC457" i="79"/>
  <c r="AB457" i="79"/>
  <c r="AA457" i="79"/>
  <c r="Z457" i="79"/>
  <c r="AL453" i="79"/>
  <c r="AK453" i="79"/>
  <c r="AJ453" i="79"/>
  <c r="AI453" i="79"/>
  <c r="AH453" i="79"/>
  <c r="AG453" i="79"/>
  <c r="AF453" i="79"/>
  <c r="AE453" i="79"/>
  <c r="AD453" i="79"/>
  <c r="AC453" i="79"/>
  <c r="AB453" i="79"/>
  <c r="AA453" i="79"/>
  <c r="Z453" i="79"/>
  <c r="Y453" i="79"/>
  <c r="AL450" i="79"/>
  <c r="AK450" i="79"/>
  <c r="AJ450" i="79"/>
  <c r="AI450" i="79"/>
  <c r="AH450" i="79"/>
  <c r="AG450" i="79"/>
  <c r="AF450" i="79"/>
  <c r="AE450" i="79"/>
  <c r="AD450" i="79"/>
  <c r="AC450" i="79"/>
  <c r="AB450" i="79"/>
  <c r="AA450" i="79"/>
  <c r="Z450" i="79"/>
  <c r="Y450" i="79"/>
  <c r="AL447" i="79"/>
  <c r="AK447" i="79"/>
  <c r="AJ447" i="79"/>
  <c r="AI447" i="79"/>
  <c r="AH447" i="79"/>
  <c r="AG447" i="79"/>
  <c r="AF447" i="79"/>
  <c r="AE447" i="79"/>
  <c r="AD447" i="79"/>
  <c r="AC447" i="79"/>
  <c r="AB447" i="79"/>
  <c r="AA447" i="79"/>
  <c r="Z447" i="79"/>
  <c r="Y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Z590" i="79" s="1"/>
  <c r="Y415" i="79"/>
  <c r="AL386" i="79"/>
  <c r="AK386" i="79"/>
  <c r="AJ386" i="79"/>
  <c r="AI386" i="79"/>
  <c r="AH386" i="79"/>
  <c r="AG386" i="79"/>
  <c r="AF386" i="79"/>
  <c r="AE386" i="79"/>
  <c r="AD386" i="79"/>
  <c r="AC386" i="79"/>
  <c r="AB386" i="79"/>
  <c r="AA386" i="79"/>
  <c r="Z386" i="79"/>
  <c r="AL383" i="79"/>
  <c r="AK383" i="79"/>
  <c r="AJ383" i="79"/>
  <c r="AI383" i="79"/>
  <c r="AH383" i="79"/>
  <c r="AG383" i="79"/>
  <c r="AF383" i="79"/>
  <c r="AE383" i="79"/>
  <c r="AD383" i="79"/>
  <c r="AC383" i="79"/>
  <c r="AB383" i="79"/>
  <c r="AA383" i="79"/>
  <c r="Z383" i="79"/>
  <c r="Y383" i="79"/>
  <c r="AL380" i="79"/>
  <c r="AK380" i="79"/>
  <c r="AJ380" i="79"/>
  <c r="AI380" i="79"/>
  <c r="AH380" i="79"/>
  <c r="AG380" i="79"/>
  <c r="AF380" i="79"/>
  <c r="AE380" i="79"/>
  <c r="AD380" i="79"/>
  <c r="AC380" i="79"/>
  <c r="AB380" i="79"/>
  <c r="AA380" i="79"/>
  <c r="Z380" i="79"/>
  <c r="AL377" i="79"/>
  <c r="AK377" i="79"/>
  <c r="AJ377" i="79"/>
  <c r="AI377" i="79"/>
  <c r="AH377" i="79"/>
  <c r="AG377" i="79"/>
  <c r="AF377" i="79"/>
  <c r="AE377" i="79"/>
  <c r="AD377" i="79"/>
  <c r="AC377" i="79"/>
  <c r="AB377" i="79"/>
  <c r="AA377" i="79"/>
  <c r="Z377" i="79"/>
  <c r="Y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9" i="79"/>
  <c r="AK269" i="79"/>
  <c r="AJ269" i="79"/>
  <c r="AI269" i="79"/>
  <c r="AH269" i="79"/>
  <c r="AG269" i="79"/>
  <c r="AF269" i="79"/>
  <c r="AE269" i="79"/>
  <c r="AD269" i="79"/>
  <c r="AC269" i="79"/>
  <c r="AB269" i="79"/>
  <c r="AA269" i="79"/>
  <c r="Z269" i="79"/>
  <c r="AL265" i="79"/>
  <c r="AK265" i="79"/>
  <c r="AJ265" i="79"/>
  <c r="AI265" i="79"/>
  <c r="AH265" i="79"/>
  <c r="AG265" i="79"/>
  <c r="AF265" i="79"/>
  <c r="AE265" i="79"/>
  <c r="AD265" i="79"/>
  <c r="AC265" i="79"/>
  <c r="AB265" i="79"/>
  <c r="AA265" i="79"/>
  <c r="Z265" i="79"/>
  <c r="Y265" i="79"/>
  <c r="AL262" i="79"/>
  <c r="AK262" i="79"/>
  <c r="AJ262" i="79"/>
  <c r="AI262" i="79"/>
  <c r="AH262" i="79"/>
  <c r="AG262" i="79"/>
  <c r="AF262" i="79"/>
  <c r="AE262" i="79"/>
  <c r="AD262" i="79"/>
  <c r="AC262" i="79"/>
  <c r="AB262" i="79"/>
  <c r="AA262" i="79"/>
  <c r="Z262" i="79"/>
  <c r="Y262" i="79"/>
  <c r="AL259" i="79"/>
  <c r="AK259" i="79"/>
  <c r="AJ259" i="79"/>
  <c r="AI259" i="79"/>
  <c r="AH259" i="79"/>
  <c r="AG259" i="79"/>
  <c r="AF259" i="79"/>
  <c r="AE259" i="79"/>
  <c r="AD259" i="79"/>
  <c r="AC259" i="79"/>
  <c r="AB259" i="79"/>
  <c r="AA259" i="79"/>
  <c r="Z259" i="79"/>
  <c r="Y259" i="79"/>
  <c r="AL255" i="79"/>
  <c r="AK255" i="79"/>
  <c r="AJ255" i="79"/>
  <c r="AI255" i="79"/>
  <c r="AH255" i="79"/>
  <c r="AG255" i="79"/>
  <c r="AF255" i="79"/>
  <c r="AE255" i="79"/>
  <c r="AD255" i="79"/>
  <c r="AC255" i="79"/>
  <c r="AB255" i="79"/>
  <c r="AA255" i="79"/>
  <c r="Z255" i="79"/>
  <c r="Y255"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39" i="79"/>
  <c r="AK239" i="79"/>
  <c r="AJ239" i="79"/>
  <c r="AI239" i="79"/>
  <c r="AH239" i="79"/>
  <c r="AG239" i="79"/>
  <c r="AF239" i="79"/>
  <c r="AE239" i="79"/>
  <c r="AD239" i="79"/>
  <c r="AC239" i="79"/>
  <c r="AB239" i="79"/>
  <c r="AA239" i="79"/>
  <c r="Z239" i="79"/>
  <c r="AL236" i="79"/>
  <c r="AK236" i="79"/>
  <c r="AJ236" i="79"/>
  <c r="AI236" i="79"/>
  <c r="AH236" i="79"/>
  <c r="AG236" i="79"/>
  <c r="AF236" i="79"/>
  <c r="AE236" i="79"/>
  <c r="AD236" i="79"/>
  <c r="AC236" i="79"/>
  <c r="AB236" i="79"/>
  <c r="AA236" i="79"/>
  <c r="Z236" i="79"/>
  <c r="Y236" i="79"/>
  <c r="AL233" i="79"/>
  <c r="AK233" i="79"/>
  <c r="AJ233" i="79"/>
  <c r="AI233" i="79"/>
  <c r="AH233" i="79"/>
  <c r="AG233" i="79"/>
  <c r="AF233" i="79"/>
  <c r="AE233" i="79"/>
  <c r="AD233" i="79"/>
  <c r="AC233" i="79"/>
  <c r="AB233" i="79"/>
  <c r="AA233" i="79"/>
  <c r="Z233" i="79"/>
  <c r="Y233" i="79"/>
  <c r="AL230" i="79"/>
  <c r="AK230" i="79"/>
  <c r="AJ230" i="79"/>
  <c r="AI230" i="79"/>
  <c r="AH230" i="79"/>
  <c r="AG230" i="79"/>
  <c r="AF230" i="79"/>
  <c r="AE230" i="79"/>
  <c r="AD230" i="79"/>
  <c r="AC230" i="79"/>
  <c r="AB230" i="79"/>
  <c r="AA230" i="79"/>
  <c r="Z230" i="79"/>
  <c r="AL227" i="79"/>
  <c r="AK227" i="79"/>
  <c r="AJ227" i="79"/>
  <c r="AI227" i="79"/>
  <c r="AH227" i="79"/>
  <c r="AG227" i="79"/>
  <c r="AF227" i="79"/>
  <c r="AE227" i="79"/>
  <c r="AD227" i="79"/>
  <c r="AC227" i="79"/>
  <c r="AB227" i="79"/>
  <c r="AA227" i="79"/>
  <c r="Z227" i="79"/>
  <c r="AL198" i="79"/>
  <c r="AK198" i="79"/>
  <c r="AJ198" i="79"/>
  <c r="AI198" i="79"/>
  <c r="AH198" i="79"/>
  <c r="AG198" i="79"/>
  <c r="AF198" i="79"/>
  <c r="AE198" i="79"/>
  <c r="AD198" i="79"/>
  <c r="AC198" i="79"/>
  <c r="AB198" i="79"/>
  <c r="AA198" i="79"/>
  <c r="Z198" i="79"/>
  <c r="Y198"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AL155" i="79"/>
  <c r="AK155" i="79"/>
  <c r="AJ155" i="79"/>
  <c r="AI155" i="79"/>
  <c r="AH155" i="79"/>
  <c r="AG155" i="79"/>
  <c r="AF155" i="79"/>
  <c r="AE155" i="79"/>
  <c r="AD155" i="79"/>
  <c r="AC155" i="79"/>
  <c r="AB155" i="79"/>
  <c r="AA155" i="79"/>
  <c r="Z155" i="79"/>
  <c r="Y155" i="79"/>
  <c r="AL152" i="79"/>
  <c r="AK152" i="79"/>
  <c r="AJ152" i="79"/>
  <c r="AI152" i="79"/>
  <c r="AH152" i="79"/>
  <c r="AG152" i="79"/>
  <c r="AF152" i="79"/>
  <c r="AE152" i="79"/>
  <c r="AD152" i="79"/>
  <c r="AC152" i="79"/>
  <c r="AB152" i="79"/>
  <c r="AA152" i="79"/>
  <c r="Z152" i="79"/>
  <c r="Y152" i="79"/>
  <c r="AL149" i="79"/>
  <c r="AK149" i="79"/>
  <c r="AJ149" i="79"/>
  <c r="AI149" i="79"/>
  <c r="AH149" i="79"/>
  <c r="AG149" i="79"/>
  <c r="AF149" i="79"/>
  <c r="AE149" i="79"/>
  <c r="AD149" i="79"/>
  <c r="AC149" i="79"/>
  <c r="AB149" i="79"/>
  <c r="AA149" i="79"/>
  <c r="Z149" i="79"/>
  <c r="Y149" i="79"/>
  <c r="AL145" i="79"/>
  <c r="AK145" i="79"/>
  <c r="AJ145" i="79"/>
  <c r="AI145" i="79"/>
  <c r="AH145" i="79"/>
  <c r="AG145" i="79"/>
  <c r="AF145" i="79"/>
  <c r="AE145" i="79"/>
  <c r="AD145" i="79"/>
  <c r="AC145" i="79"/>
  <c r="AB145" i="79"/>
  <c r="AA145" i="79"/>
  <c r="Z145" i="79"/>
  <c r="Y145" i="79"/>
  <c r="AL142" i="79"/>
  <c r="AK142" i="79"/>
  <c r="AJ142" i="79"/>
  <c r="AI142" i="79"/>
  <c r="AH142" i="79"/>
  <c r="AG142" i="79"/>
  <c r="AF142" i="79"/>
  <c r="AE142" i="79"/>
  <c r="AD142" i="79"/>
  <c r="AC142" i="79"/>
  <c r="AB142" i="79"/>
  <c r="AA142" i="79"/>
  <c r="Z142" i="79"/>
  <c r="Y142" i="79"/>
  <c r="AL139" i="79"/>
  <c r="AK139" i="79"/>
  <c r="AJ139" i="79"/>
  <c r="AI139" i="79"/>
  <c r="AH139" i="79"/>
  <c r="AG139" i="79"/>
  <c r="AF139" i="79"/>
  <c r="AE139" i="79"/>
  <c r="AD139" i="79"/>
  <c r="AC139" i="79"/>
  <c r="AB139" i="79"/>
  <c r="AA139" i="79"/>
  <c r="Z139" i="79"/>
  <c r="Y139" i="79"/>
  <c r="AL136" i="79"/>
  <c r="AK136" i="79"/>
  <c r="AJ136" i="79"/>
  <c r="AI136" i="79"/>
  <c r="AH136" i="79"/>
  <c r="AG136" i="79"/>
  <c r="AF136" i="79"/>
  <c r="AE136" i="79"/>
  <c r="AD136" i="79"/>
  <c r="AC136" i="79"/>
  <c r="AB136" i="79"/>
  <c r="AA136" i="79"/>
  <c r="Z136" i="79"/>
  <c r="Y136" i="79"/>
  <c r="AL133" i="79"/>
  <c r="AK133" i="79"/>
  <c r="AJ133" i="79"/>
  <c r="AI133" i="79"/>
  <c r="AH133" i="79"/>
  <c r="AG133" i="79"/>
  <c r="AF133" i="79"/>
  <c r="AE133" i="79"/>
  <c r="AD133" i="79"/>
  <c r="AC133" i="79"/>
  <c r="AB133" i="79"/>
  <c r="AA133" i="79"/>
  <c r="Z133" i="79"/>
  <c r="Y133" i="79"/>
  <c r="AL130" i="79"/>
  <c r="AK130" i="79"/>
  <c r="AJ130" i="79"/>
  <c r="AI130" i="79"/>
  <c r="AH130" i="79"/>
  <c r="AG130" i="79"/>
  <c r="AF130" i="79"/>
  <c r="AE130" i="79"/>
  <c r="AD130" i="79"/>
  <c r="AC130" i="79"/>
  <c r="AB130" i="79"/>
  <c r="AA130" i="79"/>
  <c r="Z130" i="79"/>
  <c r="Y130" i="79"/>
  <c r="N139" i="79"/>
  <c r="N136" i="79"/>
  <c r="AL237" i="46"/>
  <c r="AK237" i="46"/>
  <c r="AJ237" i="46"/>
  <c r="AI237" i="46"/>
  <c r="AH237" i="46"/>
  <c r="AG237" i="46"/>
  <c r="AF237" i="46"/>
  <c r="AE237" i="46"/>
  <c r="AD237" i="46"/>
  <c r="AC237" i="46"/>
  <c r="AB237" i="46"/>
  <c r="AA237" i="46"/>
  <c r="Z237" i="46"/>
  <c r="AK109" i="46"/>
  <c r="AJ109" i="46"/>
  <c r="AI109" i="46"/>
  <c r="AH109" i="46"/>
  <c r="AG109" i="46"/>
  <c r="AF109" i="46"/>
  <c r="AE109" i="46"/>
  <c r="AD109" i="46"/>
  <c r="AC109" i="46"/>
  <c r="AB109" i="46"/>
  <c r="AA109" i="46"/>
  <c r="Z109" i="46"/>
  <c r="Y777" i="79" l="1"/>
  <c r="Y961" i="79"/>
  <c r="Y268" i="46"/>
  <c r="Y265" i="46"/>
  <c r="Y526" i="46"/>
  <c r="Y135" i="46"/>
  <c r="E3" i="80"/>
  <c r="E2" i="80"/>
  <c r="P52" i="43" l="1"/>
  <c r="O52" i="43"/>
  <c r="N52" i="43"/>
  <c r="M52" i="43"/>
  <c r="L52" i="43"/>
  <c r="K52" i="43"/>
  <c r="J52" i="43"/>
  <c r="I52" i="43"/>
  <c r="H52" i="43"/>
  <c r="G52" i="43"/>
  <c r="F52" i="43"/>
  <c r="E52" i="43"/>
  <c r="D52" i="43"/>
  <c r="E22" i="45" l="1"/>
  <c r="E36" i="45"/>
  <c r="Z138" i="46" l="1"/>
  <c r="Z140" i="46"/>
  <c r="Z142" i="46"/>
  <c r="Z139" i="46"/>
  <c r="Z141" i="46"/>
  <c r="Z143" i="46"/>
  <c r="Y778" i="79"/>
  <c r="Y592" i="79"/>
  <c r="Y590" i="79"/>
  <c r="Y591" i="79"/>
  <c r="Y402" i="79"/>
  <c r="Y405" i="79"/>
  <c r="Y404" i="79"/>
  <c r="Y403" i="79"/>
  <c r="Z404" i="79"/>
  <c r="Z402" i="79"/>
  <c r="Z403" i="79"/>
  <c r="Y531" i="46"/>
  <c r="Z529" i="46"/>
  <c r="Z531" i="46"/>
  <c r="Z530" i="46"/>
  <c r="Z526" i="46"/>
  <c r="Z528" i="46"/>
  <c r="Z527" i="46"/>
  <c r="Y527" i="46"/>
  <c r="Y528" i="46"/>
  <c r="Y530" i="46"/>
  <c r="Y529" i="46"/>
  <c r="Y266" i="46"/>
  <c r="Y272" i="46"/>
  <c r="Y271" i="46"/>
  <c r="Y269" i="46"/>
  <c r="Y267" i="46"/>
  <c r="Y270" i="46"/>
  <c r="Z270" i="46"/>
  <c r="Z268" i="46"/>
  <c r="Z265" i="46"/>
  <c r="Z271" i="46"/>
  <c r="Z269" i="46"/>
  <c r="Z267" i="46"/>
  <c r="Z266" i="46"/>
  <c r="Z272" i="46"/>
  <c r="Z135" i="46"/>
  <c r="Z137" i="46"/>
  <c r="Z136" i="46"/>
  <c r="AM967" i="79" l="1"/>
  <c r="AM784" i="79"/>
  <c r="AM598" i="79"/>
  <c r="AM411" i="79"/>
  <c r="AM223" i="79"/>
  <c r="AM35" i="79"/>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36" i="79"/>
  <c r="AJ213" i="79" s="1"/>
  <c r="AF36" i="79"/>
  <c r="AJ224" i="79"/>
  <c r="AF224" i="79"/>
  <c r="AJ412" i="79"/>
  <c r="AF412" i="79"/>
  <c r="AJ599" i="79"/>
  <c r="AF599" i="79"/>
  <c r="AJ785" i="79"/>
  <c r="AF785" i="79"/>
  <c r="AJ968" i="79"/>
  <c r="AF968" i="79"/>
  <c r="K14" i="44"/>
  <c r="K18" i="44" s="1"/>
  <c r="O14" i="44"/>
  <c r="O18" i="44" s="1"/>
  <c r="O29" i="44"/>
  <c r="O33" i="44" s="1"/>
  <c r="O43" i="44"/>
  <c r="C95" i="45" s="1"/>
  <c r="AF21" i="46"/>
  <c r="AI149" i="46"/>
  <c r="AI278" i="46"/>
  <c r="AI36" i="79"/>
  <c r="AI224" i="79"/>
  <c r="AI412" i="79"/>
  <c r="AI599" i="79"/>
  <c r="AI785" i="79"/>
  <c r="AI968" i="79"/>
  <c r="M43" i="44"/>
  <c r="AL21" i="46"/>
  <c r="AL149" i="46"/>
  <c r="AH149" i="46"/>
  <c r="AL278" i="46"/>
  <c r="AH278" i="46"/>
  <c r="AL36" i="79"/>
  <c r="AH36" i="79"/>
  <c r="AL224" i="79"/>
  <c r="AH224" i="79"/>
  <c r="AL412" i="79"/>
  <c r="AH412" i="79"/>
  <c r="AL599" i="79"/>
  <c r="AH599" i="79"/>
  <c r="AL785" i="79"/>
  <c r="AH785" i="79"/>
  <c r="AL968" i="79"/>
  <c r="AH968" i="79"/>
  <c r="N29" i="44"/>
  <c r="N33" i="44" s="1"/>
  <c r="K43" i="44"/>
  <c r="K53" i="44" s="1"/>
  <c r="AH21" i="46"/>
  <c r="AK21" i="46"/>
  <c r="AK149" i="46"/>
  <c r="AG149" i="46"/>
  <c r="AK278" i="46"/>
  <c r="AG278" i="46"/>
  <c r="AK36" i="79"/>
  <c r="AG36" i="79"/>
  <c r="AK224" i="79"/>
  <c r="AG224" i="79"/>
  <c r="AK412" i="79"/>
  <c r="AG412" i="79"/>
  <c r="AK599" i="79"/>
  <c r="AG599" i="79"/>
  <c r="AK785" i="79"/>
  <c r="AG785" i="79"/>
  <c r="AK968" i="79"/>
  <c r="AK1127" i="79" s="1"/>
  <c r="AG968" i="79"/>
  <c r="K122" i="45"/>
  <c r="AK411" i="79"/>
  <c r="AJ20" i="46"/>
  <c r="AG598" i="79"/>
  <c r="AG148" i="46"/>
  <c r="AF784" i="79"/>
  <c r="AG35" i="79"/>
  <c r="L13" i="44"/>
  <c r="P13" i="44"/>
  <c r="S14" i="47"/>
  <c r="AF148" i="46"/>
  <c r="AK277" i="46"/>
  <c r="AF35" i="79"/>
  <c r="AI411" i="79"/>
  <c r="AK784" i="79"/>
  <c r="AJ967" i="79"/>
  <c r="N28" i="44"/>
  <c r="Q14" i="47"/>
  <c r="AI20" i="46"/>
  <c r="AK148" i="46"/>
  <c r="AI277" i="46"/>
  <c r="AK35" i="79"/>
  <c r="AJ223" i="79"/>
  <c r="AG411" i="79"/>
  <c r="AJ784" i="79"/>
  <c r="AF967" i="79"/>
  <c r="O122" i="45"/>
  <c r="U14" i="47"/>
  <c r="AG20" i="46"/>
  <c r="AK20" i="46"/>
  <c r="AJ148" i="46"/>
  <c r="AG277" i="46"/>
  <c r="AJ35" i="79"/>
  <c r="AF223" i="79"/>
  <c r="AK598" i="79"/>
  <c r="AG784" i="79"/>
  <c r="V14" i="47"/>
  <c r="AL598" i="79"/>
  <c r="AH598" i="79"/>
  <c r="N13" i="44"/>
  <c r="M122" i="45"/>
  <c r="M28" i="44"/>
  <c r="Q42" i="44"/>
  <c r="R14" i="47"/>
  <c r="AH20" i="46"/>
  <c r="AL277" i="46"/>
  <c r="AH277" i="46"/>
  <c r="AI223" i="79"/>
  <c r="AL411" i="79"/>
  <c r="AH411" i="79"/>
  <c r="AI967" i="79"/>
  <c r="Q28" i="44"/>
  <c r="M42" i="44"/>
  <c r="AI148" i="46"/>
  <c r="AI35" i="79"/>
  <c r="AL223" i="79"/>
  <c r="AH223" i="79"/>
  <c r="AJ598" i="79"/>
  <c r="AF598" i="79"/>
  <c r="AI784" i="79"/>
  <c r="AL967" i="79"/>
  <c r="AH967" i="79"/>
  <c r="T14" i="47"/>
  <c r="P14" i="47"/>
  <c r="AF20" i="46"/>
  <c r="AL20" i="46"/>
  <c r="AL148" i="46"/>
  <c r="AH148" i="46"/>
  <c r="AJ277" i="46"/>
  <c r="AF277" i="46"/>
  <c r="AL35" i="79"/>
  <c r="AH35" i="79"/>
  <c r="AK223" i="79"/>
  <c r="AG223" i="79"/>
  <c r="AJ411" i="79"/>
  <c r="AF411" i="79"/>
  <c r="AI598" i="79"/>
  <c r="AL784" i="79"/>
  <c r="AH784" i="79"/>
  <c r="AK967" i="79"/>
  <c r="AG96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G397" i="46" l="1"/>
  <c r="AG396" i="46"/>
  <c r="AG384" i="46"/>
  <c r="AG398" i="46"/>
  <c r="AG401" i="46"/>
  <c r="AG395" i="46"/>
  <c r="AG400" i="46"/>
  <c r="AG399" i="46"/>
  <c r="AI398" i="46"/>
  <c r="AI401" i="46"/>
  <c r="AI400" i="46"/>
  <c r="AI397" i="46"/>
  <c r="AI399" i="46"/>
  <c r="AI395" i="46"/>
  <c r="AI384" i="46"/>
  <c r="AI396" i="46"/>
  <c r="AK397" i="46"/>
  <c r="AK396" i="46"/>
  <c r="AK401" i="46"/>
  <c r="AK399" i="46"/>
  <c r="AK398" i="46"/>
  <c r="AK395" i="46"/>
  <c r="AK400" i="46"/>
  <c r="AK384" i="46"/>
  <c r="AF396" i="46"/>
  <c r="AF398" i="46"/>
  <c r="AF397" i="46"/>
  <c r="AF395" i="46"/>
  <c r="AF384" i="46"/>
  <c r="AF399" i="46"/>
  <c r="AF400" i="46"/>
  <c r="AF401" i="46"/>
  <c r="AH401" i="46"/>
  <c r="AH384" i="46"/>
  <c r="AH399" i="46"/>
  <c r="AH395" i="46"/>
  <c r="AH400" i="46"/>
  <c r="AH397" i="46"/>
  <c r="AH398" i="46"/>
  <c r="AH396" i="46"/>
  <c r="AJ401" i="46"/>
  <c r="AJ397" i="46"/>
  <c r="AJ384" i="46"/>
  <c r="AJ398" i="46"/>
  <c r="AJ395" i="46"/>
  <c r="AJ399" i="46"/>
  <c r="AJ400" i="46"/>
  <c r="AJ396" i="46"/>
  <c r="AL398" i="46"/>
  <c r="AL384" i="46"/>
  <c r="AL399" i="46"/>
  <c r="AL395" i="46"/>
  <c r="AL401" i="46"/>
  <c r="AL396" i="46"/>
  <c r="AL400" i="46"/>
  <c r="AL397" i="46"/>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1" i="79"/>
  <c r="AK944" i="79"/>
  <c r="AK592" i="79"/>
  <c r="AK591" i="79"/>
  <c r="AK575" i="79"/>
  <c r="AK590" i="79"/>
  <c r="AK217" i="79"/>
  <c r="AK216" i="79"/>
  <c r="AK200" i="79"/>
  <c r="AK215" i="79"/>
  <c r="AK214" i="79"/>
  <c r="AK213" i="79"/>
  <c r="AK778" i="79"/>
  <c r="AK761" i="79"/>
  <c r="AK777" i="79"/>
  <c r="AK403" i="79"/>
  <c r="AK405" i="79"/>
  <c r="AK404" i="79"/>
  <c r="AK388" i="79"/>
  <c r="AK402" i="79"/>
  <c r="AK528" i="46"/>
  <c r="AK527" i="46"/>
  <c r="AK530" i="46"/>
  <c r="AK526" i="46"/>
  <c r="AK529" i="46"/>
  <c r="AK531"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E29" i="45"/>
  <c r="F29" i="45"/>
  <c r="G29" i="45"/>
  <c r="H29" i="45"/>
  <c r="I29" i="45"/>
  <c r="J29" i="45"/>
  <c r="K29" i="45"/>
  <c r="L29" i="45"/>
  <c r="N29" i="45"/>
  <c r="G22" i="45"/>
  <c r="H22" i="45"/>
  <c r="I22" i="45"/>
  <c r="J22" i="45"/>
  <c r="K22" i="45"/>
  <c r="L22" i="45"/>
  <c r="N22" i="45"/>
  <c r="D64" i="45"/>
  <c r="D57" i="45"/>
  <c r="D50" i="45"/>
  <c r="D43" i="45"/>
  <c r="D36" i="45"/>
  <c r="D29" i="45"/>
  <c r="D1127" i="79"/>
  <c r="D944" i="79"/>
  <c r="D761" i="79"/>
  <c r="D575" i="79"/>
  <c r="D388" i="79"/>
  <c r="AL388" i="79" l="1"/>
  <c r="AL403" i="79"/>
  <c r="AL402" i="79"/>
  <c r="AL404" i="79"/>
  <c r="AL405" i="79"/>
  <c r="AL591" i="79"/>
  <c r="AL590" i="79"/>
  <c r="AL592" i="79"/>
  <c r="AL575" i="79"/>
  <c r="AL761" i="79"/>
  <c r="AL777" i="79"/>
  <c r="AL778" i="79"/>
  <c r="AL961" i="79"/>
  <c r="AL944" i="79"/>
  <c r="AL1127" i="79"/>
  <c r="AH961" i="79"/>
  <c r="AI961" i="79"/>
  <c r="AF961" i="79"/>
  <c r="AJ961" i="79"/>
  <c r="AG961" i="79"/>
  <c r="AF777" i="79"/>
  <c r="AJ777" i="79"/>
  <c r="AG778" i="79"/>
  <c r="AG777" i="79"/>
  <c r="AI778" i="79"/>
  <c r="AI777" i="79"/>
  <c r="AF778" i="79"/>
  <c r="AJ778" i="79"/>
  <c r="AH778" i="79"/>
  <c r="AH777" i="79"/>
  <c r="AH944" i="79"/>
  <c r="AJ944" i="79"/>
  <c r="AG944" i="79"/>
  <c r="AF944" i="79"/>
  <c r="AI944" i="79"/>
  <c r="AJ1127" i="79"/>
  <c r="AF1127" i="79"/>
  <c r="AG1127" i="79"/>
  <c r="AI1127" i="79"/>
  <c r="AH1127" i="79"/>
  <c r="AJ761" i="79"/>
  <c r="AF761" i="79"/>
  <c r="AG761" i="79"/>
  <c r="AI761" i="79"/>
  <c r="AH761" i="79"/>
  <c r="AH590" i="79"/>
  <c r="AI591" i="79"/>
  <c r="AF592" i="79"/>
  <c r="AJ592" i="79"/>
  <c r="AJ575" i="79"/>
  <c r="AF575" i="79"/>
  <c r="AJ591" i="79"/>
  <c r="AG592" i="79"/>
  <c r="AJ590" i="79"/>
  <c r="AG591" i="79"/>
  <c r="AH575" i="79"/>
  <c r="AG590" i="79"/>
  <c r="AH591" i="79"/>
  <c r="AI592" i="79"/>
  <c r="AG575" i="79"/>
  <c r="AI590" i="79"/>
  <c r="AF591" i="79"/>
  <c r="AI575" i="79"/>
  <c r="AF590" i="79"/>
  <c r="AH592" i="79"/>
  <c r="AI405" i="79"/>
  <c r="AH404" i="79"/>
  <c r="AG403" i="79"/>
  <c r="AI402" i="79"/>
  <c r="AJ404" i="79"/>
  <c r="AI403" i="79"/>
  <c r="AG402" i="79"/>
  <c r="AH405" i="79"/>
  <c r="AG404" i="79"/>
  <c r="AJ403" i="79"/>
  <c r="AH402" i="79"/>
  <c r="AF405" i="79"/>
  <c r="AJ405" i="79"/>
  <c r="AI404" i="79"/>
  <c r="AH403" i="79"/>
  <c r="AF402" i="79"/>
  <c r="AJ402" i="79"/>
  <c r="AG405" i="79"/>
  <c r="AF404" i="79"/>
  <c r="AF403" i="79"/>
  <c r="AI388" i="79"/>
  <c r="AH388" i="79"/>
  <c r="AJ388" i="79"/>
  <c r="AF388" i="79"/>
  <c r="AG388" i="79"/>
  <c r="Z961" i="79"/>
  <c r="Z778" i="79"/>
  <c r="Z777" i="79"/>
  <c r="Z405" i="79"/>
  <c r="Z591" i="79"/>
  <c r="Z592" i="79"/>
  <c r="Y213" i="79" l="1"/>
  <c r="B60" i="45"/>
  <c r="B53" i="45"/>
  <c r="B46" i="45"/>
  <c r="B39" i="45"/>
  <c r="B32" i="45"/>
  <c r="B25" i="45"/>
  <c r="B18" i="45"/>
  <c r="AL217" i="79" l="1"/>
  <c r="AL200" i="79"/>
  <c r="AL214" i="79"/>
  <c r="AL215" i="79"/>
  <c r="AL213" i="79"/>
  <c r="AL216" i="79"/>
  <c r="AI217" i="79"/>
  <c r="AI216" i="79"/>
  <c r="AI215" i="79"/>
  <c r="AI214" i="79"/>
  <c r="AI213" i="79"/>
  <c r="AJ200" i="79"/>
  <c r="AF200" i="79"/>
  <c r="AH216" i="79"/>
  <c r="AH214" i="79"/>
  <c r="AG216" i="79"/>
  <c r="AG214" i="79"/>
  <c r="AH200" i="79"/>
  <c r="AJ217" i="79"/>
  <c r="AF217" i="79"/>
  <c r="AJ216" i="79"/>
  <c r="AF216" i="79"/>
  <c r="AJ215" i="79"/>
  <c r="AF215" i="79"/>
  <c r="AJ214" i="79"/>
  <c r="AF214" i="79"/>
  <c r="AF213" i="79"/>
  <c r="AG200" i="79"/>
  <c r="AH217" i="79"/>
  <c r="AH215" i="79"/>
  <c r="AH213" i="79"/>
  <c r="AI200" i="79"/>
  <c r="AG217" i="79"/>
  <c r="AG215" i="79"/>
  <c r="AG213" i="79"/>
  <c r="Z213" i="79"/>
  <c r="Z217" i="79"/>
  <c r="Z216" i="79"/>
  <c r="Z215" i="79"/>
  <c r="Z214" i="79"/>
  <c r="Y214" i="79"/>
  <c r="Y215" i="79"/>
  <c r="Y216" i="79"/>
  <c r="Y217" i="79"/>
  <c r="D513"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513" i="46"/>
  <c r="AL513" i="46"/>
  <c r="AJ513" i="46"/>
  <c r="AF513" i="46"/>
  <c r="AG513" i="46"/>
  <c r="AH513" i="46"/>
  <c r="AI513" i="46"/>
  <c r="AJ255" i="46"/>
  <c r="AH255" i="46"/>
  <c r="AF255" i="46"/>
  <c r="AI255" i="46"/>
  <c r="AG255" i="46"/>
  <c r="F29" i="44"/>
  <c r="F33" i="44" s="1"/>
  <c r="AA21" i="46"/>
  <c r="AA127" i="46" s="1"/>
  <c r="D29" i="44"/>
  <c r="D33" i="44" s="1"/>
  <c r="AB278" i="46"/>
  <c r="G29" i="44"/>
  <c r="G33" i="44" s="1"/>
  <c r="Z277" i="46"/>
  <c r="E13" i="44"/>
  <c r="Z411" i="79"/>
  <c r="Z784" i="79"/>
  <c r="Z223" i="79"/>
  <c r="Z967" i="79"/>
  <c r="Z598" i="79"/>
  <c r="Z35" i="79"/>
  <c r="D123" i="45"/>
  <c r="E14" i="44"/>
  <c r="E18" i="44" s="1"/>
  <c r="Z599" i="79"/>
  <c r="Z761" i="79" s="1"/>
  <c r="Z224" i="79"/>
  <c r="Z388" i="79" s="1"/>
  <c r="Z412" i="79"/>
  <c r="Z575" i="79" s="1"/>
  <c r="Z785" i="79"/>
  <c r="Z944" i="79" s="1"/>
  <c r="Z968" i="79"/>
  <c r="Z1127" i="79" s="1"/>
  <c r="Z36" i="79"/>
  <c r="Z200" i="79" s="1"/>
  <c r="J13" i="44"/>
  <c r="AE967" i="79"/>
  <c r="AE411" i="79"/>
  <c r="AE784" i="79"/>
  <c r="AE598" i="79"/>
  <c r="AE223" i="79"/>
  <c r="AE35" i="79"/>
  <c r="J43" i="44"/>
  <c r="J53" i="44" s="1"/>
  <c r="J14" i="44"/>
  <c r="J18" i="44" s="1"/>
  <c r="AE412" i="79"/>
  <c r="AE599" i="79"/>
  <c r="AE968" i="79"/>
  <c r="AE1127" i="79" s="1"/>
  <c r="AE785" i="79"/>
  <c r="AE224" i="79"/>
  <c r="AE36" i="79"/>
  <c r="Y277" i="46"/>
  <c r="D13" i="44"/>
  <c r="Y784" i="79"/>
  <c r="Y598" i="79"/>
  <c r="Y223" i="79"/>
  <c r="Y967" i="79"/>
  <c r="Y411" i="79"/>
  <c r="Y35" i="79"/>
  <c r="AC148" i="46"/>
  <c r="H13" i="44"/>
  <c r="AC784" i="79"/>
  <c r="AC967" i="79"/>
  <c r="AC411" i="79"/>
  <c r="AC598" i="79"/>
  <c r="AC223" i="79"/>
  <c r="AC35" i="79"/>
  <c r="Y513" i="46"/>
  <c r="D14" i="44"/>
  <c r="D18" i="44" s="1"/>
  <c r="Y968" i="79"/>
  <c r="Y1127" i="79" s="1"/>
  <c r="Y412" i="79"/>
  <c r="Y575" i="79" s="1"/>
  <c r="Y785" i="79"/>
  <c r="Y944" i="79" s="1"/>
  <c r="Y599" i="79"/>
  <c r="Y761" i="79" s="1"/>
  <c r="Y224" i="79"/>
  <c r="Y388" i="79" s="1"/>
  <c r="Y36" i="79"/>
  <c r="Y200" i="79" s="1"/>
  <c r="AC278" i="46"/>
  <c r="H14" i="44"/>
  <c r="H18" i="44" s="1"/>
  <c r="AC785" i="79"/>
  <c r="AC961" i="79" s="1"/>
  <c r="AC599" i="79"/>
  <c r="AC224" i="79"/>
  <c r="AC968" i="79"/>
  <c r="AC1127" i="79" s="1"/>
  <c r="AC412" i="79"/>
  <c r="AC36" i="79"/>
  <c r="AD148" i="46"/>
  <c r="I13" i="44"/>
  <c r="AD411" i="79"/>
  <c r="AD598" i="79"/>
  <c r="AD967" i="79"/>
  <c r="AD784" i="79"/>
  <c r="AD223" i="79"/>
  <c r="AD35" i="79"/>
  <c r="H123" i="45"/>
  <c r="I14" i="44"/>
  <c r="I18" i="44" s="1"/>
  <c r="AD785" i="79"/>
  <c r="AD961" i="79" s="1"/>
  <c r="AD968" i="79"/>
  <c r="AD1127" i="79" s="1"/>
  <c r="AD412" i="79"/>
  <c r="AD590" i="79" s="1"/>
  <c r="AD599" i="79"/>
  <c r="AD224" i="79"/>
  <c r="AD402" i="79" s="1"/>
  <c r="AD36" i="79"/>
  <c r="F13" i="44"/>
  <c r="AA967" i="79"/>
  <c r="AA784" i="79"/>
  <c r="AA598" i="79"/>
  <c r="AA223" i="79"/>
  <c r="AA411" i="79"/>
  <c r="AA35" i="79"/>
  <c r="F43" i="44"/>
  <c r="F53" i="44" s="1"/>
  <c r="F14" i="44"/>
  <c r="F18" i="44" s="1"/>
  <c r="AA412" i="79"/>
  <c r="AA590" i="79" s="1"/>
  <c r="AA785" i="79"/>
  <c r="AA224" i="79"/>
  <c r="AA968" i="79"/>
  <c r="AA1127" i="79" s="1"/>
  <c r="AA599" i="79"/>
  <c r="AA36" i="79"/>
  <c r="AA213" i="79" s="1"/>
  <c r="G13" i="44"/>
  <c r="AB784" i="79"/>
  <c r="AB598" i="79"/>
  <c r="AB223" i="79"/>
  <c r="AB967" i="79"/>
  <c r="AB411" i="79"/>
  <c r="AB35" i="79"/>
  <c r="G14" i="44"/>
  <c r="G18" i="44" s="1"/>
  <c r="AB968" i="79"/>
  <c r="AB1127" i="79" s="1"/>
  <c r="AB785" i="79"/>
  <c r="AB599" i="79"/>
  <c r="AB224" i="79"/>
  <c r="AB412" i="79"/>
  <c r="AB590" i="79" s="1"/>
  <c r="AB36" i="79"/>
  <c r="AB21" i="46"/>
  <c r="AB135" i="46" s="1"/>
  <c r="Y278" i="46"/>
  <c r="Y384" i="46" s="1"/>
  <c r="AE149" i="46"/>
  <c r="AE255" i="46" s="1"/>
  <c r="AB148" i="46"/>
  <c r="G123" i="45"/>
  <c r="AA149" i="46"/>
  <c r="AA255" i="46" s="1"/>
  <c r="I43" i="44"/>
  <c r="I53" i="44" s="1"/>
  <c r="E43" i="44"/>
  <c r="E53" i="44" s="1"/>
  <c r="AE148" i="46"/>
  <c r="AA148" i="46"/>
  <c r="H43" i="44"/>
  <c r="H53" i="44" s="1"/>
  <c r="C123" i="45"/>
  <c r="F123" i="45"/>
  <c r="AE21" i="46"/>
  <c r="AD149" i="46"/>
  <c r="Z149" i="46"/>
  <c r="Z255" i="46" s="1"/>
  <c r="AE278" i="46"/>
  <c r="AA278" i="46"/>
  <c r="AC277" i="46"/>
  <c r="Z513" i="46"/>
  <c r="AD277" i="46"/>
  <c r="Z148" i="46"/>
  <c r="D43" i="44"/>
  <c r="G43" i="44"/>
  <c r="G53" i="44" s="1"/>
  <c r="I123" i="45"/>
  <c r="E123" i="45"/>
  <c r="AD21" i="46"/>
  <c r="Z21" i="46"/>
  <c r="Z127" i="46" s="1"/>
  <c r="AC149" i="46"/>
  <c r="AC255" i="46" s="1"/>
  <c r="AD278" i="46"/>
  <c r="Z278" i="46"/>
  <c r="Z384" i="46" s="1"/>
  <c r="AB277" i="46"/>
  <c r="Y148" i="46"/>
  <c r="AC21" i="46"/>
  <c r="Y149" i="46"/>
  <c r="Y255" i="46" s="1"/>
  <c r="AB149" i="46"/>
  <c r="AB255" i="46" s="1"/>
  <c r="AE277" i="46"/>
  <c r="AA277" i="46"/>
  <c r="AC395" i="46" l="1"/>
  <c r="AC384" i="46"/>
  <c r="AC399" i="46"/>
  <c r="AC400" i="46"/>
  <c r="AC396" i="46"/>
  <c r="AC401" i="46"/>
  <c r="AC398" i="46"/>
  <c r="AC397" i="46"/>
  <c r="AD398" i="46"/>
  <c r="AD384" i="46"/>
  <c r="AD396" i="46"/>
  <c r="AD399" i="46"/>
  <c r="AD401" i="46"/>
  <c r="AD395" i="46"/>
  <c r="AD400" i="46"/>
  <c r="AD397" i="46"/>
  <c r="AB397" i="46"/>
  <c r="AB396" i="46"/>
  <c r="AB395" i="46"/>
  <c r="AB384" i="46"/>
  <c r="AB398" i="46"/>
  <c r="AB400" i="46"/>
  <c r="AB399" i="46"/>
  <c r="AB401" i="46"/>
  <c r="AA401" i="46"/>
  <c r="AA384" i="46"/>
  <c r="AA397" i="46"/>
  <c r="AA399" i="46"/>
  <c r="AA395" i="46"/>
  <c r="AA400" i="46"/>
  <c r="AA396" i="46"/>
  <c r="AA398" i="46"/>
  <c r="AE398" i="46"/>
  <c r="AE400" i="46"/>
  <c r="AE399" i="46"/>
  <c r="AE397" i="46"/>
  <c r="AE384" i="46"/>
  <c r="AE396" i="46"/>
  <c r="AE395" i="46"/>
  <c r="AE401" i="46"/>
  <c r="AC592" i="79"/>
  <c r="AC591" i="79"/>
  <c r="AC590" i="79"/>
  <c r="D53" i="44"/>
  <c r="AD217" i="79"/>
  <c r="AD213" i="79"/>
  <c r="AD216" i="79"/>
  <c r="AD215" i="79"/>
  <c r="AD214"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402" i="79"/>
  <c r="AB404" i="79"/>
  <c r="AB388" i="79"/>
  <c r="AB403" i="79"/>
  <c r="AB405" i="79"/>
  <c r="AB777" i="79"/>
  <c r="AB778" i="79"/>
  <c r="AB761" i="79"/>
  <c r="AD591" i="79"/>
  <c r="AD575" i="79"/>
  <c r="AD592" i="79"/>
  <c r="AC402" i="79"/>
  <c r="AC404" i="79"/>
  <c r="AC388" i="79"/>
  <c r="AC403" i="79"/>
  <c r="AC405" i="79"/>
  <c r="AB591" i="79"/>
  <c r="AB592" i="79"/>
  <c r="AB575" i="79"/>
  <c r="AA777" i="79"/>
  <c r="AA761" i="79"/>
  <c r="AA778" i="79"/>
  <c r="AA592" i="79"/>
  <c r="AA591" i="79"/>
  <c r="AA575" i="79"/>
  <c r="AD403" i="79"/>
  <c r="AD405" i="79"/>
  <c r="AD404" i="79"/>
  <c r="AD388" i="79"/>
  <c r="AD944" i="79"/>
  <c r="AC575" i="79"/>
  <c r="AC944" i="79"/>
  <c r="AE402" i="79"/>
  <c r="AE388" i="79"/>
  <c r="AE404" i="79"/>
  <c r="AE403" i="79"/>
  <c r="AE405" i="79"/>
  <c r="AE575" i="79"/>
  <c r="AE592" i="79"/>
  <c r="AE591" i="79"/>
  <c r="AE590" i="79"/>
  <c r="AD778" i="79"/>
  <c r="AD761" i="79"/>
  <c r="AD777" i="79"/>
  <c r="AE961" i="79"/>
  <c r="AE944" i="79"/>
  <c r="AA405" i="79"/>
  <c r="AA388" i="79"/>
  <c r="AA404" i="79"/>
  <c r="AA402" i="79"/>
  <c r="AA403" i="79"/>
  <c r="AB216" i="79"/>
  <c r="AB200" i="79"/>
  <c r="AB217" i="79"/>
  <c r="AB213" i="79"/>
  <c r="AB215" i="79"/>
  <c r="AB214" i="79"/>
  <c r="AB944" i="79"/>
  <c r="AB961" i="79"/>
  <c r="AA215" i="79"/>
  <c r="AA200" i="79"/>
  <c r="AA214" i="79"/>
  <c r="AA216" i="79"/>
  <c r="AA217" i="79"/>
  <c r="AA944" i="79"/>
  <c r="AA961" i="79"/>
  <c r="AD200" i="79"/>
  <c r="AC214" i="79"/>
  <c r="AC217" i="79"/>
  <c r="AC213" i="79"/>
  <c r="AC215" i="79"/>
  <c r="AC200" i="79"/>
  <c r="AC216" i="79"/>
  <c r="AC778" i="79"/>
  <c r="AC761" i="79"/>
  <c r="AC777" i="79"/>
  <c r="AE216" i="79"/>
  <c r="AE200" i="79"/>
  <c r="AE213" i="79"/>
  <c r="AE214" i="79"/>
  <c r="AE215" i="79"/>
  <c r="AE217" i="79"/>
  <c r="AE777" i="79"/>
  <c r="AE778" i="79"/>
  <c r="AE76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E271"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F387" i="46" l="1"/>
  <c r="AH387" i="46"/>
  <c r="AG387" i="46"/>
  <c r="AI387" i="46"/>
  <c r="AK387" i="46"/>
  <c r="AJ387" i="46"/>
  <c r="AL387" i="46"/>
  <c r="O17" i="45"/>
  <c r="N17" i="45"/>
  <c r="N23" i="45" s="1"/>
  <c r="L17" i="45"/>
  <c r="L23" i="45" s="1"/>
  <c r="AJ390" i="46" l="1"/>
  <c r="AJ389" i="46"/>
  <c r="AK389" i="46"/>
  <c r="AK390" i="46"/>
  <c r="AI389" i="46"/>
  <c r="AI390" i="46"/>
  <c r="AL390" i="46"/>
  <c r="AL389" i="46"/>
  <c r="AG390" i="46"/>
  <c r="AG389" i="46"/>
  <c r="AH389" i="46"/>
  <c r="AH390" i="46"/>
  <c r="AF390" i="46"/>
  <c r="AF389"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388" i="46" s="1"/>
  <c r="AL137" i="46"/>
  <c r="AL127" i="46"/>
  <c r="AJ127" i="46"/>
  <c r="AE127" i="46"/>
  <c r="AG127" i="46"/>
  <c r="AF127" i="46"/>
  <c r="AC127" i="46"/>
  <c r="AB127" i="46"/>
  <c r="AH127" i="46"/>
  <c r="AI127" i="46"/>
  <c r="AK127" i="46"/>
  <c r="Y137" i="46"/>
  <c r="AH135" i="46"/>
  <c r="AF137" i="46"/>
  <c r="AC136" i="46"/>
  <c r="AI136" i="46"/>
  <c r="AI388" i="46" s="1"/>
  <c r="AI391" i="46" s="1"/>
  <c r="AA136" i="46"/>
  <c r="AE135" i="46"/>
  <c r="AJ136" i="46"/>
  <c r="AJ388" i="46" s="1"/>
  <c r="AB136" i="46"/>
  <c r="AI137" i="46"/>
  <c r="AA137" i="46"/>
  <c r="AE136" i="46"/>
  <c r="AJ137" i="46"/>
  <c r="AE137" i="46"/>
  <c r="AG137" i="46"/>
  <c r="AK136" i="46"/>
  <c r="AK388" i="46" s="1"/>
  <c r="AH137" i="46"/>
  <c r="AK137" i="46"/>
  <c r="AC137" i="46"/>
  <c r="AF136" i="46"/>
  <c r="AF388" i="46" s="1"/>
  <c r="AF135" i="46"/>
  <c r="AI135" i="46"/>
  <c r="AA135" i="46"/>
  <c r="AG136" i="46"/>
  <c r="AG388" i="46" s="1"/>
  <c r="AB137" i="46"/>
  <c r="AK135" i="46"/>
  <c r="AC135" i="46"/>
  <c r="AH136" i="46"/>
  <c r="AH388" i="46" s="1"/>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65" i="45"/>
  <c r="N58" i="45"/>
  <c r="N65" i="45"/>
  <c r="N51" i="45"/>
  <c r="G133" i="45" s="1"/>
  <c r="N44" i="45"/>
  <c r="N37" i="45"/>
  <c r="N30" i="45"/>
  <c r="AL391" i="46" l="1"/>
  <c r="AH391" i="46"/>
  <c r="AK391" i="46"/>
  <c r="AG391" i="46"/>
  <c r="AJ391" i="46"/>
  <c r="AF391" i="46"/>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Y387" i="46" s="1"/>
  <c r="W14" i="47"/>
  <c r="J14" i="47"/>
  <c r="K14" i="47"/>
  <c r="L14" i="47"/>
  <c r="M14" i="47"/>
  <c r="N14" i="47"/>
  <c r="O14" i="47"/>
  <c r="I14" i="47"/>
  <c r="AE20" i="46"/>
  <c r="AE387" i="46" s="1"/>
  <c r="AA20" i="46"/>
  <c r="AA387" i="46" s="1"/>
  <c r="AB20" i="46"/>
  <c r="AB387" i="46" s="1"/>
  <c r="AC20" i="46"/>
  <c r="AC387" i="46" s="1"/>
  <c r="AD20" i="46"/>
  <c r="AD387" i="46" s="1"/>
  <c r="Z20" i="46"/>
  <c r="Z387" i="46" s="1"/>
  <c r="C60" i="45"/>
  <c r="C53" i="45"/>
  <c r="C46" i="45"/>
  <c r="C39" i="45"/>
  <c r="C25" i="45"/>
  <c r="C32" i="45"/>
  <c r="C18" i="45"/>
  <c r="E42" i="44"/>
  <c r="F42" i="44"/>
  <c r="G42" i="44"/>
  <c r="H42" i="44"/>
  <c r="I42" i="44"/>
  <c r="J42" i="44"/>
  <c r="D42" i="44"/>
  <c r="AD390" i="46" l="1"/>
  <c r="AD389" i="46"/>
  <c r="AD388" i="46"/>
  <c r="AC389" i="46"/>
  <c r="AC390" i="46"/>
  <c r="AC388" i="46"/>
  <c r="AB388" i="46"/>
  <c r="AB390" i="46"/>
  <c r="AB389" i="46"/>
  <c r="Y256" i="46"/>
  <c r="AJ385" i="46"/>
  <c r="AJ392" i="46" s="1"/>
  <c r="AG385" i="46"/>
  <c r="AG392" i="46" s="1"/>
  <c r="AH385" i="46"/>
  <c r="AH392" i="46" s="1"/>
  <c r="AI385" i="46"/>
  <c r="AI392" i="46" s="1"/>
  <c r="AF385" i="46"/>
  <c r="AF392" i="46" s="1"/>
  <c r="AK385" i="46"/>
  <c r="AK392" i="46" s="1"/>
  <c r="AL385" i="46"/>
  <c r="AL392" i="46" s="1"/>
  <c r="AE385" i="46"/>
  <c r="AE392" i="46" s="1"/>
  <c r="AD385" i="46"/>
  <c r="AD392" i="46" s="1"/>
  <c r="Z385" i="46"/>
  <c r="Z392" i="46" s="1"/>
  <c r="AB385" i="46"/>
  <c r="AB392" i="46" s="1"/>
  <c r="Y385" i="46"/>
  <c r="Y392" i="46" s="1"/>
  <c r="AA385" i="46"/>
  <c r="AA392" i="46" s="1"/>
  <c r="AC385" i="46"/>
  <c r="AC392" i="46" s="1"/>
  <c r="AA388" i="46"/>
  <c r="AA389" i="46"/>
  <c r="AA390" i="46"/>
  <c r="AE388" i="46"/>
  <c r="AE389" i="46"/>
  <c r="AE390" i="46"/>
  <c r="AE391" i="46" s="1"/>
  <c r="Y388" i="46"/>
  <c r="AM388" i="46" s="1"/>
  <c r="Y389" i="46"/>
  <c r="Y390" i="46"/>
  <c r="Z389" i="46"/>
  <c r="Z388" i="46"/>
  <c r="Z390" i="46"/>
  <c r="G130" i="45"/>
  <c r="C131" i="45"/>
  <c r="Y764" i="79" s="1"/>
  <c r="Y772" i="79" s="1"/>
  <c r="L129" i="45"/>
  <c r="AF516" i="46"/>
  <c r="J127" i="45"/>
  <c r="H130" i="45"/>
  <c r="C133" i="45"/>
  <c r="Y1130" i="79" s="1"/>
  <c r="N130" i="45"/>
  <c r="AG258" i="46"/>
  <c r="AG259" i="46" s="1"/>
  <c r="K125" i="45"/>
  <c r="K128" i="45"/>
  <c r="AJ516" i="46"/>
  <c r="AJ520" i="46" s="1"/>
  <c r="N127" i="45"/>
  <c r="K126" i="45"/>
  <c r="G129" i="45"/>
  <c r="E129" i="45"/>
  <c r="AA391" i="79" s="1"/>
  <c r="AA392" i="79" s="1"/>
  <c r="J125" i="45"/>
  <c r="AF258" i="46" s="1"/>
  <c r="Y258" i="46"/>
  <c r="Y259" i="46" s="1"/>
  <c r="F128" i="45"/>
  <c r="E130" i="45"/>
  <c r="AK578" i="79" s="1"/>
  <c r="L130" i="45"/>
  <c r="J128" i="45"/>
  <c r="K127" i="45"/>
  <c r="AG516" i="46" s="1"/>
  <c r="AG520" i="46" s="1"/>
  <c r="J124" i="45"/>
  <c r="AF130" i="46" s="1"/>
  <c r="AF131" i="46" s="1"/>
  <c r="K54" i="43" s="1"/>
  <c r="I129" i="45"/>
  <c r="K124" i="45"/>
  <c r="AG130" i="46" s="1"/>
  <c r="AG131" i="46" s="1"/>
  <c r="L54" i="43" s="1"/>
  <c r="G128" i="45"/>
  <c r="E128" i="45"/>
  <c r="AE203" i="79" s="1"/>
  <c r="AE207" i="79" s="1"/>
  <c r="D129" i="45"/>
  <c r="H128" i="45"/>
  <c r="F130" i="45"/>
  <c r="C132" i="45"/>
  <c r="M130" i="45"/>
  <c r="L125" i="45"/>
  <c r="AH258" i="46" s="1"/>
  <c r="L128" i="45"/>
  <c r="AI516" i="46"/>
  <c r="M127" i="45"/>
  <c r="K129" i="45"/>
  <c r="K130" i="45"/>
  <c r="J129" i="45"/>
  <c r="AH516" i="46"/>
  <c r="L127" i="45"/>
  <c r="F129" i="45"/>
  <c r="H129" i="45"/>
  <c r="D130" i="45"/>
  <c r="I130" i="45"/>
  <c r="J130" i="45"/>
  <c r="J126" i="45"/>
  <c r="AH130" i="46"/>
  <c r="AH131" i="46" s="1"/>
  <c r="M54" i="43" s="1"/>
  <c r="L124" i="45"/>
  <c r="D128" i="45"/>
  <c r="Y203" i="79"/>
  <c r="AI130" i="46"/>
  <c r="AI131" i="46" s="1"/>
  <c r="N54" i="43" s="1"/>
  <c r="AJ130" i="46"/>
  <c r="AJ131" i="46" s="1"/>
  <c r="O54" i="43" s="1"/>
  <c r="AI258" i="46"/>
  <c r="AI260" i="46" s="1"/>
  <c r="AJ258" i="46"/>
  <c r="AJ260" i="46" s="1"/>
  <c r="Y128" i="46"/>
  <c r="AL258" i="46"/>
  <c r="AK258" i="46"/>
  <c r="AK516" i="46"/>
  <c r="AK520" i="46" s="1"/>
  <c r="AL516" i="46"/>
  <c r="AL520" i="46" s="1"/>
  <c r="AL130" i="46"/>
  <c r="AL131" i="46" s="1"/>
  <c r="Q54" i="43" s="1"/>
  <c r="AK130" i="46"/>
  <c r="AK131" i="46" s="1"/>
  <c r="P54" i="43" s="1"/>
  <c r="AJ762" i="79"/>
  <c r="AG762" i="79"/>
  <c r="AG389" i="79"/>
  <c r="AK945" i="79"/>
  <c r="AF762" i="79"/>
  <c r="AH576" i="79"/>
  <c r="AL201" i="79"/>
  <c r="AG514" i="46"/>
  <c r="AI945" i="79"/>
  <c r="AJ945" i="79"/>
  <c r="AF389" i="79"/>
  <c r="AL576" i="79"/>
  <c r="AF945" i="79"/>
  <c r="AJ389" i="79"/>
  <c r="AH1128" i="79"/>
  <c r="AI1128" i="79"/>
  <c r="AK514" i="46"/>
  <c r="AI201" i="79"/>
  <c r="AK389" i="79"/>
  <c r="AF514" i="46"/>
  <c r="AF576" i="79"/>
  <c r="AL389" i="79"/>
  <c r="AL762" i="79"/>
  <c r="AJ576" i="79"/>
  <c r="AJ514" i="46"/>
  <c r="AK201" i="79"/>
  <c r="AG201" i="79"/>
  <c r="AG1128" i="79"/>
  <c r="AG576" i="79"/>
  <c r="AH514" i="46"/>
  <c r="AK1128" i="79"/>
  <c r="AH201" i="79"/>
  <c r="AH945" i="79"/>
  <c r="AJ1128" i="79"/>
  <c r="AF201" i="79"/>
  <c r="AF1128" i="79"/>
  <c r="AL945" i="79"/>
  <c r="AI389" i="79"/>
  <c r="AL514" i="46"/>
  <c r="AK762" i="79"/>
  <c r="AH389" i="79"/>
  <c r="AJ201" i="79"/>
  <c r="AL1128" i="79"/>
  <c r="AH762" i="79"/>
  <c r="AI514" i="46"/>
  <c r="AK576" i="79"/>
  <c r="AI576" i="79"/>
  <c r="AI762" i="79"/>
  <c r="AG945" i="79"/>
  <c r="Y514" i="46"/>
  <c r="AB514" i="46"/>
  <c r="AE1128" i="79"/>
  <c r="AD389" i="79"/>
  <c r="AC576" i="79"/>
  <c r="Y1128" i="79"/>
  <c r="Y576" i="79"/>
  <c r="AC514" i="46"/>
  <c r="AB945" i="79"/>
  <c r="AA1128" i="79"/>
  <c r="AD201" i="79"/>
  <c r="Y201" i="79"/>
  <c r="AE762" i="79"/>
  <c r="AA514" i="46"/>
  <c r="AE514" i="46"/>
  <c r="AC389" i="79"/>
  <c r="AB762" i="79"/>
  <c r="AC1128" i="79"/>
  <c r="AE389" i="79"/>
  <c r="Z945" i="79"/>
  <c r="AD514" i="46"/>
  <c r="AA576" i="79"/>
  <c r="AD1128" i="79"/>
  <c r="AE945" i="79"/>
  <c r="AB389" i="79"/>
  <c r="AB1128" i="79"/>
  <c r="AA762" i="79"/>
  <c r="AD576" i="79"/>
  <c r="Y762" i="79"/>
  <c r="AE576" i="79"/>
  <c r="Z762" i="79"/>
  <c r="Z514" i="46"/>
  <c r="AC945" i="79"/>
  <c r="AB576" i="79"/>
  <c r="Y389" i="79"/>
  <c r="Z389" i="79"/>
  <c r="AA201" i="79"/>
  <c r="AD945" i="79"/>
  <c r="AC201" i="79"/>
  <c r="Y945" i="79"/>
  <c r="AE201" i="79"/>
  <c r="AD762" i="79"/>
  <c r="AA389" i="79"/>
  <c r="AA945" i="79"/>
  <c r="AB201" i="79"/>
  <c r="AC762" i="79"/>
  <c r="Z576" i="79"/>
  <c r="Z201" i="79"/>
  <c r="Z1128" i="79"/>
  <c r="Y516" i="46"/>
  <c r="AD516" i="46"/>
  <c r="AD520" i="46" s="1"/>
  <c r="AD130" i="46"/>
  <c r="AD131" i="46" s="1"/>
  <c r="AD258" i="46"/>
  <c r="AD260" i="46" s="1"/>
  <c r="AC130" i="46"/>
  <c r="AC516" i="46"/>
  <c r="AC520" i="46" s="1"/>
  <c r="AC258" i="46"/>
  <c r="AC259" i="46" s="1"/>
  <c r="AB258" i="46"/>
  <c r="AB260" i="46" s="1"/>
  <c r="AB130" i="46"/>
  <c r="AB516" i="46"/>
  <c r="AB520" i="46" s="1"/>
  <c r="AE258" i="46"/>
  <c r="AE259" i="46" s="1"/>
  <c r="AE516" i="46"/>
  <c r="AE520" i="46" s="1"/>
  <c r="AE130" i="46"/>
  <c r="AE131" i="46" s="1"/>
  <c r="Y130" i="46"/>
  <c r="Z516" i="46"/>
  <c r="Z520" i="46" s="1"/>
  <c r="Z130" i="46"/>
  <c r="Z258" i="46"/>
  <c r="AA258" i="46"/>
  <c r="AA259" i="46" s="1"/>
  <c r="AA516" i="46"/>
  <c r="AA520" i="46" s="1"/>
  <c r="AA130" i="46"/>
  <c r="AA256" i="46"/>
  <c r="AE256" i="46"/>
  <c r="AA128" i="46"/>
  <c r="AE128" i="46"/>
  <c r="AB256" i="46"/>
  <c r="AF256" i="46"/>
  <c r="AB128" i="46"/>
  <c r="AF128" i="46"/>
  <c r="AC256" i="46"/>
  <c r="AC128" i="46"/>
  <c r="Z256" i="46"/>
  <c r="AD256" i="46"/>
  <c r="Z128" i="46"/>
  <c r="AD128" i="46"/>
  <c r="AL256" i="46"/>
  <c r="AG256" i="46"/>
  <c r="AK256" i="46"/>
  <c r="AI128" i="46"/>
  <c r="AJ128" i="46"/>
  <c r="AG128" i="46"/>
  <c r="AH256" i="46"/>
  <c r="AI256" i="46"/>
  <c r="AL128" i="46"/>
  <c r="AH128" i="46"/>
  <c r="AJ256" i="46"/>
  <c r="AK128" i="46"/>
  <c r="AM392" i="46" l="1"/>
  <c r="Y391" i="46"/>
  <c r="AM389" i="46"/>
  <c r="AC391" i="46"/>
  <c r="Z391" i="46"/>
  <c r="AA391" i="46"/>
  <c r="AM390" i="46"/>
  <c r="AM391" i="46" s="1"/>
  <c r="AM393" i="46" s="1"/>
  <c r="AB391" i="46"/>
  <c r="AD391" i="46"/>
  <c r="AK587" i="79"/>
  <c r="Y522" i="46"/>
  <c r="D64" i="43" s="1"/>
  <c r="AD522" i="46"/>
  <c r="I64" i="43" s="1"/>
  <c r="Y1134" i="79"/>
  <c r="Y1140" i="79"/>
  <c r="AI517" i="46"/>
  <c r="AI520" i="46"/>
  <c r="AF518" i="46"/>
  <c r="AF520" i="46"/>
  <c r="Y518" i="46"/>
  <c r="Y517" i="46"/>
  <c r="Y519" i="46"/>
  <c r="Y520" i="46"/>
  <c r="AA522" i="46"/>
  <c r="F64" i="43" s="1"/>
  <c r="AH518" i="46"/>
  <c r="AH520" i="46"/>
  <c r="AJ578" i="79"/>
  <c r="AA203" i="79"/>
  <c r="AB203" i="79"/>
  <c r="AJ391" i="79"/>
  <c r="AJ394" i="79" s="1"/>
  <c r="AH578" i="79"/>
  <c r="AH582" i="79" s="1"/>
  <c r="AL391" i="79"/>
  <c r="AL397" i="79" s="1"/>
  <c r="AC203" i="79"/>
  <c r="AC206" i="79" s="1"/>
  <c r="AK391" i="79"/>
  <c r="AK395" i="79" s="1"/>
  <c r="AF391" i="79"/>
  <c r="AF394" i="79" s="1"/>
  <c r="AI578" i="79"/>
  <c r="AI587" i="79" s="1"/>
  <c r="N73" i="43" s="1"/>
  <c r="AL578" i="79"/>
  <c r="AL582" i="79" s="1"/>
  <c r="AE578" i="79"/>
  <c r="AE581" i="79" s="1"/>
  <c r="AG578" i="79"/>
  <c r="AG581" i="79" s="1"/>
  <c r="AG391" i="79"/>
  <c r="AG399" i="79" s="1"/>
  <c r="L70" i="43" s="1"/>
  <c r="AD391" i="79"/>
  <c r="AD395" i="79" s="1"/>
  <c r="AB578" i="79"/>
  <c r="Z203" i="79"/>
  <c r="AB391" i="79"/>
  <c r="AB394" i="79" s="1"/>
  <c r="Z391" i="79"/>
  <c r="Z394" i="79" s="1"/>
  <c r="AC391" i="79"/>
  <c r="AC395" i="79" s="1"/>
  <c r="AD947" i="79"/>
  <c r="AH947" i="79"/>
  <c r="AH958" i="79" s="1"/>
  <c r="M79" i="43" s="1"/>
  <c r="AJ947" i="79"/>
  <c r="AJ958" i="79" s="1"/>
  <c r="O79" i="43" s="1"/>
  <c r="AI947" i="79"/>
  <c r="AI958" i="79" s="1"/>
  <c r="N79" i="43" s="1"/>
  <c r="Z947" i="79"/>
  <c r="Z958" i="79" s="1"/>
  <c r="E79" i="43" s="1"/>
  <c r="AK947" i="79"/>
  <c r="AK958" i="79" s="1"/>
  <c r="P79" i="43" s="1"/>
  <c r="AL947" i="79"/>
  <c r="AE947" i="79"/>
  <c r="AE958" i="79" s="1"/>
  <c r="J79" i="43" s="1"/>
  <c r="AF947" i="79"/>
  <c r="AC947" i="79"/>
  <c r="AC958" i="79" s="1"/>
  <c r="H79" i="43" s="1"/>
  <c r="AA947" i="79"/>
  <c r="AA958" i="79" s="1"/>
  <c r="F79" i="43" s="1"/>
  <c r="AB947" i="79"/>
  <c r="AB958" i="79" s="1"/>
  <c r="G79" i="43" s="1"/>
  <c r="AG947" i="79"/>
  <c r="AG958" i="79" s="1"/>
  <c r="L79" i="43" s="1"/>
  <c r="Y1137" i="79"/>
  <c r="Z578" i="79"/>
  <c r="Y947" i="79"/>
  <c r="Y949" i="79" s="1"/>
  <c r="AA578" i="79"/>
  <c r="AA585" i="79" s="1"/>
  <c r="Y578" i="79"/>
  <c r="Y587" i="79" s="1"/>
  <c r="AJ1130" i="79"/>
  <c r="AJ1142" i="79" s="1"/>
  <c r="O82" i="43" s="1"/>
  <c r="AI1130" i="79"/>
  <c r="AL1130" i="79"/>
  <c r="AL1142" i="79" s="1"/>
  <c r="Q82" i="43" s="1"/>
  <c r="AG1130" i="79"/>
  <c r="AK1130" i="79"/>
  <c r="AK1142" i="79" s="1"/>
  <c r="P82" i="43" s="1"/>
  <c r="AH1130" i="79"/>
  <c r="AH1142" i="79" s="1"/>
  <c r="M82" i="43" s="1"/>
  <c r="AF1130" i="79"/>
  <c r="AC1130" i="79"/>
  <c r="AC1142" i="79" s="1"/>
  <c r="H82" i="43" s="1"/>
  <c r="AE1130" i="79"/>
  <c r="AE1142" i="79" s="1"/>
  <c r="J82" i="43" s="1"/>
  <c r="AB1130" i="79"/>
  <c r="AB1142" i="79" s="1"/>
  <c r="G82" i="43" s="1"/>
  <c r="AD1130" i="79"/>
  <c r="AD1142" i="79" s="1"/>
  <c r="I82" i="43" s="1"/>
  <c r="Z1130" i="79"/>
  <c r="Z1140" i="79" s="1"/>
  <c r="AA1130" i="79"/>
  <c r="AC578" i="79"/>
  <c r="AC584" i="79" s="1"/>
  <c r="AE204" i="79"/>
  <c r="AD203" i="79"/>
  <c r="AD206" i="79" s="1"/>
  <c r="AE391" i="79"/>
  <c r="AE394" i="79" s="1"/>
  <c r="AD578" i="79"/>
  <c r="AE208" i="79"/>
  <c r="AL764" i="79"/>
  <c r="AL774" i="79" s="1"/>
  <c r="Q76" i="43" s="1"/>
  <c r="AE764" i="79"/>
  <c r="AE774" i="79" s="1"/>
  <c r="J76" i="43" s="1"/>
  <c r="AI764" i="79"/>
  <c r="AG764" i="79"/>
  <c r="AF764" i="79"/>
  <c r="AF774" i="79" s="1"/>
  <c r="K76" i="43" s="1"/>
  <c r="Z764" i="79"/>
  <c r="Z774" i="79" s="1"/>
  <c r="E76" i="43" s="1"/>
  <c r="AD764" i="79"/>
  <c r="AC764" i="79"/>
  <c r="AC774" i="79" s="1"/>
  <c r="H76" i="43" s="1"/>
  <c r="AJ764" i="79"/>
  <c r="AJ774" i="79" s="1"/>
  <c r="O76" i="43" s="1"/>
  <c r="AH764" i="79"/>
  <c r="AH774" i="79" s="1"/>
  <c r="M76" i="43" s="1"/>
  <c r="AA764" i="79"/>
  <c r="AA774" i="79" s="1"/>
  <c r="F76" i="43" s="1"/>
  <c r="AB764" i="79"/>
  <c r="AB774" i="79" s="1"/>
  <c r="G76" i="43" s="1"/>
  <c r="AK764" i="79"/>
  <c r="AE205" i="79"/>
  <c r="AH132" i="46"/>
  <c r="M55" i="43" s="1"/>
  <c r="AG203" i="79"/>
  <c r="AG207" i="79" s="1"/>
  <c r="AE206" i="79"/>
  <c r="AF578" i="79"/>
  <c r="AF582" i="79" s="1"/>
  <c r="Y391" i="79"/>
  <c r="Y399" i="79" s="1"/>
  <c r="AF203" i="79"/>
  <c r="AF206" i="79" s="1"/>
  <c r="AH391" i="79"/>
  <c r="AH399" i="79" s="1"/>
  <c r="M70" i="43" s="1"/>
  <c r="AH519" i="46"/>
  <c r="AG262" i="46"/>
  <c r="L58" i="43" s="1"/>
  <c r="AI518" i="46"/>
  <c r="AH517" i="46"/>
  <c r="AG260" i="46"/>
  <c r="AG261" i="46" s="1"/>
  <c r="L57" i="43" s="1"/>
  <c r="AI519" i="46"/>
  <c r="AI522" i="46"/>
  <c r="N64" i="43" s="1"/>
  <c r="AH522" i="46"/>
  <c r="M64" i="43" s="1"/>
  <c r="Y1135" i="79"/>
  <c r="Y1132" i="79"/>
  <c r="AI203" i="79"/>
  <c r="AI204" i="79" s="1"/>
  <c r="AJ203" i="79"/>
  <c r="AJ208" i="79" s="1"/>
  <c r="AK203" i="79"/>
  <c r="AK206" i="79" s="1"/>
  <c r="AL203" i="79"/>
  <c r="AL208" i="79" s="1"/>
  <c r="AH203" i="79"/>
  <c r="AH210" i="79" s="1"/>
  <c r="M67" i="43" s="1"/>
  <c r="AA393" i="79"/>
  <c r="AA396" i="79"/>
  <c r="AA397" i="79"/>
  <c r="AA395" i="79"/>
  <c r="AA394" i="79"/>
  <c r="AF132" i="46"/>
  <c r="K55" i="43" s="1"/>
  <c r="AJ522" i="46"/>
  <c r="O64" i="43" s="1"/>
  <c r="Y771" i="79"/>
  <c r="Y770" i="79"/>
  <c r="Y765" i="79"/>
  <c r="Y769" i="79"/>
  <c r="Y767" i="79"/>
  <c r="Y766" i="79"/>
  <c r="Y768" i="79"/>
  <c r="AF260" i="46"/>
  <c r="AF259" i="46"/>
  <c r="AJ517" i="46"/>
  <c r="AJ519" i="46"/>
  <c r="AJ518" i="46"/>
  <c r="Y1138" i="79"/>
  <c r="Y1136" i="79"/>
  <c r="Y1131" i="79"/>
  <c r="Y1133" i="79"/>
  <c r="Y1139" i="79"/>
  <c r="AH260" i="46"/>
  <c r="AH259" i="46"/>
  <c r="AG519" i="46"/>
  <c r="AG517" i="46"/>
  <c r="AG518" i="46"/>
  <c r="AF262" i="46"/>
  <c r="K58" i="43" s="1"/>
  <c r="Y1142" i="79"/>
  <c r="AF517" i="46"/>
  <c r="AH262" i="46"/>
  <c r="M58" i="43" s="1"/>
  <c r="M61" i="43"/>
  <c r="AG132" i="46"/>
  <c r="L55" i="43" s="1"/>
  <c r="AA399" i="79"/>
  <c r="F70" i="43" s="1"/>
  <c r="AF522" i="46"/>
  <c r="K64" i="43" s="1"/>
  <c r="AF519" i="46"/>
  <c r="AI391" i="79"/>
  <c r="AI393" i="79" s="1"/>
  <c r="AG522" i="46"/>
  <c r="L64" i="43" s="1"/>
  <c r="Y774" i="79"/>
  <c r="Y207" i="79"/>
  <c r="Y205" i="79"/>
  <c r="Y206" i="79"/>
  <c r="Y210" i="79"/>
  <c r="AI132" i="46"/>
  <c r="N55" i="43" s="1"/>
  <c r="AJ132" i="46"/>
  <c r="O55" i="43" s="1"/>
  <c r="AI259" i="46"/>
  <c r="AI261" i="46" s="1"/>
  <c r="N57" i="43" s="1"/>
  <c r="AI262" i="46"/>
  <c r="N58" i="43" s="1"/>
  <c r="AJ262" i="46"/>
  <c r="O58" i="43" s="1"/>
  <c r="AJ259" i="46"/>
  <c r="AJ261" i="46" s="1"/>
  <c r="O57" i="43" s="1"/>
  <c r="AC519" i="46"/>
  <c r="AC518" i="46"/>
  <c r="AK518" i="46"/>
  <c r="AK519" i="46"/>
  <c r="AE519" i="46"/>
  <c r="AE518" i="46"/>
  <c r="Z518" i="46"/>
  <c r="Z519" i="46"/>
  <c r="AB518" i="46"/>
  <c r="AB519" i="46"/>
  <c r="AA518" i="46"/>
  <c r="AA519" i="46"/>
  <c r="AD519" i="46"/>
  <c r="AD518" i="46"/>
  <c r="AL518" i="46"/>
  <c r="AL519" i="46"/>
  <c r="P73" i="43"/>
  <c r="AL132" i="46"/>
  <c r="Q55" i="43" s="1"/>
  <c r="AK132" i="46"/>
  <c r="P55" i="43" s="1"/>
  <c r="AK262" i="46"/>
  <c r="P58" i="43" s="1"/>
  <c r="AL262" i="46"/>
  <c r="Q58" i="43" s="1"/>
  <c r="AL522" i="46"/>
  <c r="Q64" i="43" s="1"/>
  <c r="AK517" i="46"/>
  <c r="AK522" i="46"/>
  <c r="P64" i="43" s="1"/>
  <c r="AK260" i="46"/>
  <c r="AK259" i="46"/>
  <c r="AL517" i="46"/>
  <c r="AL260" i="46"/>
  <c r="AL259" i="46"/>
  <c r="AK582" i="79"/>
  <c r="AK580" i="79"/>
  <c r="AK581" i="79"/>
  <c r="AK584" i="79"/>
  <c r="AK583" i="79"/>
  <c r="AK585" i="79"/>
  <c r="AK579" i="79"/>
  <c r="Y260" i="46"/>
  <c r="AC262" i="46"/>
  <c r="H58" i="43" s="1"/>
  <c r="Z517" i="46"/>
  <c r="Z522" i="46"/>
  <c r="E64" i="43" s="1"/>
  <c r="AD517" i="46"/>
  <c r="AB522" i="46"/>
  <c r="G64" i="43" s="1"/>
  <c r="AB517" i="46"/>
  <c r="AA517" i="46"/>
  <c r="AE522" i="46"/>
  <c r="J64" i="43" s="1"/>
  <c r="AE517" i="46"/>
  <c r="AC522" i="46"/>
  <c r="H64" i="43" s="1"/>
  <c r="AC517" i="46"/>
  <c r="AB259" i="46"/>
  <c r="AB261" i="46" s="1"/>
  <c r="G57" i="43" s="1"/>
  <c r="AE260" i="46"/>
  <c r="AE261" i="46" s="1"/>
  <c r="J57" i="43" s="1"/>
  <c r="AE262" i="46"/>
  <c r="J58" i="43" s="1"/>
  <c r="AD262" i="46"/>
  <c r="I58" i="43" s="1"/>
  <c r="AD259" i="46"/>
  <c r="AD261" i="46" s="1"/>
  <c r="I57" i="43" s="1"/>
  <c r="I61" i="43"/>
  <c r="AC260" i="46"/>
  <c r="AC261" i="46" s="1"/>
  <c r="H57" i="43" s="1"/>
  <c r="H61" i="43"/>
  <c r="F61" i="43"/>
  <c r="G61" i="43"/>
  <c r="AB262" i="46"/>
  <c r="G58" i="43" s="1"/>
  <c r="AA260" i="46"/>
  <c r="AA261" i="46" s="1"/>
  <c r="F57" i="43" s="1"/>
  <c r="AA262" i="46"/>
  <c r="F58" i="43" s="1"/>
  <c r="Y262" i="46"/>
  <c r="K61" i="43"/>
  <c r="L61" i="43"/>
  <c r="O61" i="43"/>
  <c r="N61" i="43"/>
  <c r="Q61" i="43"/>
  <c r="AD132" i="46"/>
  <c r="I55" i="43" s="1"/>
  <c r="AA132" i="46"/>
  <c r="F55" i="43" s="1"/>
  <c r="AB132" i="46"/>
  <c r="G55" i="43" s="1"/>
  <c r="AC132" i="46"/>
  <c r="H55" i="43" s="1"/>
  <c r="AE132" i="46"/>
  <c r="J55" i="43" s="1"/>
  <c r="AE210" i="79"/>
  <c r="J67" i="43" s="1"/>
  <c r="J61" i="43"/>
  <c r="Y132" i="46"/>
  <c r="Y131" i="46"/>
  <c r="Y204" i="79"/>
  <c r="Y208" i="79"/>
  <c r="Z262" i="46"/>
  <c r="E58" i="43" s="1"/>
  <c r="Z260" i="46"/>
  <c r="Z259" i="46"/>
  <c r="E61" i="43"/>
  <c r="AC131" i="46"/>
  <c r="H54" i="43" s="1"/>
  <c r="AA131" i="46"/>
  <c r="F54" i="43" s="1"/>
  <c r="AB131" i="46"/>
  <c r="G54" i="43" s="1"/>
  <c r="Z131" i="46"/>
  <c r="Z132" i="46"/>
  <c r="E55" i="43" s="1"/>
  <c r="I54" i="43"/>
  <c r="Y773" i="79" l="1"/>
  <c r="T18" i="47"/>
  <c r="P20" i="47"/>
  <c r="Q15" i="47"/>
  <c r="S23" i="47"/>
  <c r="U17" i="47"/>
  <c r="R26" i="47"/>
  <c r="AB584" i="79"/>
  <c r="AB583" i="79"/>
  <c r="AB206" i="79"/>
  <c r="AB207" i="79"/>
  <c r="AA204" i="79"/>
  <c r="AA207" i="79"/>
  <c r="AA208" i="79"/>
  <c r="AD583" i="79"/>
  <c r="AD587" i="79"/>
  <c r="I73" i="43" s="1"/>
  <c r="Z207" i="79"/>
  <c r="Z208" i="79"/>
  <c r="AJ584" i="79"/>
  <c r="AJ587" i="79"/>
  <c r="O73" i="43" s="1"/>
  <c r="AM522" i="46"/>
  <c r="F104" i="43" s="1"/>
  <c r="Y581" i="79"/>
  <c r="Y584" i="79"/>
  <c r="Y585" i="79"/>
  <c r="Z582" i="79"/>
  <c r="Z584" i="79"/>
  <c r="Y521" i="46"/>
  <c r="V21" i="47"/>
  <c r="AM259" i="46"/>
  <c r="Z1142" i="79"/>
  <c r="E82" i="43" s="1"/>
  <c r="D70" i="43"/>
  <c r="AM131" i="46"/>
  <c r="C93" i="43" s="1"/>
  <c r="AM262" i="46"/>
  <c r="D104" i="43" s="1"/>
  <c r="AM518" i="46"/>
  <c r="D76" i="43"/>
  <c r="AM132" i="46"/>
  <c r="C104" i="43" s="1"/>
  <c r="AM520" i="46"/>
  <c r="AM260" i="46"/>
  <c r="AM519" i="46"/>
  <c r="D67" i="43"/>
  <c r="AM517" i="46"/>
  <c r="AD582" i="79"/>
  <c r="AH583" i="79"/>
  <c r="AL583" i="79"/>
  <c r="AD579" i="79"/>
  <c r="AI583" i="79"/>
  <c r="R18" i="47"/>
  <c r="R17" i="47"/>
  <c r="R20" i="47"/>
  <c r="R21" i="47"/>
  <c r="R16" i="47"/>
  <c r="AE399" i="79"/>
  <c r="J70" i="43" s="1"/>
  <c r="R22" i="47"/>
  <c r="AB205" i="79"/>
  <c r="AD393" i="79"/>
  <c r="AC207" i="79"/>
  <c r="AG584" i="79"/>
  <c r="AA580" i="79"/>
  <c r="AG583" i="79"/>
  <c r="AH579" i="79"/>
  <c r="AA582" i="79"/>
  <c r="AL580" i="79"/>
  <c r="AC210" i="79"/>
  <c r="H67" i="43" s="1"/>
  <c r="Z396" i="79"/>
  <c r="AC205" i="79"/>
  <c r="AD392" i="79"/>
  <c r="AB208" i="79"/>
  <c r="AD394" i="79"/>
  <c r="AL587" i="79"/>
  <c r="Q73" i="43" s="1"/>
  <c r="AL579" i="79"/>
  <c r="AB210" i="79"/>
  <c r="G67" i="43" s="1"/>
  <c r="AD399" i="79"/>
  <c r="I70" i="43" s="1"/>
  <c r="Z393" i="79"/>
  <c r="AL581" i="79"/>
  <c r="Z397" i="79"/>
  <c r="AB204" i="79"/>
  <c r="AB395" i="79"/>
  <c r="AK208" i="79"/>
  <c r="AA205" i="79"/>
  <c r="AA210" i="79"/>
  <c r="F67" i="43" s="1"/>
  <c r="AE395" i="79"/>
  <c r="AB397" i="79"/>
  <c r="AB396" i="79"/>
  <c r="AB399" i="79"/>
  <c r="G70" i="43" s="1"/>
  <c r="AI581" i="79"/>
  <c r="AI584" i="79"/>
  <c r="AK207" i="79"/>
  <c r="AI580" i="79"/>
  <c r="R19" i="47"/>
  <c r="R24" i="47"/>
  <c r="R25" i="47"/>
  <c r="R23" i="47"/>
  <c r="R15" i="47"/>
  <c r="AG587" i="79"/>
  <c r="L73" i="43" s="1"/>
  <c r="AB393" i="79"/>
  <c r="AA579" i="79"/>
  <c r="AG585" i="79"/>
  <c r="AA206" i="79"/>
  <c r="AI579" i="79"/>
  <c r="AH580" i="79"/>
  <c r="AB392" i="79"/>
  <c r="AA581" i="79"/>
  <c r="AG580" i="79"/>
  <c r="AH587" i="79"/>
  <c r="M73" i="43" s="1"/>
  <c r="AA587" i="79"/>
  <c r="F73" i="43" s="1"/>
  <c r="AA584" i="79"/>
  <c r="AG579" i="79"/>
  <c r="AA583" i="79"/>
  <c r="AG582" i="79"/>
  <c r="AD396" i="79"/>
  <c r="AG205" i="79"/>
  <c r="AB581" i="79"/>
  <c r="AJ392" i="79"/>
  <c r="AL206" i="79"/>
  <c r="AK399" i="79"/>
  <c r="P70" i="43" s="1"/>
  <c r="AG393" i="79"/>
  <c r="AL207" i="79"/>
  <c r="AK393" i="79"/>
  <c r="AL396" i="79"/>
  <c r="AG394" i="79"/>
  <c r="AE580" i="79"/>
  <c r="AK392" i="79"/>
  <c r="Y952" i="79"/>
  <c r="AL394" i="79"/>
  <c r="AB585" i="79"/>
  <c r="AH396" i="79"/>
  <c r="AI392" i="79"/>
  <c r="AH397" i="79"/>
  <c r="AG210" i="79"/>
  <c r="L67" i="43" s="1"/>
  <c r="AD205" i="79"/>
  <c r="AH392" i="79"/>
  <c r="Y394" i="79"/>
  <c r="AG397" i="79"/>
  <c r="Y396" i="79"/>
  <c r="AK397" i="79"/>
  <c r="AL399" i="79"/>
  <c r="Q70" i="43" s="1"/>
  <c r="AJ397" i="79"/>
  <c r="AF587" i="79"/>
  <c r="K73" i="43" s="1"/>
  <c r="AG396" i="79"/>
  <c r="AL395" i="79"/>
  <c r="AJ393" i="79"/>
  <c r="AB587" i="79"/>
  <c r="G73" i="43" s="1"/>
  <c r="AG204" i="79"/>
  <c r="AC582" i="79"/>
  <c r="AF396" i="79"/>
  <c r="Y958" i="79"/>
  <c r="Q19" i="47"/>
  <c r="AC580" i="79"/>
  <c r="Q24" i="47"/>
  <c r="AD210" i="79"/>
  <c r="I67" i="43" s="1"/>
  <c r="AD208" i="79"/>
  <c r="AG208" i="79"/>
  <c r="Y954" i="79"/>
  <c r="AI521" i="46"/>
  <c r="N63" i="43" s="1"/>
  <c r="AG206" i="79"/>
  <c r="AH521" i="46"/>
  <c r="M63" i="43" s="1"/>
  <c r="Q26" i="47"/>
  <c r="AK210" i="79"/>
  <c r="P67" i="43" s="1"/>
  <c r="AF205" i="79"/>
  <c r="Y950" i="79"/>
  <c r="AJ585" i="79"/>
  <c r="AF393" i="79"/>
  <c r="AK394" i="79"/>
  <c r="AL393" i="79"/>
  <c r="AG395" i="79"/>
  <c r="AC581" i="79"/>
  <c r="AJ580" i="79"/>
  <c r="AF397" i="79"/>
  <c r="AH395" i="79"/>
  <c r="AF583" i="79"/>
  <c r="AJ581" i="79"/>
  <c r="AJ582" i="79"/>
  <c r="AF585" i="79"/>
  <c r="AK396" i="79"/>
  <c r="AJ396" i="79"/>
  <c r="Z204" i="79"/>
  <c r="AG392" i="79"/>
  <c r="AH394" i="79"/>
  <c r="AB582" i="79"/>
  <c r="AH393" i="79"/>
  <c r="AF584" i="79"/>
  <c r="Z206" i="79"/>
  <c r="AF580" i="79"/>
  <c r="AL392" i="79"/>
  <c r="AJ399" i="79"/>
  <c r="O70" i="43" s="1"/>
  <c r="Z205" i="79"/>
  <c r="AB580" i="79"/>
  <c r="AJ579" i="79"/>
  <c r="AF579" i="79"/>
  <c r="Y948" i="79"/>
  <c r="AJ395" i="79"/>
  <c r="Y580" i="79"/>
  <c r="AB579" i="79"/>
  <c r="AJ583" i="79"/>
  <c r="AF581" i="79"/>
  <c r="AD584" i="79"/>
  <c r="Y955" i="79"/>
  <c r="AC393" i="79"/>
  <c r="AE579" i="79"/>
  <c r="AF207" i="79"/>
  <c r="Q31" i="47"/>
  <c r="AE587" i="79"/>
  <c r="J73" i="43" s="1"/>
  <c r="Q17" i="47"/>
  <c r="AK205" i="79"/>
  <c r="AL585" i="79"/>
  <c r="Z399" i="79"/>
  <c r="E70" i="43" s="1"/>
  <c r="Z395" i="79"/>
  <c r="AC579" i="79"/>
  <c r="AC204" i="79"/>
  <c r="AC397" i="79"/>
  <c r="AF392" i="79"/>
  <c r="AE584" i="79"/>
  <c r="AD580" i="79"/>
  <c r="AC399" i="79"/>
  <c r="H70" i="43" s="1"/>
  <c r="AI585" i="79"/>
  <c r="AI582" i="79"/>
  <c r="AC396" i="79"/>
  <c r="Z210" i="79"/>
  <c r="E67" i="43" s="1"/>
  <c r="Q21" i="47"/>
  <c r="AL584" i="79"/>
  <c r="AC587" i="79"/>
  <c r="H73" i="43" s="1"/>
  <c r="Y579" i="79"/>
  <c r="Z392" i="79"/>
  <c r="AC208" i="79"/>
  <c r="AC392" i="79"/>
  <c r="AF395" i="79"/>
  <c r="AD581" i="79"/>
  <c r="Y956" i="79"/>
  <c r="AK204" i="79"/>
  <c r="AF399" i="79"/>
  <c r="K70" i="43" s="1"/>
  <c r="AG521" i="46"/>
  <c r="L63" i="43" s="1"/>
  <c r="AF261" i="46"/>
  <c r="K57" i="43" s="1"/>
  <c r="AC583" i="79"/>
  <c r="AE585" i="79"/>
  <c r="AD397" i="79"/>
  <c r="AC394" i="79"/>
  <c r="AE582" i="79"/>
  <c r="AC585" i="79"/>
  <c r="AE583" i="79"/>
  <c r="AD585" i="79"/>
  <c r="D73" i="43"/>
  <c r="AH585" i="79"/>
  <c r="AH584" i="79"/>
  <c r="AH581" i="79"/>
  <c r="AA1137" i="79"/>
  <c r="AA1136" i="79"/>
  <c r="AA1134" i="79"/>
  <c r="AA1132" i="79"/>
  <c r="AA1139" i="79"/>
  <c r="AA1131" i="79"/>
  <c r="AA1138" i="79"/>
  <c r="AA1140" i="79"/>
  <c r="AA1135" i="79"/>
  <c r="AA1133" i="79"/>
  <c r="AI397" i="79"/>
  <c r="Z579" i="79"/>
  <c r="Z581" i="79"/>
  <c r="Z587" i="79"/>
  <c r="E73" i="43" s="1"/>
  <c r="Z768" i="79"/>
  <c r="Z771" i="79"/>
  <c r="Z767" i="79"/>
  <c r="Z765" i="79"/>
  <c r="Z770" i="79"/>
  <c r="Z766" i="79"/>
  <c r="Z772" i="79"/>
  <c r="Z769" i="79"/>
  <c r="Z1137" i="79"/>
  <c r="Z1132" i="79"/>
  <c r="Z1133" i="79"/>
  <c r="Z1136" i="79"/>
  <c r="Z1131" i="79"/>
  <c r="Z1135" i="79"/>
  <c r="Z1134" i="79"/>
  <c r="Z1138" i="79"/>
  <c r="Z1139" i="79"/>
  <c r="AG1140" i="79"/>
  <c r="AG1131" i="79"/>
  <c r="AG1133" i="79"/>
  <c r="AG1139" i="79"/>
  <c r="AG1136" i="79"/>
  <c r="AG1137" i="79"/>
  <c r="AG1138" i="79"/>
  <c r="AG1132" i="79"/>
  <c r="AG1135" i="79"/>
  <c r="AG1134" i="79"/>
  <c r="AF951" i="79"/>
  <c r="AF948" i="79"/>
  <c r="AF952" i="79"/>
  <c r="AF953" i="79"/>
  <c r="AF955" i="79"/>
  <c r="AF950" i="79"/>
  <c r="AF956" i="79"/>
  <c r="AF954" i="79"/>
  <c r="AF949" i="79"/>
  <c r="AD950" i="79"/>
  <c r="AD955" i="79"/>
  <c r="AD952" i="79"/>
  <c r="AD949" i="79"/>
  <c r="AD954" i="79"/>
  <c r="AD948" i="79"/>
  <c r="AD953" i="79"/>
  <c r="AD956" i="79"/>
  <c r="AD951" i="79"/>
  <c r="P61" i="43"/>
  <c r="AL210" i="79"/>
  <c r="Q67" i="43" s="1"/>
  <c r="AE396" i="79"/>
  <c r="AK770" i="79"/>
  <c r="AK771" i="79"/>
  <c r="AK765" i="79"/>
  <c r="AK769" i="79"/>
  <c r="AK768" i="79"/>
  <c r="AK772" i="79"/>
  <c r="AK766" i="79"/>
  <c r="AK767" i="79"/>
  <c r="AF765" i="79"/>
  <c r="AF769" i="79"/>
  <c r="AF772" i="79"/>
  <c r="AF766" i="79"/>
  <c r="AF770" i="79"/>
  <c r="AF771" i="79"/>
  <c r="AF767" i="79"/>
  <c r="AF768" i="79"/>
  <c r="AD1137" i="79"/>
  <c r="AD1135" i="79"/>
  <c r="AD1139" i="79"/>
  <c r="AD1131" i="79"/>
  <c r="AD1138" i="79"/>
  <c r="AD1134" i="79"/>
  <c r="AD1136" i="79"/>
  <c r="AD1140" i="79"/>
  <c r="AD1133" i="79"/>
  <c r="AD1132" i="79"/>
  <c r="AL1131" i="79"/>
  <c r="AL1139" i="79"/>
  <c r="AL1134" i="79"/>
  <c r="AL1140" i="79"/>
  <c r="AL1138" i="79"/>
  <c r="AL1132" i="79"/>
  <c r="AL1137" i="79"/>
  <c r="AL1133" i="79"/>
  <c r="AL1135" i="79"/>
  <c r="AL1136" i="79"/>
  <c r="AE954" i="79"/>
  <c r="AE956" i="79"/>
  <c r="AE950" i="79"/>
  <c r="AE952" i="79"/>
  <c r="AE951" i="79"/>
  <c r="AE955" i="79"/>
  <c r="AE948" i="79"/>
  <c r="AE953" i="79"/>
  <c r="AE949" i="79"/>
  <c r="AC952" i="79"/>
  <c r="AC949" i="79"/>
  <c r="AC951" i="79"/>
  <c r="AC948" i="79"/>
  <c r="AC954" i="79"/>
  <c r="AC950" i="79"/>
  <c r="AC955" i="79"/>
  <c r="AC953" i="79"/>
  <c r="AC956" i="79"/>
  <c r="Z583" i="79"/>
  <c r="AB768" i="79"/>
  <c r="AB770" i="79"/>
  <c r="AB772" i="79"/>
  <c r="AB767" i="79"/>
  <c r="AB765" i="79"/>
  <c r="AB766" i="79"/>
  <c r="AB769" i="79"/>
  <c r="AB771" i="79"/>
  <c r="AG772" i="79"/>
  <c r="AG770" i="79"/>
  <c r="AG769" i="79"/>
  <c r="AG771" i="79"/>
  <c r="AG765" i="79"/>
  <c r="AG767" i="79"/>
  <c r="AG766" i="79"/>
  <c r="AG768" i="79"/>
  <c r="AE393" i="79"/>
  <c r="AE397" i="79"/>
  <c r="AB1138" i="79"/>
  <c r="AB1132" i="79"/>
  <c r="AB1133" i="79"/>
  <c r="AB1139" i="79"/>
  <c r="AB1134" i="79"/>
  <c r="AB1140" i="79"/>
  <c r="AB1137" i="79"/>
  <c r="AB1135" i="79"/>
  <c r="AB1136" i="79"/>
  <c r="AB1131" i="79"/>
  <c r="AI1140" i="79"/>
  <c r="AI1136" i="79"/>
  <c r="AI1135" i="79"/>
  <c r="AI1134" i="79"/>
  <c r="AI1133" i="79"/>
  <c r="AI1137" i="79"/>
  <c r="AI1138" i="79"/>
  <c r="AI1131" i="79"/>
  <c r="AI1132" i="79"/>
  <c r="AI1139" i="79"/>
  <c r="AL948" i="79"/>
  <c r="AL949" i="79"/>
  <c r="AL956" i="79"/>
  <c r="AL950" i="79"/>
  <c r="AL953" i="79"/>
  <c r="AL954" i="79"/>
  <c r="AL955" i="79"/>
  <c r="AL951" i="79"/>
  <c r="AL952" i="79"/>
  <c r="AI394" i="79"/>
  <c r="AF210" i="79"/>
  <c r="K67" i="43" s="1"/>
  <c r="AA766" i="79"/>
  <c r="AA768" i="79"/>
  <c r="AA767" i="79"/>
  <c r="AA765" i="79"/>
  <c r="AA771" i="79"/>
  <c r="AA772" i="79"/>
  <c r="AA770" i="79"/>
  <c r="AA769" i="79"/>
  <c r="AI771" i="79"/>
  <c r="AI769" i="79"/>
  <c r="AI772" i="79"/>
  <c r="AI765" i="79"/>
  <c r="AI770" i="79"/>
  <c r="AI767" i="79"/>
  <c r="AI768" i="79"/>
  <c r="AI766" i="79"/>
  <c r="AD207" i="79"/>
  <c r="AD204" i="79"/>
  <c r="AF958" i="79"/>
  <c r="K79" i="43" s="1"/>
  <c r="AE1132" i="79"/>
  <c r="AE1134" i="79"/>
  <c r="AE1139" i="79"/>
  <c r="AE1138" i="79"/>
  <c r="AE1137" i="79"/>
  <c r="AE1133" i="79"/>
  <c r="AE1131" i="79"/>
  <c r="AE1136" i="79"/>
  <c r="AE1140" i="79"/>
  <c r="AE1135" i="79"/>
  <c r="AJ1138" i="79"/>
  <c r="AJ1139" i="79"/>
  <c r="AJ1133" i="79"/>
  <c r="AJ1135" i="79"/>
  <c r="AJ1132" i="79"/>
  <c r="AJ1137" i="79"/>
  <c r="AJ1131" i="79"/>
  <c r="AJ1140" i="79"/>
  <c r="AJ1134" i="79"/>
  <c r="AJ1136" i="79"/>
  <c r="AK955" i="79"/>
  <c r="AK948" i="79"/>
  <c r="AK950" i="79"/>
  <c r="AK954" i="79"/>
  <c r="AK956" i="79"/>
  <c r="AK953" i="79"/>
  <c r="AK951" i="79"/>
  <c r="AK952" i="79"/>
  <c r="AK949" i="79"/>
  <c r="AD767" i="79"/>
  <c r="AD769" i="79"/>
  <c r="AD768" i="79"/>
  <c r="AD772" i="79"/>
  <c r="AD771" i="79"/>
  <c r="AD770" i="79"/>
  <c r="AD765" i="79"/>
  <c r="AD766" i="79"/>
  <c r="AK1136" i="79"/>
  <c r="AK1140" i="79"/>
  <c r="AK1135" i="79"/>
  <c r="AK1131" i="79"/>
  <c r="AK1137" i="79"/>
  <c r="AK1133" i="79"/>
  <c r="AK1139" i="79"/>
  <c r="AK1134" i="79"/>
  <c r="AK1138" i="79"/>
  <c r="AK1132" i="79"/>
  <c r="AI396" i="79"/>
  <c r="AH766" i="79"/>
  <c r="AH772" i="79"/>
  <c r="AH771" i="79"/>
  <c r="AH765" i="79"/>
  <c r="AH768" i="79"/>
  <c r="AH767" i="79"/>
  <c r="AH770" i="79"/>
  <c r="AH769" i="79"/>
  <c r="AL958" i="79"/>
  <c r="Q79" i="43" s="1"/>
  <c r="Y582" i="79"/>
  <c r="Y583" i="79"/>
  <c r="Z954" i="79"/>
  <c r="Z948" i="79"/>
  <c r="Z955" i="79"/>
  <c r="Z950" i="79"/>
  <c r="Z956" i="79"/>
  <c r="Z953" i="79"/>
  <c r="Z951" i="79"/>
  <c r="Z952" i="79"/>
  <c r="Z949" i="79"/>
  <c r="AI399" i="79"/>
  <c r="N70" i="43" s="1"/>
  <c r="AF208" i="79"/>
  <c r="Z580" i="79"/>
  <c r="Y395" i="79"/>
  <c r="Y397" i="79"/>
  <c r="AJ770" i="79"/>
  <c r="AJ771" i="79"/>
  <c r="AJ772" i="79"/>
  <c r="AJ766" i="79"/>
  <c r="AJ765" i="79"/>
  <c r="AJ768" i="79"/>
  <c r="AJ769" i="79"/>
  <c r="AJ767" i="79"/>
  <c r="AL765" i="79"/>
  <c r="AL766" i="79"/>
  <c r="AL771" i="79"/>
  <c r="AL772" i="79"/>
  <c r="AL768" i="79"/>
  <c r="AL769" i="79"/>
  <c r="AL770" i="79"/>
  <c r="AL767" i="79"/>
  <c r="AG1142" i="79"/>
  <c r="L82" i="43" s="1"/>
  <c r="AK774" i="79"/>
  <c r="P76" i="43" s="1"/>
  <c r="AF1133" i="79"/>
  <c r="AF1138" i="79"/>
  <c r="AF1137" i="79"/>
  <c r="AF1135" i="79"/>
  <c r="AF1140" i="79"/>
  <c r="AF1132" i="79"/>
  <c r="AF1136" i="79"/>
  <c r="AF1131" i="79"/>
  <c r="AF1134" i="79"/>
  <c r="AF1139" i="79"/>
  <c r="AB948" i="79"/>
  <c r="AB955" i="79"/>
  <c r="AB950" i="79"/>
  <c r="AB954" i="79"/>
  <c r="AB953" i="79"/>
  <c r="AB956" i="79"/>
  <c r="AB952" i="79"/>
  <c r="AB951" i="79"/>
  <c r="AB949" i="79"/>
  <c r="AI951" i="79"/>
  <c r="AI954" i="79"/>
  <c r="AI952" i="79"/>
  <c r="AI955" i="79"/>
  <c r="AI949" i="79"/>
  <c r="AI953" i="79"/>
  <c r="AI956" i="79"/>
  <c r="AI948" i="79"/>
  <c r="AI950" i="79"/>
  <c r="AG774" i="79"/>
  <c r="L76" i="43" s="1"/>
  <c r="AE772" i="79"/>
  <c r="AE769" i="79"/>
  <c r="AE765" i="79"/>
  <c r="AE770" i="79"/>
  <c r="AE771" i="79"/>
  <c r="AE768" i="79"/>
  <c r="AE766" i="79"/>
  <c r="AE767" i="79"/>
  <c r="AC1131" i="79"/>
  <c r="AC1135" i="79"/>
  <c r="AC1132" i="79"/>
  <c r="AC1139" i="79"/>
  <c r="AC1140" i="79"/>
  <c r="AC1137" i="79"/>
  <c r="AC1134" i="79"/>
  <c r="AC1133" i="79"/>
  <c r="AC1136" i="79"/>
  <c r="AC1138" i="79"/>
  <c r="AG950" i="79"/>
  <c r="AG953" i="79"/>
  <c r="AG951" i="79"/>
  <c r="AG955" i="79"/>
  <c r="AG952" i="79"/>
  <c r="AG948" i="79"/>
  <c r="AG956" i="79"/>
  <c r="AG949" i="79"/>
  <c r="AG954" i="79"/>
  <c r="AD958" i="79"/>
  <c r="I79" i="43" s="1"/>
  <c r="AI395" i="79"/>
  <c r="AF204" i="79"/>
  <c r="AE392" i="79"/>
  <c r="Z585" i="79"/>
  <c r="Y393" i="79"/>
  <c r="AM393" i="79" s="1"/>
  <c r="Y392" i="79"/>
  <c r="AA1142" i="79"/>
  <c r="F82" i="43" s="1"/>
  <c r="AD774" i="79"/>
  <c r="I76" i="43" s="1"/>
  <c r="AC770" i="79"/>
  <c r="AC768" i="79"/>
  <c r="AC767" i="79"/>
  <c r="AC769" i="79"/>
  <c r="AC771" i="79"/>
  <c r="AC772" i="79"/>
  <c r="AC765" i="79"/>
  <c r="AC766" i="79"/>
  <c r="AI1142" i="79"/>
  <c r="N82" i="43" s="1"/>
  <c r="AF1142" i="79"/>
  <c r="K82" i="43" s="1"/>
  <c r="AH1140" i="79"/>
  <c r="AH1138" i="79"/>
  <c r="AH1139" i="79"/>
  <c r="AH1131" i="79"/>
  <c r="AH1137" i="79"/>
  <c r="AH1135" i="79"/>
  <c r="AH1133" i="79"/>
  <c r="AH1134" i="79"/>
  <c r="AH1132" i="79"/>
  <c r="AH1136" i="79"/>
  <c r="Y953" i="79"/>
  <c r="Y951" i="79"/>
  <c r="AA952" i="79"/>
  <c r="AA956" i="79"/>
  <c r="AA951" i="79"/>
  <c r="AA950" i="79"/>
  <c r="AA954" i="79"/>
  <c r="AA948" i="79"/>
  <c r="AA953" i="79"/>
  <c r="AA949" i="79"/>
  <c r="AA955" i="79"/>
  <c r="AJ951" i="79"/>
  <c r="AJ952" i="79"/>
  <c r="AJ949" i="79"/>
  <c r="AJ954" i="79"/>
  <c r="AJ950" i="79"/>
  <c r="AJ948" i="79"/>
  <c r="AJ955" i="79"/>
  <c r="AJ953" i="79"/>
  <c r="AJ956" i="79"/>
  <c r="AI774" i="79"/>
  <c r="N76" i="43" s="1"/>
  <c r="AH952" i="79"/>
  <c r="AH950" i="79"/>
  <c r="AH949" i="79"/>
  <c r="AH953" i="79"/>
  <c r="AH954" i="79"/>
  <c r="AH948" i="79"/>
  <c r="AH955" i="79"/>
  <c r="AH956" i="79"/>
  <c r="AH951" i="79"/>
  <c r="P15" i="47"/>
  <c r="AI210" i="79"/>
  <c r="N67" i="43" s="1"/>
  <c r="K60" i="43"/>
  <c r="AJ521" i="46"/>
  <c r="O63" i="43" s="1"/>
  <c r="AF521" i="46"/>
  <c r="K63" i="43" s="1"/>
  <c r="AH261" i="46"/>
  <c r="M57" i="43" s="1"/>
  <c r="AA398" i="79"/>
  <c r="F69" i="43" s="1"/>
  <c r="L60" i="43"/>
  <c r="D82" i="43"/>
  <c r="Y1141" i="79"/>
  <c r="D81" i="43" s="1"/>
  <c r="P17" i="47"/>
  <c r="P18" i="47"/>
  <c r="AJ207" i="79"/>
  <c r="AI205" i="79"/>
  <c r="P21" i="47"/>
  <c r="P24" i="47"/>
  <c r="Q22" i="47"/>
  <c r="Q25" i="47"/>
  <c r="AL205" i="79"/>
  <c r="AI207" i="79"/>
  <c r="E94" i="43"/>
  <c r="P19" i="47"/>
  <c r="AJ205" i="79"/>
  <c r="P22" i="47"/>
  <c r="Q23" i="47"/>
  <c r="AI208" i="79"/>
  <c r="P16" i="47"/>
  <c r="P25" i="47"/>
  <c r="P23" i="47"/>
  <c r="Q18" i="47"/>
  <c r="Q16" i="47"/>
  <c r="AL204" i="79"/>
  <c r="AJ204" i="79"/>
  <c r="AJ206" i="79"/>
  <c r="D75" i="43"/>
  <c r="AI206" i="79"/>
  <c r="P26" i="47"/>
  <c r="Q20" i="47"/>
  <c r="AJ210" i="79"/>
  <c r="O67" i="43" s="1"/>
  <c r="AH208" i="79"/>
  <c r="AH206" i="79"/>
  <c r="AH204" i="79"/>
  <c r="AH205" i="79"/>
  <c r="AH207" i="79"/>
  <c r="R64" i="43"/>
  <c r="N60" i="43"/>
  <c r="T24" i="47"/>
  <c r="T17" i="47"/>
  <c r="T19" i="47"/>
  <c r="T16" i="47"/>
  <c r="T22" i="47"/>
  <c r="S20" i="47"/>
  <c r="T21" i="47"/>
  <c r="T15" i="47"/>
  <c r="O60" i="43"/>
  <c r="S24" i="47"/>
  <c r="T26" i="47"/>
  <c r="T20" i="47"/>
  <c r="T23" i="47"/>
  <c r="T25" i="47"/>
  <c r="S26" i="47"/>
  <c r="S17" i="47"/>
  <c r="S19" i="47"/>
  <c r="S21" i="47"/>
  <c r="S18" i="47"/>
  <c r="S15" i="47"/>
  <c r="S25" i="47"/>
  <c r="S16" i="47"/>
  <c r="S22" i="47"/>
  <c r="S32" i="47"/>
  <c r="T33" i="47"/>
  <c r="V18" i="47"/>
  <c r="Y209"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Q60" i="43"/>
  <c r="T34" i="47"/>
  <c r="AK586" i="79"/>
  <c r="P72" i="43" s="1"/>
  <c r="F60" i="43"/>
  <c r="K45" i="47" s="1"/>
  <c r="AL521" i="46"/>
  <c r="Q63" i="43" s="1"/>
  <c r="H60" i="43"/>
  <c r="AE521" i="46"/>
  <c r="J63" i="43" s="1"/>
  <c r="I60" i="43"/>
  <c r="AB521" i="46"/>
  <c r="G63" i="43" s="1"/>
  <c r="AD521" i="46"/>
  <c r="I63" i="43" s="1"/>
  <c r="AA521" i="46"/>
  <c r="F63" i="43" s="1"/>
  <c r="AC521" i="46"/>
  <c r="H63" i="43" s="1"/>
  <c r="Z521" i="46"/>
  <c r="E63" i="43" s="1"/>
  <c r="G60" i="43"/>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J60" i="43"/>
  <c r="AE209" i="79"/>
  <c r="J66" i="43" s="1"/>
  <c r="E60" i="43"/>
  <c r="Z261" i="46"/>
  <c r="J54" i="43"/>
  <c r="D54" i="43"/>
  <c r="D55" i="43"/>
  <c r="E54" i="43"/>
  <c r="S56" i="47" l="1"/>
  <c r="P39" i="47"/>
  <c r="R54" i="43"/>
  <c r="M45" i="47"/>
  <c r="V39" i="47"/>
  <c r="R30" i="47"/>
  <c r="N51" i="47"/>
  <c r="Z773" i="79"/>
  <c r="E75" i="43" s="1"/>
  <c r="Y586" i="79"/>
  <c r="AM392" i="79"/>
  <c r="AM394" i="79"/>
  <c r="AM210" i="79"/>
  <c r="G104" i="43" s="1"/>
  <c r="AD586" i="79"/>
  <c r="I72" i="43" s="1"/>
  <c r="AJ586" i="79"/>
  <c r="O72" i="43" s="1"/>
  <c r="AM521" i="46"/>
  <c r="AM523" i="46" s="1"/>
  <c r="U31" i="47"/>
  <c r="R55" i="43"/>
  <c r="AM261" i="46"/>
  <c r="AM263" i="46" s="1"/>
  <c r="AM581" i="79"/>
  <c r="AM205" i="79"/>
  <c r="AM204" i="79"/>
  <c r="AM1132" i="79"/>
  <c r="AM1133" i="79"/>
  <c r="AM767" i="79"/>
  <c r="AM1135" i="79"/>
  <c r="AM771" i="79"/>
  <c r="AM766" i="79"/>
  <c r="AM1131" i="79"/>
  <c r="AM765" i="79"/>
  <c r="AM949" i="79"/>
  <c r="AM1139" i="79"/>
  <c r="AM1137" i="79"/>
  <c r="AM206" i="79"/>
  <c r="AM133" i="46"/>
  <c r="AM1134" i="79"/>
  <c r="AM1136" i="79"/>
  <c r="AM951" i="79"/>
  <c r="AM585" i="79"/>
  <c r="AM770" i="79"/>
  <c r="AM1140" i="79"/>
  <c r="AM768" i="79"/>
  <c r="AM1138" i="79"/>
  <c r="AM769" i="79"/>
  <c r="AM207" i="79"/>
  <c r="AM208" i="79"/>
  <c r="AM580" i="79"/>
  <c r="D79" i="43"/>
  <c r="R79" i="43" s="1"/>
  <c r="AM958" i="79"/>
  <c r="K104" i="43" s="1"/>
  <c r="AM952" i="79"/>
  <c r="AM397" i="79"/>
  <c r="AM582" i="79"/>
  <c r="R73" i="43"/>
  <c r="AM587" i="79"/>
  <c r="E104" i="43"/>
  <c r="AM579" i="79"/>
  <c r="AM954" i="79"/>
  <c r="AM399" i="79"/>
  <c r="H104" i="43" s="1"/>
  <c r="AM583" i="79"/>
  <c r="P60" i="43"/>
  <c r="AM396" i="79"/>
  <c r="AM395" i="79"/>
  <c r="AM584" i="79"/>
  <c r="AM948" i="79"/>
  <c r="AM950" i="79"/>
  <c r="AM1142" i="79"/>
  <c r="L104" i="43" s="1"/>
  <c r="AM953" i="79"/>
  <c r="AM772" i="79"/>
  <c r="AM956" i="79"/>
  <c r="AM955" i="79"/>
  <c r="AM774" i="79"/>
  <c r="D103" i="43"/>
  <c r="C103" i="43"/>
  <c r="AB209" i="79"/>
  <c r="G66" i="43" s="1"/>
  <c r="AL586" i="79"/>
  <c r="Q72" i="43" s="1"/>
  <c r="E95" i="43"/>
  <c r="Z398" i="79"/>
  <c r="E69" i="43" s="1"/>
  <c r="AA209" i="79"/>
  <c r="F66" i="43" s="1"/>
  <c r="AG586" i="79"/>
  <c r="L72" i="43" s="1"/>
  <c r="AB398" i="79"/>
  <c r="G69" i="43" s="1"/>
  <c r="AA586" i="79"/>
  <c r="F72" i="43" s="1"/>
  <c r="R27" i="47"/>
  <c r="R29" i="47" s="1"/>
  <c r="P30" i="47"/>
  <c r="P37" i="47"/>
  <c r="P33" i="47"/>
  <c r="P56" i="47"/>
  <c r="P32" i="47"/>
  <c r="AG398" i="79"/>
  <c r="L69" i="43" s="1"/>
  <c r="AH398" i="79"/>
  <c r="M69" i="43" s="1"/>
  <c r="AB586" i="79"/>
  <c r="G72" i="43" s="1"/>
  <c r="AI586" i="79"/>
  <c r="N72" i="43" s="1"/>
  <c r="AJ398" i="79"/>
  <c r="O69" i="43" s="1"/>
  <c r="AL398" i="79"/>
  <c r="Q69" i="43" s="1"/>
  <c r="H97" i="43"/>
  <c r="P48" i="47"/>
  <c r="AD209" i="79"/>
  <c r="I66" i="43" s="1"/>
  <c r="K95" i="43"/>
  <c r="AF398" i="79"/>
  <c r="K69" i="43" s="1"/>
  <c r="P54" i="47"/>
  <c r="AF586" i="79"/>
  <c r="K72" i="43" s="1"/>
  <c r="AF209" i="79"/>
  <c r="K66" i="43" s="1"/>
  <c r="AK398" i="79"/>
  <c r="P69" i="43" s="1"/>
  <c r="AG209" i="79"/>
  <c r="L66" i="43" s="1"/>
  <c r="P34" i="47"/>
  <c r="P40" i="47"/>
  <c r="AK209" i="79"/>
  <c r="P66" i="43" s="1"/>
  <c r="Z209" i="79"/>
  <c r="E66" i="43" s="1"/>
  <c r="Y957" i="79"/>
  <c r="D78" i="43" s="1"/>
  <c r="H94" i="43"/>
  <c r="H96" i="43"/>
  <c r="AI209" i="79"/>
  <c r="N66" i="43" s="1"/>
  <c r="AE586" i="79"/>
  <c r="J72" i="43" s="1"/>
  <c r="P51" i="47"/>
  <c r="K94" i="43"/>
  <c r="AH586" i="79"/>
  <c r="M72" i="43" s="1"/>
  <c r="AC398" i="79"/>
  <c r="H69" i="43" s="1"/>
  <c r="I99" i="43"/>
  <c r="H93" i="43"/>
  <c r="H98" i="43"/>
  <c r="P55" i="47"/>
  <c r="AI1141" i="79"/>
  <c r="N81" i="43" s="1"/>
  <c r="AB1141" i="79"/>
  <c r="G81" i="43" s="1"/>
  <c r="J99" i="43"/>
  <c r="I95" i="43"/>
  <c r="P50" i="47"/>
  <c r="K101" i="43"/>
  <c r="R76" i="43"/>
  <c r="J98" i="43"/>
  <c r="R70" i="43"/>
  <c r="AC209" i="79"/>
  <c r="H66" i="43" s="1"/>
  <c r="AC586" i="79"/>
  <c r="H72" i="43" s="1"/>
  <c r="K97" i="43"/>
  <c r="L100" i="43"/>
  <c r="J97" i="43"/>
  <c r="P47" i="47"/>
  <c r="P35" i="47"/>
  <c r="P38" i="47"/>
  <c r="AD398" i="79"/>
  <c r="I69" i="43" s="1"/>
  <c r="AD1141" i="79"/>
  <c r="I81" i="43" s="1"/>
  <c r="AF957" i="79"/>
  <c r="K78" i="43" s="1"/>
  <c r="I93" i="43"/>
  <c r="P53" i="47"/>
  <c r="P36" i="47"/>
  <c r="P31" i="47"/>
  <c r="H95" i="43"/>
  <c r="AG957" i="79"/>
  <c r="L78" i="43" s="1"/>
  <c r="AI398" i="79"/>
  <c r="N69" i="43" s="1"/>
  <c r="I98" i="43"/>
  <c r="L94" i="43"/>
  <c r="R61" i="43"/>
  <c r="P46" i="47"/>
  <c r="P52" i="47"/>
  <c r="P41" i="47"/>
  <c r="J96" i="43"/>
  <c r="L95" i="43"/>
  <c r="K93" i="43"/>
  <c r="P45" i="47"/>
  <c r="P49" i="47"/>
  <c r="L102" i="43"/>
  <c r="M102" i="43" s="1"/>
  <c r="I94" i="43"/>
  <c r="AE398" i="79"/>
  <c r="J69" i="43" s="1"/>
  <c r="Z586" i="79"/>
  <c r="E72" i="43" s="1"/>
  <c r="AH957" i="79"/>
  <c r="M78" i="43" s="1"/>
  <c r="K99" i="43"/>
  <c r="AD773" i="79"/>
  <c r="I75" i="43" s="1"/>
  <c r="J93" i="43"/>
  <c r="AE957" i="79"/>
  <c r="J78" i="43" s="1"/>
  <c r="AL1141" i="79"/>
  <c r="Q81" i="43" s="1"/>
  <c r="AK773" i="79"/>
  <c r="P75" i="43" s="1"/>
  <c r="L93" i="43"/>
  <c r="Z1141" i="79"/>
  <c r="E81" i="43" s="1"/>
  <c r="G97" i="43"/>
  <c r="AH1141" i="79"/>
  <c r="M81" i="43" s="1"/>
  <c r="AF1141" i="79"/>
  <c r="K81" i="43" s="1"/>
  <c r="AC957" i="79"/>
  <c r="H78" i="43" s="1"/>
  <c r="AG1141" i="79"/>
  <c r="L81" i="43" s="1"/>
  <c r="L98" i="43"/>
  <c r="J94" i="43"/>
  <c r="L97" i="43"/>
  <c r="AL773" i="79"/>
  <c r="Q75" i="43" s="1"/>
  <c r="AF773" i="79"/>
  <c r="K75" i="43" s="1"/>
  <c r="AD957" i="79"/>
  <c r="I78" i="43" s="1"/>
  <c r="J95" i="43"/>
  <c r="I96" i="43"/>
  <c r="D72" i="43"/>
  <c r="AC773" i="79"/>
  <c r="H75" i="43" s="1"/>
  <c r="K100" i="43"/>
  <c r="AK1141" i="79"/>
  <c r="P81" i="43" s="1"/>
  <c r="AJ1141" i="79"/>
  <c r="O81" i="43" s="1"/>
  <c r="AI773" i="79"/>
  <c r="N75" i="43" s="1"/>
  <c r="AA773" i="79"/>
  <c r="F75" i="43" s="1"/>
  <c r="I97" i="43"/>
  <c r="K96" i="43"/>
  <c r="Y398" i="79"/>
  <c r="D69" i="43" s="1"/>
  <c r="L99" i="43"/>
  <c r="R82" i="43"/>
  <c r="AJ957" i="79"/>
  <c r="O78" i="43" s="1"/>
  <c r="K98" i="43"/>
  <c r="AE1141" i="79"/>
  <c r="J81" i="43" s="1"/>
  <c r="AE773" i="79"/>
  <c r="J75" i="43" s="1"/>
  <c r="Z957" i="79"/>
  <c r="E78" i="43" s="1"/>
  <c r="AL957" i="79"/>
  <c r="Q78" i="43" s="1"/>
  <c r="L101" i="43"/>
  <c r="AA957" i="79"/>
  <c r="F78" i="43" s="1"/>
  <c r="AC1141" i="79"/>
  <c r="H81" i="43" s="1"/>
  <c r="AI957" i="79"/>
  <c r="N78" i="43" s="1"/>
  <c r="AB957" i="79"/>
  <c r="G78" i="43" s="1"/>
  <c r="AJ773" i="79"/>
  <c r="O75" i="43" s="1"/>
  <c r="AH773" i="79"/>
  <c r="M75" i="43" s="1"/>
  <c r="AK957" i="79"/>
  <c r="P78" i="43" s="1"/>
  <c r="AG773" i="79"/>
  <c r="L75" i="43" s="1"/>
  <c r="AB773" i="79"/>
  <c r="G75" i="43" s="1"/>
  <c r="L96" i="43"/>
  <c r="J100" i="43"/>
  <c r="AA1141" i="79"/>
  <c r="F81" i="43" s="1"/>
  <c r="M60" i="43"/>
  <c r="T63" i="47"/>
  <c r="S60" i="47"/>
  <c r="Q61" i="47"/>
  <c r="P62" i="47"/>
  <c r="P66" i="47"/>
  <c r="P69" i="47"/>
  <c r="P67" i="47"/>
  <c r="P61" i="47"/>
  <c r="R31" i="47"/>
  <c r="P71" i="47"/>
  <c r="P70" i="47"/>
  <c r="R34" i="47"/>
  <c r="P68" i="47"/>
  <c r="P64" i="47"/>
  <c r="R38" i="47"/>
  <c r="T47" i="47"/>
  <c r="R37" i="47"/>
  <c r="P60" i="47"/>
  <c r="P63" i="47"/>
  <c r="R39" i="47"/>
  <c r="P65" i="47"/>
  <c r="AJ209" i="79"/>
  <c r="O66" i="43" s="1"/>
  <c r="Q27" i="47"/>
  <c r="Q29" i="47" s="1"/>
  <c r="Q42" i="47" s="1"/>
  <c r="Q44" i="47" s="1"/>
  <c r="P27" i="47"/>
  <c r="P29" i="47" s="1"/>
  <c r="Q60" i="47"/>
  <c r="Q67" i="47"/>
  <c r="Q69" i="47"/>
  <c r="Q50" i="47"/>
  <c r="R40" i="47"/>
  <c r="Q71" i="47"/>
  <c r="R41" i="47"/>
  <c r="R33" i="47"/>
  <c r="AL209"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9"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K182" i="47" l="1"/>
  <c r="P226" i="47"/>
  <c r="V180" i="47"/>
  <c r="R226" i="47"/>
  <c r="O232" i="47"/>
  <c r="N230" i="47"/>
  <c r="R57" i="43"/>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9" i="79"/>
  <c r="AM211" i="79" s="1"/>
  <c r="J104" i="43"/>
  <c r="I104" i="43"/>
  <c r="R75" i="43"/>
  <c r="R66" i="43"/>
  <c r="R69" i="43"/>
  <c r="R60" i="43"/>
  <c r="R72" i="43"/>
  <c r="Q82" i="47"/>
  <c r="P83" i="47"/>
  <c r="U63" i="47"/>
  <c r="U71" i="47"/>
  <c r="AM1141" i="79"/>
  <c r="AM1143" i="79" s="1"/>
  <c r="U48" i="47"/>
  <c r="U50" i="47"/>
  <c r="AM773" i="79"/>
  <c r="AM775" i="79" s="1"/>
  <c r="U61" i="47"/>
  <c r="U65" i="47"/>
  <c r="U49" i="47"/>
  <c r="U56" i="47"/>
  <c r="U68" i="47"/>
  <c r="U70" i="47"/>
  <c r="U45" i="47"/>
  <c r="U46" i="47"/>
  <c r="U60" i="47"/>
  <c r="U66" i="47"/>
  <c r="U69" i="47"/>
  <c r="U52" i="47"/>
  <c r="AM586" i="79"/>
  <c r="AM588" i="79" s="1"/>
  <c r="AM398" i="79"/>
  <c r="AM400" i="79" s="1"/>
  <c r="U62" i="47"/>
  <c r="U64" i="47"/>
  <c r="U54" i="47"/>
  <c r="U55" i="47"/>
  <c r="U67" i="47"/>
  <c r="U53" i="47"/>
  <c r="U51" i="47"/>
  <c r="AM957" i="79"/>
  <c r="AM959"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28" i="47" l="1"/>
  <c r="H19" i="43"/>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L164" i="47"/>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Romano-Lim</author>
  </authors>
  <commentList>
    <comment ref="B674" authorId="0" shapeId="0" xr:uid="{42013817-0666-CA46-A0D9-70827B74ECAE}">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New Construction Program"
</t>
        </r>
      </text>
    </comment>
    <comment ref="B677" authorId="0" shapeId="0" xr:uid="{A50178D2-C896-E44A-8445-10B8C0845557}">
      <text>
        <r>
          <rPr>
            <b/>
            <sz val="9"/>
            <color indexed="81"/>
            <rFont val="Tahoma"/>
            <family val="2"/>
          </rPr>
          <t>Maria Romano-Lim:</t>
        </r>
        <r>
          <rPr>
            <sz val="9"/>
            <color indexed="81"/>
            <rFont val="Tahoma"/>
            <family val="2"/>
          </rPr>
          <t xml:space="preserve">
Was " Save on Energy Home Assistance Program"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<sst xmlns="http://schemas.openxmlformats.org/spreadsheetml/2006/main" count="4195" uniqueCount="895">
  <si>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</si>
  <si>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</si>
  <si>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</si>
  <si>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</si>
  <si>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</si>
  <si>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</si>
  <si>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</si>
  <si>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</si>
  <si>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</si>
  <si>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</si>
  <si>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</si>
  <si>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</si>
  <si>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</si>
  <si>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</si>
  <si>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</si>
  <si>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</si>
  <si>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</si>
  <si>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</si>
  <si>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</si>
  <si>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</si>
  <si>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</si>
  <si>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</si>
  <si>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</si>
  <si>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</si>
  <si>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</si>
  <si>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</si>
  <si>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</si>
  <si>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</si>
  <si>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</si>
  <si>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</si>
  <si>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</si>
  <si>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</si>
  <si>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</si>
  <si>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</si>
  <si>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</si>
  <si>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</si>
  <si>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</si>
  <si>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</si>
  <si>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</si>
  <si>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</si>
  <si>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</si>
  <si>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</si>
  <si>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</si>
  <si>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</si>
  <si>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</si>
  <si>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</si>
  <si>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</si>
  <si>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</si>
  <si>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</si>
  <si>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</si>
  <si>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</si>
  <si>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</si>
  <si>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</si>
  <si>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</si>
  <si>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</si>
  <si>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</si>
  <si>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</si>
  <si>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</si>
  <si>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</si>
  <si>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</si>
  <si>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</si>
  <si>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</si>
  <si>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</si>
  <si>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</si>
  <si>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</si>
  <si>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</si>
  <si>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</si>
  <si>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</si>
  <si>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</si>
  <si>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</si>
  <si>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</si>
  <si>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</si>
  <si>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</si>
  <si>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</si>
  <si>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</si>
  <si>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</si>
  <si>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</si>
  <si>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</si>
  <si>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</si>
  <si>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</si>
  <si>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</si>
  <si>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</si>
  <si>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</si>
  <si>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</si>
  <si>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</si>
  <si>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</si>
  <si>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</si>
  <si>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</si>
  <si>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</si>
  <si>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</si>
  <si>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</si>
  <si>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</si>
  <si>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</si>
  <si>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</si>
  <si>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</si>
  <si>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</si>
  <si>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</si>
  <si>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</si>
  <si>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</si>
  <si>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</si>
  <si>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</si>
  <si>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</si>
  <si>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</si>
  <si>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</si>
  <si>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</si>
  <si>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</si>
  <si>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</si>
  <si>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</si>
  <si>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</si>
  <si>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</si>
  <si>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</si>
  <si>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</si>
  <si>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</si>
  <si>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</si>
  <si>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</si>
  <si>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</si>
  <si>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</si>
  <si>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</si>
  <si>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</si>
  <si>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</si>
  <si>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</si>
  <si>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</si>
  <si>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</si>
  <si>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</si>
  <si>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</si>
  <si>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</si>
  <si>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</si>
  <si>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</si>
  <si>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</si>
  <si>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</si>
  <si>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</si>
  <si>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</si>
  <si>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</si>
  <si>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</si>
  <si>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</si>
  <si>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</si>
  <si>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</si>
  <si>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</si>
  <si>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</si>
  <si>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</si>
  <si>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</si>
  <si>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</si>
  <si>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</si>
  <si>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</si>
  <si>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</si>
  <si>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</si>
  <si>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</si>
  <si>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</si>
  <si>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</si>
  <si>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</si>
  <si>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</si>
  <si>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</si>
  <si>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</si>
  <si>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</si>
  <si>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</si>
  <si>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</si>
  <si>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</si>
  <si>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</si>
  <si>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</si>
  <si>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</si>
  <si>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</si>
  <si>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</si>
  <si>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</si>
  <si>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</si>
  <si>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</si>
  <si>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</si>
  <si>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</si>
  <si>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</si>
  <si>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</si>
  <si>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</si>
  <si>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</si>
  <si>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</si>
  <si>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</si>
  <si>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</si>
  <si>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</si>
  <si>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</si>
  <si>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</si>
  <si>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</si>
  <si>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</si>
  <si>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</si>
  <si>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</si>
  <si>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</si>
  <si>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</si>
  <si>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</si>
  <si>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</si>
  <si>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</si>
  <si>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</si>
  <si>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</si>
  <si>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</si>
  <si>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</si>
  <si>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</si>
  <si>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</si>
  <si>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</si>
  <si>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</si>
  <si>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</si>
  <si>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</si>
  <si>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</si>
  <si>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</si>
  <si>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</si>
  <si>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</si>
  <si>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</si>
  <si>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</si>
  <si>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</si>
  <si>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</si>
  <si>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</si>
  <si>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</si>
  <si>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</si>
  <si>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</si>
  <si>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</si>
  <si>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</si>
  <si>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</si>
  <si>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</si>
  <si>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</si>
  <si>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</si>
  <si>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</si>
  <si>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</si>
  <si>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</si>
  <si>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</si>
  <si>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</si>
  <si>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</si>
  <si>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</si>
  <si>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</si>
  <si>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</si>
  <si>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</si>
  <si>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</si>
  <si>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</si>
  <si>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</si>
  <si>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</si>
  <si>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</si>
  <si>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</si>
  <si>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</si>
  <si>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</si>
  <si>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</si>
  <si>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</si>
  <si>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</si>
  <si>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</si>
  <si>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</si>
  <si>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</si>
  <si>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</si>
  <si>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</si>
  <si>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</si>
  <si>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</si>
  <si>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</si>
  <si>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</si>
  <si>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</si>
  <si>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</si>
  <si>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</si>
  <si>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</si>
  <si>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</si>
  <si>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</si>
  <si>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</si>
  <si>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</si>
  <si>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</si>
  <si>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</si>
  <si>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</si>
  <si>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</si>
  <si>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</si>
  <si>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</si>
  <si>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</si>
  <si>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</si>
  <si>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</si>
  <si>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</si>
  <si>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</si>
  <si>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</si>
  <si>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</si>
  <si>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</si>
  <si>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</si>
  <si>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</si>
  <si>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</si>
  <si>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</si>
  <si>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</si>
  <si>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</si>
  <si>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</si>
  <si>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</si>
  <si>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</si>
  <si>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</si>
  <si>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</si>
  <si>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</si>
  <si>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</si>
  <si>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</si>
  <si>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</si>
  <si>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</si>
  <si>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</si>
  <si>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</si>
  <si>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</si>
  <si>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</si>
  <si>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</si>
  <si>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</si>
  <si>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</si>
  <si>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</si>
  <si>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</si>
  <si>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</si>
  <si>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</si>
  <si>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</si>
  <si>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</si>
  <si>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</si>
  <si>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</si>
  <si>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</si>
  <si>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</si>
  <si>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</si>
  <si>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</si>
  <si>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</si>
  <si>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</si>
  <si>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</si>
  <si>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</si>
  <si>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</si>
  <si>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</si>
  <si>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</si>
  <si>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</si>
  <si>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</si>
  <si>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</si>
  <si>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</si>
  <si>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</si>
  <si>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</si>
  <si>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</si>
  <si>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</si>
  <si>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</si>
  <si>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</si>
  <si>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</si>
  <si>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</si>
  <si>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</si>
  <si>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</si>
  <si>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</si>
  <si>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</si>
  <si>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</si>
  <si>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</si>
  <si>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</si>
  <si>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</si>
  <si>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</si>
  <si>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</si>
  <si>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</si>
  <si>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</si>
  <si>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</si>
  <si>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</si>
  <si>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</si>
  <si>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</si>
  <si>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</si>
  <si>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</si>
  <si>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</si>
  <si>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</si>
  <si>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</si>
  <si>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</si>
  <si>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</si>
  <si>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</si>
  <si>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</si>
  <si>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</si>
  <si>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</si>
  <si>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</si>
  <si>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</si>
  <si>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</si>
  <si>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</si>
  <si>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</si>
  <si>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</si>
  <si>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</si>
  <si>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</si>
  <si>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</si>
  <si>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</si>
  <si>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</si>
  <si>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</si>
  <si>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</si>
  <si>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</si>
  <si>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</si>
  <si>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</si>
  <si>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</si>
  <si>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</si>
  <si>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</si>
  <si>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</si>
  <si>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</si>
  <si>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</si>
  <si>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</si>
  <si>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</si>
  <si>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</si>
  <si>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</si>
  <si>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</si>
  <si>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</si>
  <si>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</si>
  <si>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</si>
  <si>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</si>
  <si>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</si>
  <si>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</si>
  <si>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</si>
  <si>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</si>
  <si>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</si>
  <si>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</si>
  <si>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</si>
  <si>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</si>
  <si>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</si>
  <si>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</si>
  <si>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</si>
  <si>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</si>
  <si>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</si>
  <si>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</si>
  <si>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</si>
  <si>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</si>
  <si>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</si>
  <si>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</si>
  <si>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</si>
  <si>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</si>
  <si>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</si>
  <si>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</si>
  <si>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</si>
  <si>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</si>
  <si>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</si>
  <si>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</si>
  <si>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</si>
  <si>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</si>
  <si>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</si>
  <si>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</si>
  <si>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</si>
  <si>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</si>
  <si>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</si>
  <si>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</si>
  <si>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</si>
  <si>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</si>
  <si>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</si>
  <si>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</si>
  <si>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</si>
  <si>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</si>
  <si>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</si>
  <si>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</si>
  <si>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</si>
  <si>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</si>
  <si>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</si>
  <si>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</si>
  <si>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</si>
  <si>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</si>
  <si>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</si>
  <si>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</si>
  <si>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</si>
  <si>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</si>
  <si>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</si>
  <si>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</si>
  <si>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</si>
  <si>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</si>
  <si>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</si>
  <si>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</si>
  <si>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</si>
  <si>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</si>
  <si>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</si>
  <si>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</si>
  <si>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</si>
  <si>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</si>
  <si>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</si>
  <si>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</si>
  <si>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</si>
  <si>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</si>
  <si>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</si>
  <si>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</si>
  <si>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</si>
  <si>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</si>
  <si>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</si>
  <si>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</si>
  <si>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</si>
  <si>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</si>
  <si>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</si>
  <si>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</si>
  <si>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</si>
  <si>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</si>
  <si>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</si>
  <si>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</si>
  <si>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</si>
  <si>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</si>
  <si>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</si>
  <si>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</si>
  <si>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</si>
  <si>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</si>
  <si>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</si>
  <si>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</si>
  <si>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</si>
  <si>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</si>
  <si>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</si>
  <si>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</si>
  <si>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</si>
  <si>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</si>
  <si>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</si>
  <si>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</si>
  <si>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</si>
  <si>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</si>
  <si>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</si>
  <si>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</si>
  <si>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</si>
  <si>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</si>
  <si>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</si>
  <si>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</si>
  <si>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</si>
  <si>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</si>
  <si>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</si>
  <si>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</si>
  <si>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</si>
  <si>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</si>
  <si>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</si>
  <si>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</si>
  <si>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</si>
  <si>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</si>
  <si>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</si>
  <si>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</si>
  <si>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</si>
  <si>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</si>
  <si>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</si>
  <si>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</si>
  <si>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</si>
  <si>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</si>
  <si>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</si>
  <si>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</si>
  <si>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</si>
  <si>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</si>
  <si>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</si>
  <si>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</si>
  <si>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</si>
  <si>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</si>
  <si>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</si>
  <si>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</si>
  <si>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</si>
  <si>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</si>
  <si>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</si>
  <si>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</si>
  <si>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</si>
  <si>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</si>
  <si>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</si>
  <si>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</si>
  <si>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</si>
  <si>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</si>
  <si>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</si>
  <si>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</si>
  <si>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</si>
  <si>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</si>
  <si>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</si>
  <si>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</si>
  <si>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</si>
  <si>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</si>
  <si>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</si>
  <si>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</si>
  <si>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</si>
  <si>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</si>
  <si>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</si>
  <si>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</si>
  <si>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</si>
  <si>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</si>
  <si>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</si>
  <si>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</si>
  <si>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</si>
  <si>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</si>
  <si>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</si>
  <si>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</si>
  <si>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</si>
  <si>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</si>
  <si>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</si>
  <si>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</si>
  <si>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</si>
  <si>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</si>
  <si>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</si>
  <si>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</si>
  <si>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</si>
  <si>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</si>
  <si>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</si>
  <si>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</si>
  <si>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</si>
  <si>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</si>
  <si>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</si>
  <si>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</si>
  <si>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</si>
  <si>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</si>
  <si>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</si>
  <si>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</si>
  <si>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</si>
  <si>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</si>
  <si>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</si>
  <si>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</si>
  <si>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</si>
  <si>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</si>
  <si>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</si>
  <si>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</si>
  <si>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</si>
  <si>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</si>
  <si>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</si>
  <si>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</si>
  <si>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</si>
  <si>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</si>
  <si>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</si>
  <si>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</si>
  <si>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</si>
  <si>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</si>
  <si>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</si>
  <si>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</si>
  <si>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</si>
  <si>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</si>
  <si>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</si>
  <si>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</si>
  <si>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</si>
  <si>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</si>
  <si>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</si>
  <si>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</si>
  <si>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</si>
  <si>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</si>
  <si>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</si>
  <si>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</si>
  <si>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</si>
  <si>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</si>
  <si>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</si>
  <si>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</si>
  <si>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</si>
  <si>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</si>
  <si>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</si>
  <si>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</si>
  <si>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</si>
  <si>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</si>
  <si>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</si>
  <si>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</si>
  <si>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</si>
  <si>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</si>
  <si>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</si>
  <si>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</si>
  <si>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</si>
  <si>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</si>
  <si>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</si>
  <si>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</si>
  <si>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</si>
  <si>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</si>
  <si>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</si>
  <si>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</si>
  <si>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</si>
  <si>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</si>
  <si>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</si>
  <si>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</si>
  <si>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</si>
  <si>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</si>
  <si>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</si>
  <si>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</si>
  <si>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</si>
  <si>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</si>
  <si>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</si>
  <si>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</si>
  <si>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</si>
  <si>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</si>
  <si>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</si>
  <si>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</si>
  <si>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</si>
  <si>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</si>
  <si>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</si>
  <si>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</si>
  <si>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</si>
  <si>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</si>
  <si>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</si>
  <si>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</si>
  <si>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</si>
  <si>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</si>
  <si>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</si>
  <si>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</si>
  <si>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</si>
  <si>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</si>
  <si>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</si>
  <si>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</si>
  <si>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</si>
  <si>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</si>
  <si>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</si>
  <si>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</si>
  <si>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</si>
  <si>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</si>
  <si>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</si>
  <si>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</si>
  <si>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</si>
  <si>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</si>
  <si>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</si>
  <si>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</si>
  <si>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</si>
  <si>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</si>
  <si>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</si>
  <si>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</si>
  <si>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</si>
  <si>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</si>
  <si>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</si>
  <si>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</si>
  <si>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</si>
  <si>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</si>
  <si>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</si>
  <si>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</si>
  <si>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</si>
  <si>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</si>
  <si>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</si>
  <si>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</si>
  <si>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</si>
  <si>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</si>
  <si>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</si>
  <si>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</si>
  <si>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</si>
  <si>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</si>
  <si>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Billed amount (kW)</t>
  </si>
  <si>
    <t>Gross kW reduction</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</si>
  <si>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</si>
  <si>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</si>
  <si>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</si>
  <si>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</si>
  <si>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</si>
  <si>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</si>
  <si>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</si>
  <si>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</si>
  <si>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</si>
  <si>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</si>
  <si>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</si>
  <si>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</si>
  <si>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</si>
  <si>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</si>
  <si>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</si>
  <si>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</si>
  <si>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</si>
  <si>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</si>
  <si>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</si>
  <si>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</si>
  <si>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</si>
  <si>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</si>
  <si>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</si>
  <si>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</si>
  <si>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</si>
  <si>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</si>
  <si>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</si>
  <si>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</si>
  <si>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</si>
  <si>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</si>
  <si>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</si>
  <si>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</si>
  <si>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</si>
  <si>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</si>
  <si>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</si>
  <si>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</si>
  <si>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</si>
  <si>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</si>
  <si>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</si>
  <si>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</si>
  <si>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</si>
  <si>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</si>
  <si>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</si>
  <si>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</si>
  <si>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</si>
  <si>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</si>
  <si>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</si>
  <si>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</si>
  <si>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</si>
  <si>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</si>
  <si>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</si>
  <si>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</si>
  <si>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</si>
  <si>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</si>
  <si>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Elexicon Energy Inc - Whitby Rate Zone</t>
  </si>
  <si>
    <t>EB-2020-0012</t>
  </si>
  <si>
    <t>2021 Annual IR Application</t>
  </si>
  <si>
    <t>EB-2021-0015</t>
  </si>
  <si>
    <t>2022 Annual IRM Application</t>
  </si>
  <si>
    <t>Streetlighting</t>
  </si>
  <si>
    <t>D687</t>
  </si>
  <si>
    <t>Broke out adjustments in multiple years separately</t>
  </si>
  <si>
    <t>Retrofit savings shown excluding streetlighting, which savings are shown separately</t>
  </si>
  <si>
    <t>Facilitates comparison to source documents</t>
  </si>
  <si>
    <t>Streetlighting handled differently than other components of Retrofit. Demand details on Tab 8</t>
  </si>
  <si>
    <t>No accounting was made for CDM in 2011 or later</t>
  </si>
  <si>
    <t>EB-2009-0140</t>
  </si>
  <si>
    <t>EB-2018-0079</t>
  </si>
  <si>
    <t>Note:  Rates other than 2019 have been excluded as not relevant to this application</t>
  </si>
  <si>
    <t>IESO Sector Classification</t>
  </si>
  <si>
    <t>Rate Class Allocation</t>
  </si>
  <si>
    <t>Residential Programs</t>
  </si>
  <si>
    <t>100% Residential</t>
  </si>
  <si>
    <t>Res New Construction</t>
  </si>
  <si>
    <t>Save on Energy Instant Discount Program</t>
  </si>
  <si>
    <t>Save on Energy Thermostat Program</t>
  </si>
  <si>
    <t>Home Depot Home Appliance Market Uplift Conservation Fund Pilot Program</t>
  </si>
  <si>
    <t>Conservation Fund</t>
  </si>
  <si>
    <t xml:space="preserve"> </t>
  </si>
  <si>
    <t>General Service &lt; 50 Programs</t>
  </si>
  <si>
    <t>Commercial</t>
  </si>
  <si>
    <t>100% GS&lt;50</t>
  </si>
  <si>
    <t>General Service &gt; 50 Programs</t>
  </si>
  <si>
    <t>Retrofit (2011-2014 Framework)</t>
  </si>
  <si>
    <t>Industrial</t>
  </si>
  <si>
    <t>100% GS&gt;50</t>
  </si>
  <si>
    <t xml:space="preserve">Electricity Retrofit Incentive Program </t>
  </si>
  <si>
    <t>Monitoring and Targetting</t>
  </si>
  <si>
    <t>Multi-Class Programs</t>
  </si>
  <si>
    <t>Save on Energy Retrofit Program (new framework)</t>
  </si>
  <si>
    <t>Business</t>
  </si>
  <si>
    <t xml:space="preserve">Split between GS&lt;50 and GS&gt;50 based </t>
  </si>
  <si>
    <t>Efficiency: Equipment Replacement Incentive Initiative (new framework)</t>
  </si>
  <si>
    <t>on participant specific information</t>
  </si>
  <si>
    <t>2015 GS&lt;50 / GS &gt; 50 Split: 21/79</t>
  </si>
  <si>
    <t>2016 GS&lt;50 / GS &gt; 50 Split: 4/96</t>
  </si>
  <si>
    <t>2017 GS&lt;50 / GS &gt; 50 Split: 6/94</t>
  </si>
  <si>
    <t>2018 GS&lt;50 / GS &gt; 50 Split: 8/92</t>
  </si>
  <si>
    <t>2019 Retrofit Projects</t>
  </si>
  <si>
    <t>Allocation of 2019 retrofit projects</t>
  </si>
  <si>
    <t>Application</t>
  </si>
  <si>
    <t>Completion year</t>
  </si>
  <si>
    <t>Net Energy (kWh)</t>
  </si>
  <si>
    <t>Net Demand (kW)</t>
  </si>
  <si>
    <t>Rate Class</t>
  </si>
  <si>
    <t>Settlement period</t>
  </si>
  <si>
    <t>GS &lt;50 kW</t>
  </si>
  <si>
    <t>GS &gt;50 kW</t>
  </si>
  <si>
    <t>Post P&amp;C net retrofit savings</t>
  </si>
  <si>
    <t>Energy</t>
  </si>
  <si>
    <t>Demand</t>
  </si>
  <si>
    <t>Table 8-a:  Town of Whitby</t>
  </si>
  <si>
    <t>2015 project</t>
  </si>
  <si>
    <t>Original demand (kW)</t>
  </si>
  <si>
    <t>New demand (kW)</t>
  </si>
  <si>
    <t>In-month Gross kW</t>
  </si>
  <si>
    <t>Cumulative Gross kW</t>
  </si>
  <si>
    <t>Average monthly kW over year</t>
  </si>
  <si>
    <t>NTG</t>
  </si>
  <si>
    <t>Net kW savings</t>
  </si>
  <si>
    <t>Conversion Month</t>
  </si>
  <si>
    <t>PRE-Conversion Gross kW</t>
  </si>
  <si>
    <t>POST-Conversion Gross kW</t>
  </si>
  <si>
    <t>2015 Year Total</t>
  </si>
  <si>
    <t>Persistence in 2016</t>
  </si>
  <si>
    <t>Persistence in 2017</t>
  </si>
  <si>
    <t>Persistence in 2018</t>
  </si>
  <si>
    <t>Persistence in 2019</t>
  </si>
  <si>
    <t>Persistence in 2020</t>
  </si>
  <si>
    <t>2016 project</t>
  </si>
  <si>
    <t>2016 Year Total</t>
  </si>
  <si>
    <t>Persistence in 2021</t>
  </si>
  <si>
    <t>2017 project</t>
  </si>
  <si>
    <t>2017 Year Total</t>
  </si>
  <si>
    <t>Persistence in 2022</t>
  </si>
  <si>
    <t>2018 project</t>
  </si>
  <si>
    <t>2018 Year Total</t>
  </si>
  <si>
    <t>Persistence in 2023</t>
  </si>
  <si>
    <t>Efficiency:  Equipment Replacement Incentive Initiative (excluding SL)</t>
  </si>
  <si>
    <t>Adjustment to 2015 savings in 2016</t>
  </si>
  <si>
    <t>Adjustment to 2015 savings in 2017</t>
  </si>
  <si>
    <t>Efficiency:  Equipment Replacement Incentive Initiative - Streetlights</t>
  </si>
  <si>
    <t>Home Depot Home Appliance Market Uplift</t>
  </si>
  <si>
    <t>Save on Energy Retrofit Program - Excluding SL</t>
  </si>
  <si>
    <t>Adjustment to 2016 savings in P&amp;C</t>
  </si>
  <si>
    <t>Adjustment to 2016 savings Post P&amp;C</t>
  </si>
  <si>
    <t>Save on Energy Retrofit Program - Streetlights</t>
  </si>
  <si>
    <t>Adjustment to 2017 savings in P&amp;C</t>
  </si>
  <si>
    <t>Save on Energy Smart Thermostat Program</t>
  </si>
  <si>
    <t>Save on Energy Retrofit Program - Excluding Streetlights</t>
  </si>
  <si>
    <t>Adjustment to 2017 savings post P&amp;C</t>
  </si>
  <si>
    <t>Adjustment to 2017 savings P&amp;C</t>
  </si>
  <si>
    <t>Save on Energy Energy Performance Program for Multi-Site Customers</t>
  </si>
  <si>
    <t>Whole Home Pilot Program</t>
  </si>
  <si>
    <t>Save on Energy Retrofit Program (exc. SL)</t>
  </si>
  <si>
    <t>Adjustment to 2018 savings post P&amp;C</t>
  </si>
  <si>
    <t>Save on Energy Retrofit Program (Street Lights)</t>
  </si>
  <si>
    <t>Adjustment to 2019 savings Post P&amp;C</t>
  </si>
  <si>
    <t>Tier 1</t>
  </si>
  <si>
    <t>Consumer</t>
  </si>
  <si>
    <t>Whitby Hydro Electric Corporation</t>
  </si>
  <si>
    <t>EE</t>
  </si>
  <si>
    <t>Demand Response 3 (part of the Industrial program schedule)</t>
  </si>
  <si>
    <t>Commercial &amp; Institutional</t>
  </si>
  <si>
    <t>DR</t>
  </si>
  <si>
    <t>Pre-2011 Programs Completed in 2011</t>
  </si>
  <si>
    <t>C&amp;I</t>
  </si>
  <si>
    <t>Tier 1 - 2011 Adjustment</t>
  </si>
  <si>
    <t>DR-3</t>
  </si>
  <si>
    <t>Small Business Lighting</t>
  </si>
  <si>
    <t>Annual Coupons</t>
  </si>
  <si>
    <t>Bi-Annual Retailer Events</t>
  </si>
  <si>
    <t>HVAC</t>
  </si>
  <si>
    <t>peaksaverPLUS</t>
  </si>
  <si>
    <t>peaksaverPLUS (IHD)</t>
  </si>
  <si>
    <t>Home Assistance</t>
  </si>
  <si>
    <t>Time-of-Use Savings</t>
  </si>
  <si>
    <t xml:space="preserve">Demand Response 3 </t>
  </si>
  <si>
    <t>Save on Energy Heating &amp; Cooling Program</t>
  </si>
  <si>
    <t>Conservation Fund Pilot</t>
  </si>
  <si>
    <t>Note:  IESO reported energy savings for Retrofit Streetlight projects in 2017 and 2018 in the 2018 results in the P&amp;C report</t>
  </si>
  <si>
    <t>Note:  Energy savings for Retrofit streetlighting projects include both 2017 and 2018 energy savings</t>
  </si>
  <si>
    <t>Rows 58:59, 126:127, 311:312, 501:502</t>
  </si>
  <si>
    <t>Rows 57:58, 309:312, 500:503, 684:685</t>
  </si>
  <si>
    <t>Rows 61:62, 314:315, 504:505, 687:688</t>
  </si>
  <si>
    <t>Energy savings for both 2017 and 2018 streetlight retrofits were included in 2018 in the April 2019 P&amp;C report</t>
  </si>
  <si>
    <t>Energy savings for both are shown together in 2018, consistent with P&amp;C report. Demand savings are shown separately as detailed on Tab 8</t>
  </si>
  <si>
    <t>C58</t>
  </si>
  <si>
    <t>Carrying charges for Q4 2021 estimated at Q3 2021 levels</t>
  </si>
  <si>
    <t>OEB rate for Q4 not yet available</t>
  </si>
  <si>
    <t>153662</t>
  </si>
  <si>
    <t>Post P&amp;C</t>
  </si>
  <si>
    <t>P&amp;C</t>
  </si>
  <si>
    <t>178914</t>
  </si>
  <si>
    <t>189682</t>
  </si>
  <si>
    <t>191581</t>
  </si>
  <si>
    <t>196730</t>
  </si>
  <si>
    <t>198138</t>
  </si>
  <si>
    <t>198140</t>
  </si>
  <si>
    <t>198151</t>
  </si>
  <si>
    <t>199344</t>
  </si>
  <si>
    <t>200912</t>
  </si>
  <si>
    <t>202648</t>
  </si>
  <si>
    <t>202673</t>
  </si>
  <si>
    <t>202794</t>
  </si>
  <si>
    <t>203678</t>
  </si>
  <si>
    <t>204450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</si>
</sst>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mmm"/>
    <numFmt numFmtId="290" formatCode="[$-409]mmm\-yy;@"/>
    <numFmt numFmtId="291" formatCode="0.000"/>
  </numFmts>
  <fonts count="246">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vertAlign val="subscript"/>
      <sz val="11"/>
      <color theme="0"/>
      <name val="Calibri"/>
      <family val="2"/>
      <scheme val="minor"/>
    </font>
    <font>
      <b/>
      <sz val="9"/>
      <color rgb="FF000000"/>
      <name val="Tahoma"/>
      <family val="2"/>
    </font>
    <font>
      <sz val="9"/>
      <color rgb="FF000000"/>
      <name val="Tahoma"/>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auto="1"/>
      </right>
      <top/>
      <bottom style="hair">
        <color theme="0" tint="-0.2499465926084170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auto="1"/>
      </right>
      <top style="hair">
        <color theme="0" tint="-0.24994659260841701"/>
      </top>
      <bottom style="hair">
        <color theme="0" tint="-0.24994659260841701"/>
      </bottom>
      <diagonal/>
    </border>
    <border>
      <left style="thin">
        <color auto="1"/>
      </left>
      <right style="hair">
        <color theme="0" tint="-0.24994659260841701"/>
      </right>
      <top style="hair">
        <color theme="0" tint="-0.24994659260841701"/>
      </top>
      <bottom style="thin">
        <color auto="1"/>
      </bottom>
      <diagonal/>
    </border>
    <border>
      <left style="hair">
        <color theme="0" tint="-0.24994659260841701"/>
      </left>
      <right style="hair">
        <color theme="0" tint="-0.24994659260841701"/>
      </right>
      <top style="hair">
        <color theme="0" tint="-0.24994659260841701"/>
      </top>
      <bottom style="thin">
        <color auto="1"/>
      </bottom>
      <diagonal/>
    </border>
    <border>
      <left style="hair">
        <color theme="0" tint="-0.24994659260841701"/>
      </left>
      <right style="thin">
        <color auto="1"/>
      </right>
      <top style="hair">
        <color theme="0" tint="-0.24994659260841701"/>
      </top>
      <bottom style="thin">
        <color auto="1"/>
      </bottom>
      <diagonal/>
    </border>
    <border>
      <left style="thin">
        <color indexed="64"/>
      </left>
      <right style="thin">
        <color indexed="64"/>
      </right>
      <top style="thin">
        <color indexed="64"/>
      </top>
      <bottom/>
      <diagonal/>
    </border>
    <border>
      <left style="hair">
        <color theme="0" tint="-0.2499465926084170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hair">
        <color theme="0" tint="-0.24994659260841701"/>
      </left>
      <right/>
      <top style="hair">
        <color theme="0" tint="-0.24994659260841701"/>
      </top>
      <bottom style="hair">
        <color theme="0" tint="-0.2499465926084170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indexed="64"/>
      </right>
      <top style="hair">
        <color indexed="64"/>
      </top>
      <bottom style="hair">
        <color indexed="64"/>
      </bottom>
      <diagonal/>
    </border>
    <border>
      <left style="hair">
        <color theme="1"/>
      </left>
      <right/>
      <top/>
      <bottom/>
      <diagonal/>
    </border>
    <border>
      <left/>
      <right style="hair">
        <color theme="1"/>
      </right>
      <top/>
      <bottom/>
      <diagonal/>
    </border>
    <border>
      <left style="hair">
        <color theme="0" tint="-0.24994659260841701"/>
      </left>
      <right/>
      <top style="hair">
        <color theme="0" tint="-0.24994659260841701"/>
      </top>
      <bottom style="thin">
        <color auto="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9773">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 fillId="0" borderId="0"/>
  </cellStyleXfs>
  <cellXfs count="977">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0" fontId="14" fillId="28" borderId="0" xfId="0" applyFont="1" applyFill="1"/>
    <xf numFmtId="10" fontId="46" fillId="0" borderId="7" xfId="0" applyNumberFormat="1" applyFont="1" applyFill="1" applyBorder="1" applyAlignment="1" applyProtection="1">
      <alignment horizontal="center"/>
      <protection locked="0"/>
    </xf>
    <xf numFmtId="9" fontId="73" fillId="26" borderId="35" xfId="5151" applyNumberFormat="1" applyFont="1" applyFill="1" applyBorder="1" applyAlignment="1">
      <alignment horizontal="center" vertical="center" wrapText="1"/>
    </xf>
    <xf numFmtId="0" fontId="49" fillId="2" borderId="0" xfId="0" applyFont="1" applyFill="1" applyAlignment="1">
      <alignment horizontal="left" vertical="center" wrapText="1"/>
    </xf>
    <xf numFmtId="0" fontId="0" fillId="28" borderId="110" xfId="0" applyFill="1" applyBorder="1" applyAlignment="1">
      <alignment wrapText="1"/>
    </xf>
    <xf numFmtId="0" fontId="53" fillId="26" borderId="0" xfId="0" applyFont="1" applyFill="1" applyAlignment="1" applyProtection="1">
      <alignment horizontal="center" vertical="center" wrapText="1"/>
      <protection locked="0"/>
    </xf>
    <xf numFmtId="3" fontId="228" fillId="0" borderId="89" xfId="0" applyNumberFormat="1" applyFont="1" applyBorder="1" applyAlignment="1" applyProtection="1">
      <alignment vertical="center"/>
      <protection locked="0"/>
    </xf>
    <xf numFmtId="3" fontId="228" fillId="0" borderId="12" xfId="0" applyNumberFormat="1" applyFont="1" applyBorder="1" applyAlignment="1" applyProtection="1">
      <alignment vertical="center"/>
      <protection locked="0"/>
    </xf>
    <xf numFmtId="0" fontId="6" fillId="0" borderId="89" xfId="9772" applyFont="1" applyBorder="1" applyAlignment="1" applyProtection="1">
      <alignment vertical="top"/>
      <protection hidden="1"/>
    </xf>
    <xf numFmtId="0" fontId="6" fillId="0" borderId="12" xfId="9772" applyFont="1" applyBorder="1" applyAlignment="1" applyProtection="1">
      <alignment vertical="top"/>
      <protection hidden="1"/>
    </xf>
    <xf numFmtId="0" fontId="6" fillId="0" borderId="88" xfId="9772" applyFont="1" applyBorder="1" applyAlignment="1" applyProtection="1">
      <alignment vertical="top"/>
      <protection hidden="1"/>
    </xf>
    <xf numFmtId="3" fontId="5" fillId="0" borderId="89" xfId="0" applyNumberFormat="1" applyFont="1" applyBorder="1" applyAlignment="1">
      <alignment vertical="center"/>
    </xf>
    <xf numFmtId="3" fontId="5" fillId="0" borderId="12" xfId="0" applyNumberFormat="1" applyFont="1" applyBorder="1" applyAlignment="1">
      <alignment vertical="center"/>
    </xf>
    <xf numFmtId="0" fontId="0" fillId="2" borderId="88" xfId="0" applyFill="1" applyBorder="1"/>
    <xf numFmtId="0" fontId="0" fillId="2" borderId="89" xfId="0" applyFill="1" applyBorder="1"/>
    <xf numFmtId="0" fontId="0" fillId="2" borderId="12" xfId="0" applyFill="1" applyBorder="1"/>
    <xf numFmtId="3" fontId="228" fillId="0" borderId="88" xfId="0" applyNumberFormat="1" applyFont="1" applyBorder="1" applyAlignment="1" applyProtection="1">
      <alignment vertical="center"/>
      <protection locked="0"/>
    </xf>
    <xf numFmtId="3" fontId="5" fillId="0" borderId="88" xfId="0" applyNumberFormat="1" applyFont="1" applyBorder="1" applyAlignment="1">
      <alignment vertical="center"/>
    </xf>
    <xf numFmtId="3" fontId="6" fillId="0" borderId="89"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0" fillId="2" borderId="9" xfId="0" applyFill="1" applyBorder="1"/>
    <xf numFmtId="3" fontId="6" fillId="0" borderId="109" xfId="0" applyNumberFormat="1" applyFont="1" applyBorder="1" applyAlignment="1">
      <alignment horizontal="center" vertical="center"/>
    </xf>
    <xf numFmtId="3" fontId="6" fillId="0" borderId="112" xfId="0" applyNumberFormat="1" applyFont="1" applyBorder="1" applyAlignment="1">
      <alignment horizontal="center" vertical="center"/>
    </xf>
    <xf numFmtId="0" fontId="73" fillId="26" borderId="143" xfId="0" applyFont="1" applyFill="1" applyBorder="1" applyAlignment="1">
      <alignment wrapText="1"/>
    </xf>
    <xf numFmtId="0" fontId="73" fillId="26" borderId="144" xfId="0" applyFont="1" applyFill="1" applyBorder="1" applyAlignment="1">
      <alignment horizontal="center" wrapText="1"/>
    </xf>
    <xf numFmtId="0" fontId="73" fillId="26" borderId="144" xfId="0" applyFont="1" applyFill="1" applyBorder="1" applyAlignment="1">
      <alignment horizontal="right" wrapText="1"/>
    </xf>
    <xf numFmtId="0" fontId="73" fillId="26" borderId="145" xfId="0" applyFont="1" applyFill="1" applyBorder="1" applyAlignment="1">
      <alignment horizontal="center" wrapText="1"/>
    </xf>
    <xf numFmtId="0" fontId="73" fillId="26" borderId="146" xfId="0" applyFont="1" applyFill="1" applyBorder="1" applyAlignment="1">
      <alignment horizontal="center" vertical="center" wrapText="1"/>
    </xf>
    <xf numFmtId="0" fontId="73" fillId="26" borderId="147" xfId="0" applyFont="1" applyFill="1" applyBorder="1" applyAlignment="1">
      <alignment vertical="center" wrapText="1"/>
    </xf>
    <xf numFmtId="0" fontId="73" fillId="26" borderId="148" xfId="0" applyFont="1" applyFill="1" applyBorder="1" applyAlignment="1">
      <alignment vertical="center" wrapText="1"/>
    </xf>
    <xf numFmtId="0" fontId="0" fillId="2" borderId="149" xfId="0" applyFill="1" applyBorder="1" applyAlignment="1">
      <alignment horizontal="left"/>
    </xf>
    <xf numFmtId="0" fontId="0" fillId="2" borderId="150" xfId="0" applyFill="1" applyBorder="1" applyAlignment="1">
      <alignment horizontal="center"/>
    </xf>
    <xf numFmtId="181" fontId="0" fillId="2" borderId="150" xfId="71" applyNumberFormat="1" applyFont="1" applyFill="1" applyBorder="1"/>
    <xf numFmtId="43" fontId="0" fillId="2" borderId="150" xfId="71" applyFont="1" applyFill="1" applyBorder="1"/>
    <xf numFmtId="0" fontId="0" fillId="2" borderId="151" xfId="0" applyFill="1" applyBorder="1" applyAlignment="1">
      <alignment horizontal="center"/>
    </xf>
    <xf numFmtId="0" fontId="0" fillId="2" borderId="149" xfId="0" applyFill="1" applyBorder="1" applyAlignment="1">
      <alignment horizontal="center" vertical="center"/>
    </xf>
    <xf numFmtId="10" fontId="0" fillId="2" borderId="150" xfId="72" applyNumberFormat="1" applyFont="1" applyFill="1" applyBorder="1"/>
    <xf numFmtId="10" fontId="0" fillId="2" borderId="151" xfId="0" applyNumberFormat="1" applyFill="1" applyBorder="1"/>
    <xf numFmtId="0" fontId="0" fillId="2" borderId="152" xfId="0" applyFill="1" applyBorder="1" applyAlignment="1">
      <alignment horizontal="center" vertical="center"/>
    </xf>
    <xf numFmtId="10" fontId="0" fillId="2" borderId="153" xfId="72" applyNumberFormat="1" applyFont="1" applyFill="1" applyBorder="1"/>
    <xf numFmtId="10" fontId="0" fillId="2" borderId="154" xfId="0" applyNumberFormat="1" applyFill="1" applyBorder="1"/>
    <xf numFmtId="43" fontId="0" fillId="2" borderId="151" xfId="71" applyFont="1" applyFill="1" applyBorder="1"/>
    <xf numFmtId="181" fontId="0" fillId="2" borderId="153" xfId="71" applyNumberFormat="1" applyFont="1" applyFill="1" applyBorder="1"/>
    <xf numFmtId="43" fontId="0" fillId="2" borderId="154" xfId="71" applyFont="1" applyFill="1" applyBorder="1"/>
    <xf numFmtId="0" fontId="0" fillId="2" borderId="152" xfId="0" applyFill="1" applyBorder="1" applyAlignment="1">
      <alignment horizontal="left"/>
    </xf>
    <xf numFmtId="0" fontId="0" fillId="2" borderId="153" xfId="0" applyFill="1" applyBorder="1" applyAlignment="1">
      <alignment horizontal="center"/>
    </xf>
    <xf numFmtId="43" fontId="0" fillId="2" borderId="153" xfId="71" applyFont="1" applyFill="1" applyBorder="1"/>
    <xf numFmtId="0" fontId="0" fillId="2" borderId="154" xfId="0" applyFill="1" applyBorder="1" applyAlignment="1">
      <alignment horizontal="center"/>
    </xf>
    <xf numFmtId="3" fontId="228" fillId="0" borderId="155" xfId="0" applyNumberFormat="1" applyFont="1" applyBorder="1" applyAlignment="1" applyProtection="1">
      <alignment vertical="center"/>
      <protection locked="0"/>
    </xf>
    <xf numFmtId="0" fontId="73" fillId="26" borderId="147" xfId="0" applyFont="1" applyFill="1" applyBorder="1" applyAlignment="1">
      <alignment horizontal="right" vertical="center" wrapText="1"/>
    </xf>
    <xf numFmtId="0" fontId="73" fillId="26" borderId="148" xfId="0" applyFont="1" applyFill="1" applyBorder="1" applyAlignment="1">
      <alignment horizontal="right" vertical="center" wrapText="1"/>
    </xf>
    <xf numFmtId="175" fontId="242" fillId="2" borderId="0" xfId="5151" applyNumberFormat="1" applyFont="1" applyFill="1" applyAlignment="1">
      <alignment vertical="center"/>
    </xf>
    <xf numFmtId="0" fontId="76" fillId="26" borderId="146" xfId="0" applyFont="1" applyFill="1" applyBorder="1" applyAlignment="1">
      <alignment horizontal="center" vertical="center" wrapText="1"/>
    </xf>
    <xf numFmtId="0" fontId="76" fillId="26" borderId="147" xfId="0" applyFont="1" applyFill="1" applyBorder="1" applyAlignment="1">
      <alignment horizontal="right" vertical="center" wrapText="1"/>
    </xf>
    <xf numFmtId="0" fontId="76" fillId="26" borderId="156" xfId="0" applyFont="1" applyFill="1" applyBorder="1" applyAlignment="1">
      <alignment horizontal="right" vertical="center" wrapText="1"/>
    </xf>
    <xf numFmtId="0" fontId="76" fillId="26" borderId="157" xfId="0" applyFont="1" applyFill="1" applyBorder="1" applyAlignment="1">
      <alignment horizontal="right" vertical="center" wrapText="1"/>
    </xf>
    <xf numFmtId="289" fontId="0" fillId="2" borderId="149" xfId="0" applyNumberFormat="1" applyFill="1" applyBorder="1" applyAlignment="1">
      <alignment horizontal="center"/>
    </xf>
    <xf numFmtId="43" fontId="0" fillId="28" borderId="150" xfId="71" applyFont="1" applyFill="1" applyBorder="1"/>
    <xf numFmtId="0" fontId="0" fillId="2" borderId="158" xfId="0" applyFill="1" applyBorder="1"/>
    <xf numFmtId="0" fontId="0" fillId="2" borderId="159" xfId="0" applyFill="1" applyBorder="1"/>
    <xf numFmtId="0" fontId="0" fillId="2" borderId="160" xfId="0" applyFill="1" applyBorder="1"/>
    <xf numFmtId="0" fontId="0" fillId="2" borderId="161" xfId="0" applyFill="1" applyBorder="1"/>
    <xf numFmtId="9" fontId="73" fillId="26" borderId="120" xfId="5151" applyNumberFormat="1" applyFont="1" applyFill="1" applyBorder="1" applyAlignment="1">
      <alignment vertical="center" wrapText="1"/>
    </xf>
    <xf numFmtId="9" fontId="73" fillId="26" borderId="142" xfId="5151" applyNumberFormat="1" applyFont="1" applyFill="1" applyBorder="1" applyAlignment="1">
      <alignment vertical="center" wrapText="1"/>
    </xf>
    <xf numFmtId="9" fontId="73" fillId="26" borderId="162" xfId="5151" applyNumberFormat="1" applyFont="1" applyFill="1" applyBorder="1" applyAlignment="1">
      <alignment vertical="center" wrapText="1"/>
    </xf>
    <xf numFmtId="9" fontId="73" fillId="26" borderId="162" xfId="5151" applyNumberFormat="1" applyFont="1" applyFill="1" applyBorder="1" applyAlignment="1">
      <alignment horizontal="center" vertical="center" wrapText="1"/>
    </xf>
    <xf numFmtId="0" fontId="0" fillId="2" borderId="163" xfId="0" applyFill="1" applyBorder="1"/>
    <xf numFmtId="0" fontId="0" fillId="2" borderId="164" xfId="0" applyFill="1" applyBorder="1"/>
    <xf numFmtId="290" fontId="6" fillId="2" borderId="35" xfId="0" applyNumberFormat="1" applyFont="1" applyFill="1" applyBorder="1" applyProtection="1">
      <protection locked="0"/>
    </xf>
    <xf numFmtId="0" fontId="6" fillId="2" borderId="35" xfId="0" applyFont="1" applyFill="1" applyBorder="1"/>
    <xf numFmtId="290" fontId="6" fillId="2" borderId="35" xfId="0" applyNumberFormat="1" applyFont="1" applyFill="1" applyBorder="1"/>
    <xf numFmtId="43" fontId="6" fillId="2" borderId="35" xfId="71" applyFont="1" applyFill="1" applyBorder="1" applyProtection="1"/>
    <xf numFmtId="43" fontId="6" fillId="2" borderId="35" xfId="71" applyFont="1" applyFill="1" applyBorder="1" applyProtection="1">
      <protection locked="0"/>
    </xf>
    <xf numFmtId="0" fontId="6" fillId="2" borderId="35" xfId="0" applyFont="1" applyFill="1" applyBorder="1" applyProtection="1">
      <protection locked="0"/>
    </xf>
    <xf numFmtId="291" fontId="6" fillId="28" borderId="35" xfId="0" applyNumberFormat="1" applyFont="1" applyFill="1" applyBorder="1" applyProtection="1">
      <protection locked="0"/>
    </xf>
    <xf numFmtId="289" fontId="0" fillId="2" borderId="152" xfId="0" applyNumberFormat="1" applyFill="1" applyBorder="1" applyAlignment="1">
      <alignment horizontal="center"/>
    </xf>
    <xf numFmtId="43" fontId="0" fillId="28" borderId="153" xfId="71" applyFont="1" applyFill="1" applyBorder="1"/>
    <xf numFmtId="0" fontId="0" fillId="2" borderId="165" xfId="0" applyFill="1" applyBorder="1"/>
    <xf numFmtId="0" fontId="0" fillId="2" borderId="166" xfId="0" applyFill="1" applyBorder="1"/>
    <xf numFmtId="0" fontId="0" fillId="2" borderId="167" xfId="0" applyFill="1" applyBorder="1"/>
    <xf numFmtId="0" fontId="0" fillId="2" borderId="168" xfId="0" applyFill="1" applyBorder="1"/>
    <xf numFmtId="289" fontId="0" fillId="2" borderId="146" xfId="0" applyNumberFormat="1" applyFill="1" applyBorder="1"/>
    <xf numFmtId="43" fontId="0" fillId="2" borderId="147" xfId="71" applyFont="1" applyFill="1" applyBorder="1"/>
    <xf numFmtId="181" fontId="0" fillId="2" borderId="147" xfId="71" applyNumberFormat="1" applyFont="1" applyFill="1" applyBorder="1"/>
    <xf numFmtId="181" fontId="0" fillId="2" borderId="144" xfId="71" applyNumberFormat="1" applyFont="1" applyFill="1" applyBorder="1"/>
    <xf numFmtId="237" fontId="0" fillId="2" borderId="144" xfId="72" applyNumberFormat="1" applyFont="1" applyFill="1" applyBorder="1"/>
    <xf numFmtId="181" fontId="0" fillId="2" borderId="145" xfId="71" applyNumberFormat="1" applyFont="1" applyFill="1" applyBorder="1"/>
    <xf numFmtId="0" fontId="0" fillId="2" borderId="149" xfId="0" applyFill="1" applyBorder="1"/>
    <xf numFmtId="237" fontId="0" fillId="2" borderId="150" xfId="72" applyNumberFormat="1" applyFont="1" applyFill="1" applyBorder="1"/>
    <xf numFmtId="181" fontId="0" fillId="2" borderId="151" xfId="71" applyNumberFormat="1" applyFont="1" applyFill="1" applyBorder="1"/>
    <xf numFmtId="0" fontId="0" fillId="2" borderId="152" xfId="0" applyFill="1" applyBorder="1"/>
    <xf numFmtId="237" fontId="0" fillId="2" borderId="153" xfId="72" applyNumberFormat="1" applyFont="1" applyFill="1" applyBorder="1"/>
    <xf numFmtId="181" fontId="0" fillId="2" borderId="154" xfId="71" applyNumberFormat="1" applyFont="1" applyFill="1" applyBorder="1"/>
    <xf numFmtId="43" fontId="0" fillId="2" borderId="0" xfId="71" applyFont="1" applyFill="1"/>
    <xf numFmtId="0" fontId="0" fillId="2" borderId="150" xfId="0" applyFill="1" applyBorder="1"/>
    <xf numFmtId="290" fontId="6" fillId="2" borderId="35" xfId="0" applyNumberFormat="1" applyFont="1" applyFill="1" applyBorder="1" applyAlignment="1">
      <alignment horizontal="center"/>
    </xf>
    <xf numFmtId="0" fontId="0" fillId="2" borderId="153" xfId="0" applyFill="1" applyBorder="1"/>
    <xf numFmtId="237" fontId="0" fillId="2" borderId="147" xfId="72" applyNumberFormat="1" applyFont="1" applyFill="1" applyBorder="1"/>
    <xf numFmtId="181" fontId="0" fillId="2" borderId="148" xfId="71" applyNumberFormat="1" applyFont="1" applyFill="1" applyBorder="1"/>
    <xf numFmtId="291" fontId="6" fillId="2" borderId="35" xfId="0" applyNumberFormat="1" applyFont="1" applyFill="1" applyBorder="1" applyProtection="1">
      <protection locked="0"/>
    </xf>
    <xf numFmtId="3" fontId="46" fillId="2" borderId="0" xfId="0" applyNumberFormat="1" applyFont="1" applyFill="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3" fontId="9"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wrapText="1"/>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vertical="center"/>
      <protection locked="0"/>
    </xf>
    <xf numFmtId="3" fontId="50"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0" fontId="92" fillId="2" borderId="89" xfId="0" applyFont="1" applyFill="1" applyBorder="1" applyAlignment="1" applyProtection="1">
      <alignment vertical="top"/>
      <protection locked="0"/>
    </xf>
    <xf numFmtId="0" fontId="46" fillId="2" borderId="0" xfId="0" applyFont="1" applyFill="1" applyAlignment="1" applyProtection="1">
      <alignment vertical="top" wrapText="1"/>
      <protection locked="0"/>
    </xf>
    <xf numFmtId="0" fontId="223" fillId="2" borderId="89" xfId="0" applyFont="1" applyFill="1" applyBorder="1" applyAlignment="1" applyProtection="1">
      <alignment vertical="top" wrapText="1"/>
      <protection locked="0"/>
    </xf>
    <xf numFmtId="9" fontId="46" fillId="28" borderId="0" xfId="72" applyFont="1" applyFill="1" applyBorder="1" applyAlignment="1">
      <alignment horizontal="center" vertical="top"/>
    </xf>
    <xf numFmtId="3" fontId="223" fillId="2" borderId="89" xfId="0" applyNumberFormat="1" applyFont="1" applyFill="1" applyBorder="1" applyAlignment="1" applyProtection="1">
      <alignment vertical="center"/>
      <protection locked="0"/>
    </xf>
    <xf numFmtId="3" fontId="46" fillId="28"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left" vertical="center"/>
      <protection locked="0"/>
    </xf>
    <xf numFmtId="10" fontId="35" fillId="28"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0" fontId="35" fillId="2" borderId="0" xfId="0" applyFont="1" applyFill="1" applyAlignment="1" applyProtection="1">
      <alignment horizontal="center" vertical="center"/>
      <protection locked="0"/>
    </xf>
    <xf numFmtId="3" fontId="232" fillId="0" borderId="89" xfId="0" applyNumberFormat="1" applyFont="1" applyBorder="1" applyAlignment="1" applyProtection="1">
      <alignment vertical="center" wrapText="1"/>
      <protection locked="0"/>
    </xf>
    <xf numFmtId="3" fontId="50" fillId="2" borderId="0" xfId="0" applyNumberFormat="1" applyFont="1" applyFill="1" applyAlignment="1" applyProtection="1">
      <alignment vertical="center" wrapText="1"/>
      <protection locked="0"/>
    </xf>
    <xf numFmtId="10" fontId="211"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46" fillId="28" borderId="35" xfId="0" applyNumberFormat="1" applyFont="1" applyFill="1" applyBorder="1" applyAlignment="1" applyProtection="1">
      <alignment horizontal="right" vertical="center"/>
      <protection locked="0"/>
    </xf>
    <xf numFmtId="3" fontId="0" fillId="28" borderId="35" xfId="0" applyNumberFormat="1" applyFill="1" applyBorder="1" applyAlignment="1">
      <alignment vertical="top"/>
    </xf>
    <xf numFmtId="0" fontId="92" fillId="2" borderId="0" xfId="0" applyFont="1" applyFill="1" applyAlignment="1" applyProtection="1">
      <alignment vertical="top" wrapText="1"/>
      <protection locked="0"/>
    </xf>
    <xf numFmtId="3" fontId="223" fillId="2" borderId="0" xfId="0" applyNumberFormat="1" applyFont="1" applyFill="1" applyAlignment="1" applyProtection="1">
      <alignment vertical="center"/>
      <protection locked="0"/>
    </xf>
    <xf numFmtId="3" fontId="92" fillId="2" borderId="0" xfId="0" applyNumberFormat="1" applyFont="1" applyFill="1" applyAlignment="1" applyProtection="1">
      <alignment vertical="center"/>
      <protection locked="0"/>
    </xf>
    <xf numFmtId="3" fontId="92" fillId="2" borderId="0" xfId="0" applyNumberFormat="1" applyFont="1" applyFill="1" applyAlignment="1" applyProtection="1">
      <alignment horizontal="center" vertical="center"/>
      <protection locked="0"/>
    </xf>
    <xf numFmtId="3" fontId="228" fillId="2" borderId="0" xfId="0" applyNumberFormat="1" applyFont="1" applyFill="1" applyAlignment="1" applyProtection="1">
      <alignment vertical="center"/>
      <protection locked="0"/>
    </xf>
    <xf numFmtId="0" fontId="223" fillId="2" borderId="0" xfId="0" applyFont="1" applyFill="1" applyAlignment="1" applyProtection="1">
      <alignment vertical="top" wrapText="1"/>
      <protection locked="0"/>
    </xf>
    <xf numFmtId="3" fontId="59" fillId="28" borderId="35" xfId="0" applyNumberFormat="1" applyFont="1" applyFill="1" applyBorder="1" applyAlignment="1" applyProtection="1">
      <alignment horizontal="center" vertical="center"/>
      <protection locked="0"/>
    </xf>
    <xf numFmtId="0" fontId="223" fillId="2" borderId="0" xfId="0" applyFont="1" applyFill="1" applyAlignment="1" applyProtection="1">
      <alignment vertical="top"/>
      <protection locked="0"/>
    </xf>
    <xf numFmtId="10" fontId="46" fillId="0" borderId="7" xfId="0" applyNumberFormat="1" applyFont="1" applyBorder="1" applyAlignment="1" applyProtection="1">
      <alignment horizontal="center"/>
      <protection locked="0"/>
    </xf>
    <xf numFmtId="10" fontId="9" fillId="2" borderId="169" xfId="0" applyNumberFormat="1" applyFont="1" applyFill="1" applyBorder="1"/>
    <xf numFmtId="10" fontId="42" fillId="2" borderId="8" xfId="0" applyNumberFormat="1" applyFont="1" applyFill="1" applyBorder="1" applyAlignment="1">
      <alignment horizontal="center"/>
    </xf>
    <xf numFmtId="10" fontId="42" fillId="28" borderId="8" xfId="0" applyNumberFormat="1" applyFont="1" applyFill="1" applyBorder="1" applyAlignment="1">
      <alignment horizontal="center"/>
    </xf>
    <xf numFmtId="0" fontId="0" fillId="28" borderId="170" xfId="0" applyFill="1" applyBorder="1" applyAlignment="1">
      <alignment vertical="top"/>
    </xf>
    <xf numFmtId="0" fontId="0" fillId="28" borderId="170" xfId="0" applyFill="1" applyBorder="1" applyAlignment="1">
      <alignment horizontal="center" vertical="top"/>
    </xf>
    <xf numFmtId="3" fontId="0" fillId="28" borderId="3"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171" xfId="0" applyNumberFormat="1" applyFill="1" applyBorder="1" applyAlignment="1">
      <alignment vertical="top"/>
    </xf>
    <xf numFmtId="3" fontId="0" fillId="28" borderId="172" xfId="0" applyNumberFormat="1" applyFill="1" applyBorder="1" applyAlignment="1">
      <alignment vertical="top"/>
    </xf>
    <xf numFmtId="3" fontId="0" fillId="28" borderId="173" xfId="0" applyNumberFormat="1" applyFill="1" applyBorder="1" applyAlignment="1">
      <alignment vertical="top"/>
    </xf>
    <xf numFmtId="0" fontId="0" fillId="28" borderId="170" xfId="0" applyFill="1" applyBorder="1" applyAlignment="1">
      <alignment horizontal="left" vertical="top"/>
    </xf>
    <xf numFmtId="3" fontId="0" fillId="2" borderId="0" xfId="0" applyNumberFormat="1" applyFill="1"/>
    <xf numFmtId="43" fontId="0" fillId="2" borderId="0" xfId="0" applyNumberFormat="1" applyFill="1"/>
    <xf numFmtId="43" fontId="0" fillId="2" borderId="150" xfId="0" applyNumberFormat="1" applyFill="1" applyBorder="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92" borderId="0" xfId="0" applyFont="1" applyFill="1" applyAlignment="1">
      <alignment horizontal="left" vertical="center" wrapText="1"/>
    </xf>
    <xf numFmtId="0" fontId="53" fillId="26" borderId="0" xfId="0" applyFont="1" applyFill="1" applyAlignment="1">
      <alignment horizontal="center" vertical="center" wrapText="1"/>
    </xf>
    <xf numFmtId="0" fontId="53" fillId="26" borderId="0" xfId="0" applyFont="1" applyFill="1" applyAlignment="1" applyProtection="1">
      <alignment horizontal="center" vertical="center" wrapText="1"/>
      <protection locked="0"/>
    </xf>
    <xf numFmtId="0" fontId="53" fillId="26" borderId="12" xfId="0" applyFont="1" applyFill="1" applyBorder="1" applyAlignment="1" applyProtection="1">
      <alignment horizontal="center" vertical="center" wrapText="1"/>
      <protection locked="0"/>
    </xf>
    <xf numFmtId="3" fontId="228" fillId="0" borderId="89" xfId="0" applyNumberFormat="1" applyFont="1" applyBorder="1" applyAlignment="1" applyProtection="1">
      <alignment vertical="center"/>
      <protection locked="0"/>
    </xf>
    <xf numFmtId="3" fontId="228" fillId="0" borderId="0" xfId="0" applyNumberFormat="1" applyFont="1" applyBorder="1" applyAlignment="1" applyProtection="1">
      <alignment vertical="center"/>
      <protection locked="0"/>
    </xf>
    <xf numFmtId="3" fontId="228" fillId="0" borderId="12" xfId="0" applyNumberFormat="1" applyFont="1" applyBorder="1" applyAlignment="1" applyProtection="1">
      <alignment vertical="center"/>
      <protection locked="0"/>
    </xf>
    <xf numFmtId="0" fontId="6" fillId="0" borderId="89" xfId="9772" applyFont="1" applyBorder="1" applyAlignment="1" applyProtection="1">
      <alignment vertical="top"/>
      <protection hidden="1"/>
    </xf>
    <xf numFmtId="0" fontId="6" fillId="0" borderId="0" xfId="9772" applyFont="1" applyBorder="1" applyAlignment="1" applyProtection="1">
      <alignment vertical="top"/>
      <protection hidden="1"/>
    </xf>
    <xf numFmtId="0" fontId="6" fillId="0" borderId="12" xfId="9772" applyFont="1" applyBorder="1" applyAlignment="1" applyProtection="1">
      <alignment vertical="top"/>
      <protection hidden="1"/>
    </xf>
    <xf numFmtId="3" fontId="5" fillId="0" borderId="89" xfId="0" applyNumberFormat="1" applyFont="1" applyBorder="1" applyAlignment="1">
      <alignment vertical="center"/>
    </xf>
    <xf numFmtId="3" fontId="5" fillId="0" borderId="0" xfId="0" applyNumberFormat="1" applyFont="1" applyBorder="1" applyAlignment="1">
      <alignment vertical="center"/>
    </xf>
    <xf numFmtId="3" fontId="5" fillId="0" borderId="12" xfId="0" applyNumberFormat="1" applyFont="1" applyBorder="1" applyAlignment="1">
      <alignment vertical="center"/>
    </xf>
    <xf numFmtId="0" fontId="0" fillId="2" borderId="89" xfId="0" applyFill="1" applyBorder="1"/>
    <xf numFmtId="0" fontId="0" fillId="2" borderId="0" xfId="0" applyFill="1" applyBorder="1"/>
    <xf numFmtId="0" fontId="0" fillId="2" borderId="12" xfId="0" applyFill="1" applyBorder="1"/>
    <xf numFmtId="3" fontId="228" fillId="0" borderId="0" xfId="0" applyNumberFormat="1" applyFont="1" applyAlignment="1" applyProtection="1">
      <alignment vertical="center"/>
      <protection locked="0"/>
    </xf>
    <xf numFmtId="3" fontId="228" fillId="0" borderId="0" xfId="0" applyNumberFormat="1" applyFont="1" applyAlignment="1" applyProtection="1">
      <alignment horizontal="left" vertical="center"/>
      <protection locked="0"/>
    </xf>
    <xf numFmtId="0" fontId="0" fillId="2" borderId="109" xfId="0" applyFill="1" applyBorder="1"/>
    <xf numFmtId="0" fontId="0" fillId="2" borderId="5" xfId="0" applyFill="1" applyBorder="1"/>
    <xf numFmtId="0" fontId="0" fillId="2" borderId="112" xfId="0" applyFill="1" applyBorder="1"/>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cellXfs>
  <cellStyles count="9773">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59 2" xfId="9772" xr:uid="{DE3AD298-5201-AD4C-9AB7-03813350EF2A}"/>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488583"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850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08371"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51776"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2607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95050"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5237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8878" y="216648"/>
          <a:ext cx="20194304"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618221"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26223"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1965194"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 defaultRowHeight="15"/>
  <cols>
    <col min="1" max="1" width="9" style="9"/>
    <col min="2" max="2" width="32" style="27" customWidth="1"/>
    <col min="3" max="3" width="114.33203125" style="9" customWidth="1"/>
    <col min="4" max="4" width="8" style="9" customWidth="1"/>
    <col min="5" max="16384" width="9" style="9"/>
  </cols>
  <sheetData>
    <row r="1" spans="1:3" ht="174" customHeight="1"/>
    <row r="3" spans="1:3" ht="20">
      <c r="B3" s="888" t="s">
        <v>174</v>
      </c>
      <c r="C3" s="888"/>
    </row>
    <row r="4" spans="1:3" ht="11.25" customHeight="1"/>
    <row r="5" spans="1:3" s="30" customFormat="1" ht="25.5" customHeight="1">
      <c r="B5" s="60" t="s">
        <v>420</v>
      </c>
      <c r="C5" s="60" t="s">
        <v>173</v>
      </c>
    </row>
    <row r="6" spans="1:3" s="176" customFormat="1" ht="48" customHeight="1">
      <c r="A6" s="241"/>
      <c r="B6" s="618" t="s">
        <v>170</v>
      </c>
      <c r="C6" s="670" t="s">
        <v>605</v>
      </c>
    </row>
    <row r="7" spans="1:3" s="176" customFormat="1" ht="21" customHeight="1">
      <c r="A7" s="241"/>
      <c r="B7" s="612" t="s">
        <v>552</v>
      </c>
      <c r="C7" s="671" t="s">
        <v>618</v>
      </c>
    </row>
    <row r="8" spans="1:3" s="176" customFormat="1" ht="32.25" customHeight="1">
      <c r="B8" s="612" t="s">
        <v>367</v>
      </c>
      <c r="C8" s="672" t="s">
        <v>606</v>
      </c>
    </row>
    <row r="9" spans="1:3" s="176" customFormat="1" ht="27.75" customHeight="1">
      <c r="B9" s="612" t="s">
        <v>169</v>
      </c>
      <c r="C9" s="672" t="s">
        <v>607</v>
      </c>
    </row>
    <row r="10" spans="1:3" s="176" customFormat="1" ht="33" customHeight="1">
      <c r="B10" s="612" t="s">
        <v>603</v>
      </c>
      <c r="C10" s="671" t="s">
        <v>611</v>
      </c>
    </row>
    <row r="11" spans="1:3" s="176" customFormat="1" ht="26.25" customHeight="1">
      <c r="B11" s="627" t="s">
        <v>368</v>
      </c>
      <c r="C11" s="674" t="s">
        <v>608</v>
      </c>
    </row>
    <row r="12" spans="1:3" s="176" customFormat="1" ht="39.75" customHeight="1">
      <c r="B12" s="612" t="s">
        <v>369</v>
      </c>
      <c r="C12" s="672" t="s">
        <v>609</v>
      </c>
    </row>
    <row r="13" spans="1:3" s="176" customFormat="1" ht="18" customHeight="1">
      <c r="B13" s="612" t="s">
        <v>370</v>
      </c>
      <c r="C13" s="672" t="s">
        <v>610</v>
      </c>
    </row>
    <row r="14" spans="1:3" s="176" customFormat="1" ht="13.5" customHeight="1">
      <c r="B14" s="612"/>
      <c r="C14" s="673"/>
    </row>
    <row r="15" spans="1:3" s="176" customFormat="1" ht="18" customHeight="1">
      <c r="B15" s="612" t="s">
        <v>673</v>
      </c>
      <c r="C15" s="671" t="s">
        <v>671</v>
      </c>
    </row>
    <row r="16" spans="1:3" s="176" customFormat="1" ht="8.25" customHeight="1">
      <c r="B16" s="612"/>
      <c r="C16" s="673"/>
    </row>
    <row r="17" spans="2:3" s="176" customFormat="1" ht="33" customHeight="1">
      <c r="B17" s="675" t="s">
        <v>604</v>
      </c>
      <c r="C17" s="676" t="s">
        <v>672</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 defaultRowHeight="15"/>
  <cols>
    <col min="1" max="1" width="9" style="12"/>
    <col min="2" max="2" width="37" style="693" customWidth="1"/>
    <col min="3" max="3" width="9" style="10"/>
    <col min="4" max="16384" width="9" style="12"/>
  </cols>
  <sheetData>
    <row r="16" spans="2:21" ht="26.25" customHeight="1">
      <c r="B16" s="694" t="s">
        <v>561</v>
      </c>
      <c r="C16" s="895" t="s">
        <v>505</v>
      </c>
      <c r="D16" s="896"/>
      <c r="E16" s="896"/>
      <c r="F16" s="896"/>
      <c r="G16" s="896"/>
      <c r="H16" s="896"/>
      <c r="I16" s="896"/>
      <c r="J16" s="896"/>
      <c r="K16" s="896"/>
      <c r="L16" s="896"/>
      <c r="M16" s="896"/>
      <c r="N16" s="896"/>
      <c r="O16" s="896"/>
      <c r="P16" s="896"/>
      <c r="Q16" s="896"/>
      <c r="R16" s="896"/>
      <c r="S16" s="896"/>
      <c r="T16" s="896"/>
      <c r="U16" s="896"/>
    </row>
    <row r="17" spans="2:21" ht="55.5" customHeight="1">
      <c r="B17" s="695" t="s">
        <v>640</v>
      </c>
      <c r="C17" s="897" t="s">
        <v>725</v>
      </c>
      <c r="D17" s="897"/>
      <c r="E17" s="897"/>
      <c r="F17" s="897"/>
      <c r="G17" s="897"/>
      <c r="H17" s="897"/>
      <c r="I17" s="897"/>
      <c r="J17" s="897"/>
      <c r="K17" s="897"/>
      <c r="L17" s="897"/>
      <c r="M17" s="897"/>
      <c r="N17" s="897"/>
      <c r="O17" s="897"/>
      <c r="P17" s="897"/>
      <c r="Q17" s="897"/>
      <c r="R17" s="897"/>
      <c r="S17" s="897"/>
      <c r="T17" s="897"/>
      <c r="U17" s="898"/>
    </row>
    <row r="18" spans="2:21" ht="16">
      <c r="B18" s="696"/>
      <c r="C18" s="697"/>
      <c r="D18" s="698"/>
      <c r="E18" s="698"/>
      <c r="F18" s="698"/>
      <c r="G18" s="698"/>
      <c r="H18" s="698"/>
      <c r="I18" s="698"/>
      <c r="J18" s="698"/>
      <c r="K18" s="698"/>
      <c r="L18" s="698"/>
      <c r="M18" s="698"/>
      <c r="N18" s="698"/>
      <c r="O18" s="698"/>
      <c r="P18" s="698"/>
      <c r="Q18" s="698"/>
      <c r="R18" s="698"/>
      <c r="S18" s="698"/>
      <c r="T18" s="698"/>
      <c r="U18" s="699"/>
    </row>
    <row r="19" spans="2:21" ht="16">
      <c r="B19" s="696"/>
      <c r="C19" s="697" t="s">
        <v>644</v>
      </c>
      <c r="D19" s="698"/>
      <c r="E19" s="698"/>
      <c r="F19" s="698"/>
      <c r="G19" s="698"/>
      <c r="H19" s="698"/>
      <c r="I19" s="698"/>
      <c r="J19" s="698"/>
      <c r="K19" s="698"/>
      <c r="L19" s="698"/>
      <c r="M19" s="698"/>
      <c r="N19" s="698"/>
      <c r="O19" s="698"/>
      <c r="P19" s="698"/>
      <c r="Q19" s="698"/>
      <c r="R19" s="698"/>
      <c r="S19" s="698"/>
      <c r="T19" s="698"/>
      <c r="U19" s="699"/>
    </row>
    <row r="20" spans="2:21" ht="16">
      <c r="B20" s="696"/>
      <c r="C20" s="697"/>
      <c r="D20" s="698"/>
      <c r="E20" s="698"/>
      <c r="F20" s="698"/>
      <c r="G20" s="698"/>
      <c r="H20" s="698"/>
      <c r="I20" s="698"/>
      <c r="J20" s="698"/>
      <c r="K20" s="698"/>
      <c r="L20" s="698"/>
      <c r="M20" s="698"/>
      <c r="N20" s="698"/>
      <c r="O20" s="698"/>
      <c r="P20" s="698"/>
      <c r="Q20" s="698"/>
      <c r="R20" s="698"/>
      <c r="S20" s="698"/>
      <c r="T20" s="698"/>
      <c r="U20" s="699"/>
    </row>
    <row r="21" spans="2:21" ht="16">
      <c r="B21" s="696"/>
      <c r="C21" s="697" t="s">
        <v>641</v>
      </c>
      <c r="D21" s="698"/>
      <c r="E21" s="698"/>
      <c r="F21" s="698"/>
      <c r="G21" s="698"/>
      <c r="H21" s="698"/>
      <c r="I21" s="698"/>
      <c r="J21" s="698"/>
      <c r="K21" s="698"/>
      <c r="L21" s="698"/>
      <c r="M21" s="698"/>
      <c r="N21" s="698"/>
      <c r="O21" s="698"/>
      <c r="P21" s="698"/>
      <c r="Q21" s="698"/>
      <c r="R21" s="698"/>
      <c r="S21" s="698"/>
      <c r="T21" s="698"/>
      <c r="U21" s="699"/>
    </row>
    <row r="22" spans="2:21" ht="16">
      <c r="B22" s="696"/>
      <c r="C22" s="697"/>
      <c r="D22" s="698"/>
      <c r="E22" s="698"/>
      <c r="F22" s="698"/>
      <c r="G22" s="698"/>
      <c r="H22" s="698"/>
      <c r="I22" s="698"/>
      <c r="J22" s="698"/>
      <c r="K22" s="698"/>
      <c r="L22" s="698"/>
      <c r="M22" s="698"/>
      <c r="N22" s="698"/>
      <c r="O22" s="698"/>
      <c r="P22" s="698"/>
      <c r="Q22" s="698"/>
      <c r="R22" s="698"/>
      <c r="S22" s="698"/>
      <c r="T22" s="698"/>
      <c r="U22" s="699"/>
    </row>
    <row r="23" spans="2:21" ht="30" customHeight="1">
      <c r="B23" s="696"/>
      <c r="C23" s="891" t="s">
        <v>642</v>
      </c>
      <c r="D23" s="891"/>
      <c r="E23" s="891"/>
      <c r="F23" s="891"/>
      <c r="G23" s="891"/>
      <c r="H23" s="891"/>
      <c r="I23" s="891"/>
      <c r="J23" s="891"/>
      <c r="K23" s="891"/>
      <c r="L23" s="891"/>
      <c r="M23" s="891"/>
      <c r="N23" s="891"/>
      <c r="O23" s="891"/>
      <c r="P23" s="891"/>
      <c r="Q23" s="891"/>
      <c r="R23" s="891"/>
      <c r="S23" s="891"/>
      <c r="T23" s="698"/>
      <c r="U23" s="699"/>
    </row>
    <row r="24" spans="2:21" ht="16">
      <c r="B24" s="696"/>
      <c r="C24" s="697"/>
      <c r="D24" s="698"/>
      <c r="E24" s="698"/>
      <c r="F24" s="698"/>
      <c r="G24" s="698"/>
      <c r="H24" s="698"/>
      <c r="I24" s="698"/>
      <c r="J24" s="698"/>
      <c r="K24" s="698"/>
      <c r="L24" s="698"/>
      <c r="M24" s="698"/>
      <c r="N24" s="698"/>
      <c r="O24" s="698"/>
      <c r="P24" s="698"/>
      <c r="Q24" s="698"/>
      <c r="R24" s="698"/>
      <c r="S24" s="698"/>
      <c r="T24" s="698"/>
      <c r="U24" s="699"/>
    </row>
    <row r="25" spans="2:21" ht="16">
      <c r="B25" s="696"/>
      <c r="C25" s="697" t="s">
        <v>645</v>
      </c>
      <c r="D25" s="698"/>
      <c r="E25" s="698"/>
      <c r="F25" s="698"/>
      <c r="G25" s="698"/>
      <c r="H25" s="698"/>
      <c r="I25" s="698"/>
      <c r="J25" s="698"/>
      <c r="K25" s="698"/>
      <c r="L25" s="698"/>
      <c r="M25" s="698"/>
      <c r="N25" s="698"/>
      <c r="O25" s="698"/>
      <c r="P25" s="698"/>
      <c r="Q25" s="698"/>
      <c r="R25" s="698"/>
      <c r="S25" s="698"/>
      <c r="T25" s="698"/>
      <c r="U25" s="699"/>
    </row>
    <row r="26" spans="2:21" ht="16">
      <c r="B26" s="696"/>
      <c r="C26" s="697"/>
      <c r="D26" s="698"/>
      <c r="E26" s="698"/>
      <c r="F26" s="698"/>
      <c r="G26" s="698"/>
      <c r="H26" s="698"/>
      <c r="I26" s="698"/>
      <c r="J26" s="698"/>
      <c r="K26" s="698"/>
      <c r="L26" s="698"/>
      <c r="M26" s="698"/>
      <c r="N26" s="698"/>
      <c r="O26" s="698"/>
      <c r="P26" s="698"/>
      <c r="Q26" s="698"/>
      <c r="R26" s="698"/>
      <c r="S26" s="698"/>
      <c r="T26" s="698"/>
      <c r="U26" s="699"/>
    </row>
    <row r="27" spans="2:21" ht="31.5" customHeight="1">
      <c r="B27" s="696"/>
      <c r="C27" s="891" t="s">
        <v>643</v>
      </c>
      <c r="D27" s="891"/>
      <c r="E27" s="891"/>
      <c r="F27" s="891"/>
      <c r="G27" s="891"/>
      <c r="H27" s="891"/>
      <c r="I27" s="891"/>
      <c r="J27" s="891"/>
      <c r="K27" s="891"/>
      <c r="L27" s="891"/>
      <c r="M27" s="891"/>
      <c r="N27" s="891"/>
      <c r="O27" s="891"/>
      <c r="P27" s="891"/>
      <c r="Q27" s="891"/>
      <c r="R27" s="891"/>
      <c r="S27" s="891"/>
      <c r="T27" s="891"/>
      <c r="U27" s="892"/>
    </row>
    <row r="28" spans="2:21" ht="16">
      <c r="B28" s="696"/>
      <c r="C28" s="697"/>
      <c r="D28" s="698"/>
      <c r="E28" s="698"/>
      <c r="F28" s="698"/>
      <c r="G28" s="698"/>
      <c r="H28" s="698"/>
      <c r="I28" s="698"/>
      <c r="J28" s="698"/>
      <c r="K28" s="698"/>
      <c r="L28" s="698"/>
      <c r="M28" s="698"/>
      <c r="N28" s="698"/>
      <c r="O28" s="698"/>
      <c r="P28" s="698"/>
      <c r="Q28" s="698"/>
      <c r="R28" s="698"/>
      <c r="S28" s="698"/>
      <c r="T28" s="698"/>
      <c r="U28" s="699"/>
    </row>
    <row r="29" spans="2:21" ht="31.5" customHeight="1">
      <c r="B29" s="696"/>
      <c r="C29" s="891" t="s">
        <v>646</v>
      </c>
      <c r="D29" s="891"/>
      <c r="E29" s="891"/>
      <c r="F29" s="891"/>
      <c r="G29" s="891"/>
      <c r="H29" s="891"/>
      <c r="I29" s="891"/>
      <c r="J29" s="891"/>
      <c r="K29" s="891"/>
      <c r="L29" s="891"/>
      <c r="M29" s="891"/>
      <c r="N29" s="891"/>
      <c r="O29" s="891"/>
      <c r="P29" s="891"/>
      <c r="Q29" s="891"/>
      <c r="R29" s="891"/>
      <c r="S29" s="891"/>
      <c r="T29" s="891"/>
      <c r="U29" s="892"/>
    </row>
    <row r="30" spans="2:21" ht="16">
      <c r="B30" s="696"/>
      <c r="C30" s="697"/>
      <c r="D30" s="698"/>
      <c r="E30" s="698"/>
      <c r="F30" s="698"/>
      <c r="G30" s="698"/>
      <c r="H30" s="698"/>
      <c r="I30" s="698"/>
      <c r="J30" s="698"/>
      <c r="K30" s="698"/>
      <c r="L30" s="698"/>
      <c r="M30" s="698"/>
      <c r="N30" s="698"/>
      <c r="O30" s="698"/>
      <c r="P30" s="698"/>
      <c r="Q30" s="698"/>
      <c r="R30" s="698"/>
      <c r="S30" s="698"/>
      <c r="T30" s="698"/>
      <c r="U30" s="699"/>
    </row>
    <row r="31" spans="2:21" ht="16">
      <c r="B31" s="696"/>
      <c r="C31" s="697" t="s">
        <v>647</v>
      </c>
      <c r="D31" s="698"/>
      <c r="E31" s="698"/>
      <c r="F31" s="698"/>
      <c r="G31" s="698"/>
      <c r="H31" s="698"/>
      <c r="I31" s="698"/>
      <c r="J31" s="698"/>
      <c r="K31" s="698"/>
      <c r="L31" s="698"/>
      <c r="M31" s="698"/>
      <c r="N31" s="698"/>
      <c r="O31" s="698"/>
      <c r="P31" s="698"/>
      <c r="Q31" s="698"/>
      <c r="R31" s="698"/>
      <c r="S31" s="698"/>
      <c r="T31" s="698"/>
      <c r="U31" s="699"/>
    </row>
    <row r="32" spans="2:21" ht="16">
      <c r="B32" s="700"/>
      <c r="C32" s="701"/>
      <c r="D32" s="702"/>
      <c r="E32" s="702"/>
      <c r="F32" s="702"/>
      <c r="G32" s="702"/>
      <c r="H32" s="702"/>
      <c r="I32" s="702"/>
      <c r="J32" s="702"/>
      <c r="K32" s="702"/>
      <c r="L32" s="702"/>
      <c r="M32" s="702"/>
      <c r="N32" s="702"/>
      <c r="O32" s="702"/>
      <c r="P32" s="702"/>
      <c r="Q32" s="702"/>
      <c r="R32" s="702"/>
      <c r="S32" s="702"/>
      <c r="T32" s="702"/>
      <c r="U32" s="703"/>
    </row>
    <row r="33" spans="2:21" ht="39" customHeight="1">
      <c r="B33" s="704" t="s">
        <v>648</v>
      </c>
      <c r="C33" s="899" t="s">
        <v>649</v>
      </c>
      <c r="D33" s="899"/>
      <c r="E33" s="899"/>
      <c r="F33" s="899"/>
      <c r="G33" s="899"/>
      <c r="H33" s="899"/>
      <c r="I33" s="899"/>
      <c r="J33" s="899"/>
      <c r="K33" s="899"/>
      <c r="L33" s="899"/>
      <c r="M33" s="899"/>
      <c r="N33" s="899"/>
      <c r="O33" s="899"/>
      <c r="P33" s="899"/>
      <c r="Q33" s="899"/>
      <c r="R33" s="899"/>
      <c r="S33" s="899"/>
      <c r="T33" s="899"/>
      <c r="U33" s="900"/>
    </row>
    <row r="34" spans="2:21">
      <c r="B34" s="705"/>
      <c r="C34" s="706"/>
      <c r="D34" s="706"/>
      <c r="E34" s="706"/>
      <c r="F34" s="706"/>
      <c r="G34" s="706"/>
      <c r="H34" s="706"/>
      <c r="I34" s="706"/>
      <c r="J34" s="706"/>
      <c r="K34" s="706"/>
      <c r="L34" s="706"/>
      <c r="M34" s="706"/>
      <c r="N34" s="706"/>
      <c r="O34" s="706"/>
      <c r="P34" s="706"/>
      <c r="Q34" s="706"/>
      <c r="R34" s="706"/>
      <c r="S34" s="706"/>
      <c r="T34" s="706"/>
      <c r="U34" s="707"/>
    </row>
    <row r="35" spans="2:21" ht="17">
      <c r="B35" s="708" t="s">
        <v>650</v>
      </c>
      <c r="C35" s="709" t="s">
        <v>651</v>
      </c>
      <c r="D35" s="698"/>
      <c r="E35" s="698"/>
      <c r="F35" s="698"/>
      <c r="G35" s="698"/>
      <c r="H35" s="698"/>
      <c r="I35" s="698"/>
      <c r="J35" s="698"/>
      <c r="K35" s="698"/>
      <c r="L35" s="698"/>
      <c r="M35" s="698"/>
      <c r="N35" s="698"/>
      <c r="O35" s="698"/>
      <c r="P35" s="698"/>
      <c r="Q35" s="698"/>
      <c r="R35" s="698"/>
      <c r="S35" s="698"/>
      <c r="T35" s="698"/>
      <c r="U35" s="699"/>
    </row>
    <row r="36" spans="2:21">
      <c r="B36" s="710"/>
      <c r="C36" s="702"/>
      <c r="D36" s="702"/>
      <c r="E36" s="702"/>
      <c r="F36" s="702"/>
      <c r="G36" s="702"/>
      <c r="H36" s="702"/>
      <c r="I36" s="702"/>
      <c r="J36" s="702"/>
      <c r="K36" s="702"/>
      <c r="L36" s="702"/>
      <c r="M36" s="702"/>
      <c r="N36" s="702"/>
      <c r="O36" s="702"/>
      <c r="P36" s="702"/>
      <c r="Q36" s="702"/>
      <c r="R36" s="702"/>
      <c r="S36" s="702"/>
      <c r="T36" s="702"/>
      <c r="U36" s="703"/>
    </row>
    <row r="37" spans="2:21" ht="34.5" customHeight="1">
      <c r="B37" s="695" t="s">
        <v>652</v>
      </c>
      <c r="C37" s="893" t="s">
        <v>653</v>
      </c>
      <c r="D37" s="893"/>
      <c r="E37" s="893"/>
      <c r="F37" s="893"/>
      <c r="G37" s="893"/>
      <c r="H37" s="893"/>
      <c r="I37" s="893"/>
      <c r="J37" s="893"/>
      <c r="K37" s="893"/>
      <c r="L37" s="893"/>
      <c r="M37" s="893"/>
      <c r="N37" s="893"/>
      <c r="O37" s="893"/>
      <c r="P37" s="893"/>
      <c r="Q37" s="893"/>
      <c r="R37" s="893"/>
      <c r="S37" s="893"/>
      <c r="T37" s="893"/>
      <c r="U37" s="894"/>
    </row>
    <row r="38" spans="2:21">
      <c r="B38" s="710"/>
      <c r="C38" s="702"/>
      <c r="D38" s="702"/>
      <c r="E38" s="702"/>
      <c r="F38" s="702"/>
      <c r="G38" s="702"/>
      <c r="H38" s="702"/>
      <c r="I38" s="702"/>
      <c r="J38" s="702"/>
      <c r="K38" s="702"/>
      <c r="L38" s="702"/>
      <c r="M38" s="702"/>
      <c r="N38" s="702"/>
      <c r="O38" s="702"/>
      <c r="P38" s="702"/>
      <c r="Q38" s="702"/>
      <c r="R38" s="702"/>
      <c r="S38" s="702"/>
      <c r="T38" s="702"/>
      <c r="U38" s="703"/>
    </row>
    <row r="39" spans="2:21" ht="17">
      <c r="B39" s="695" t="s">
        <v>654</v>
      </c>
      <c r="C39" s="711" t="s">
        <v>655</v>
      </c>
      <c r="D39" s="706"/>
      <c r="E39" s="706"/>
      <c r="F39" s="706"/>
      <c r="G39" s="706"/>
      <c r="H39" s="706"/>
      <c r="I39" s="706"/>
      <c r="J39" s="706"/>
      <c r="K39" s="706"/>
      <c r="L39" s="706"/>
      <c r="M39" s="706"/>
      <c r="N39" s="706"/>
      <c r="O39" s="706"/>
      <c r="P39" s="706"/>
      <c r="Q39" s="706"/>
      <c r="R39" s="706"/>
      <c r="S39" s="706"/>
      <c r="T39" s="706"/>
      <c r="U39" s="707"/>
    </row>
    <row r="40" spans="2:21">
      <c r="B40" s="710"/>
      <c r="C40" s="702"/>
      <c r="D40" s="702"/>
      <c r="E40" s="702"/>
      <c r="F40" s="702"/>
      <c r="G40" s="702"/>
      <c r="H40" s="702"/>
      <c r="I40" s="702"/>
      <c r="J40" s="702"/>
      <c r="K40" s="702"/>
      <c r="L40" s="702"/>
      <c r="M40" s="702"/>
      <c r="N40" s="702"/>
      <c r="O40" s="702"/>
      <c r="P40" s="702"/>
      <c r="Q40" s="702"/>
      <c r="R40" s="702"/>
      <c r="S40" s="702"/>
      <c r="T40" s="702"/>
      <c r="U40" s="703"/>
    </row>
    <row r="41" spans="2:21" ht="38.25" customHeight="1">
      <c r="B41" s="704" t="s">
        <v>656</v>
      </c>
      <c r="C41" s="901" t="s">
        <v>657</v>
      </c>
      <c r="D41" s="901"/>
      <c r="E41" s="901"/>
      <c r="F41" s="901"/>
      <c r="G41" s="901"/>
      <c r="H41" s="901"/>
      <c r="I41" s="901"/>
      <c r="J41" s="901"/>
      <c r="K41" s="901"/>
      <c r="L41" s="901"/>
      <c r="M41" s="901"/>
      <c r="N41" s="901"/>
      <c r="O41" s="901"/>
      <c r="P41" s="901"/>
      <c r="Q41" s="901"/>
      <c r="R41" s="901"/>
      <c r="S41" s="901"/>
      <c r="T41" s="901"/>
      <c r="U41" s="902"/>
    </row>
    <row r="42" spans="2:21">
      <c r="B42" s="712"/>
      <c r="C42" s="706"/>
      <c r="D42" s="706"/>
      <c r="E42" s="706"/>
      <c r="F42" s="706"/>
      <c r="G42" s="706"/>
      <c r="H42" s="706"/>
      <c r="I42" s="706"/>
      <c r="J42" s="706"/>
      <c r="K42" s="706"/>
      <c r="L42" s="706"/>
      <c r="M42" s="706"/>
      <c r="N42" s="706"/>
      <c r="O42" s="706"/>
      <c r="P42" s="706"/>
      <c r="Q42" s="706"/>
      <c r="R42" s="706"/>
      <c r="S42" s="706"/>
      <c r="T42" s="706"/>
      <c r="U42" s="707"/>
    </row>
    <row r="43" spans="2:21" ht="17">
      <c r="B43" s="708" t="s">
        <v>658</v>
      </c>
      <c r="C43" s="709" t="s">
        <v>659</v>
      </c>
      <c r="D43" s="698"/>
      <c r="E43" s="698"/>
      <c r="F43" s="698"/>
      <c r="G43" s="698"/>
      <c r="H43" s="698"/>
      <c r="I43" s="698"/>
      <c r="J43" s="698"/>
      <c r="K43" s="698"/>
      <c r="L43" s="698"/>
      <c r="M43" s="698"/>
      <c r="N43" s="698"/>
      <c r="O43" s="698"/>
      <c r="P43" s="698"/>
      <c r="Q43" s="698"/>
      <c r="R43" s="698"/>
      <c r="S43" s="698"/>
      <c r="T43" s="698"/>
      <c r="U43" s="699"/>
    </row>
    <row r="44" spans="2:21">
      <c r="B44" s="713"/>
      <c r="C44" s="698"/>
      <c r="D44" s="698"/>
      <c r="E44" s="698"/>
      <c r="F44" s="698"/>
      <c r="G44" s="698"/>
      <c r="H44" s="698"/>
      <c r="I44" s="698"/>
      <c r="J44" s="698"/>
      <c r="K44" s="698"/>
      <c r="L44" s="698"/>
      <c r="M44" s="698"/>
      <c r="N44" s="698"/>
      <c r="O44" s="698"/>
      <c r="P44" s="698"/>
      <c r="Q44" s="698"/>
      <c r="R44" s="698"/>
      <c r="S44" s="698"/>
      <c r="T44" s="698"/>
      <c r="U44" s="699"/>
    </row>
    <row r="45" spans="2:21" ht="36" customHeight="1">
      <c r="B45" s="713"/>
      <c r="C45" s="889" t="s">
        <v>675</v>
      </c>
      <c r="D45" s="889"/>
      <c r="E45" s="889"/>
      <c r="F45" s="889"/>
      <c r="G45" s="889"/>
      <c r="H45" s="889"/>
      <c r="I45" s="889"/>
      <c r="J45" s="889"/>
      <c r="K45" s="889"/>
      <c r="L45" s="889"/>
      <c r="M45" s="889"/>
      <c r="N45" s="889"/>
      <c r="O45" s="889"/>
      <c r="P45" s="889"/>
      <c r="Q45" s="889"/>
      <c r="R45" s="889"/>
      <c r="S45" s="889"/>
      <c r="T45" s="889"/>
      <c r="U45" s="890"/>
    </row>
    <row r="46" spans="2:21">
      <c r="B46" s="713"/>
      <c r="C46" s="714"/>
      <c r="D46" s="698"/>
      <c r="E46" s="698"/>
      <c r="F46" s="698"/>
      <c r="G46" s="698"/>
      <c r="H46" s="698"/>
      <c r="I46" s="698"/>
      <c r="J46" s="698"/>
      <c r="K46" s="698"/>
      <c r="L46" s="698"/>
      <c r="M46" s="698"/>
      <c r="N46" s="698"/>
      <c r="O46" s="698"/>
      <c r="P46" s="698"/>
      <c r="Q46" s="698"/>
      <c r="R46" s="698"/>
      <c r="S46" s="698"/>
      <c r="T46" s="698"/>
      <c r="U46" s="699"/>
    </row>
    <row r="47" spans="2:21" ht="35.25" customHeight="1">
      <c r="B47" s="713"/>
      <c r="C47" s="889" t="s">
        <v>660</v>
      </c>
      <c r="D47" s="889"/>
      <c r="E47" s="889"/>
      <c r="F47" s="889"/>
      <c r="G47" s="889"/>
      <c r="H47" s="889"/>
      <c r="I47" s="889"/>
      <c r="J47" s="889"/>
      <c r="K47" s="889"/>
      <c r="L47" s="889"/>
      <c r="M47" s="889"/>
      <c r="N47" s="889"/>
      <c r="O47" s="889"/>
      <c r="P47" s="889"/>
      <c r="Q47" s="889"/>
      <c r="R47" s="889"/>
      <c r="S47" s="889"/>
      <c r="T47" s="889"/>
      <c r="U47" s="890"/>
    </row>
    <row r="48" spans="2:21">
      <c r="B48" s="713"/>
      <c r="C48" s="714"/>
      <c r="D48" s="698"/>
      <c r="E48" s="698"/>
      <c r="F48" s="698"/>
      <c r="G48" s="698"/>
      <c r="H48" s="698"/>
      <c r="I48" s="698"/>
      <c r="J48" s="698"/>
      <c r="K48" s="698"/>
      <c r="L48" s="698"/>
      <c r="M48" s="698"/>
      <c r="N48" s="698"/>
      <c r="O48" s="698"/>
      <c r="P48" s="698"/>
      <c r="Q48" s="698"/>
      <c r="R48" s="698"/>
      <c r="S48" s="698"/>
      <c r="T48" s="698"/>
      <c r="U48" s="699"/>
    </row>
    <row r="49" spans="2:21" ht="40.5" customHeight="1">
      <c r="B49" s="713"/>
      <c r="C49" s="889" t="s">
        <v>661</v>
      </c>
      <c r="D49" s="889"/>
      <c r="E49" s="889"/>
      <c r="F49" s="889"/>
      <c r="G49" s="889"/>
      <c r="H49" s="889"/>
      <c r="I49" s="889"/>
      <c r="J49" s="889"/>
      <c r="K49" s="889"/>
      <c r="L49" s="889"/>
      <c r="M49" s="889"/>
      <c r="N49" s="889"/>
      <c r="O49" s="889"/>
      <c r="P49" s="889"/>
      <c r="Q49" s="889"/>
      <c r="R49" s="889"/>
      <c r="S49" s="889"/>
      <c r="T49" s="889"/>
      <c r="U49" s="890"/>
    </row>
    <row r="50" spans="2:21">
      <c r="B50" s="713"/>
      <c r="C50" s="714"/>
      <c r="D50" s="698"/>
      <c r="E50" s="698"/>
      <c r="F50" s="698"/>
      <c r="G50" s="698"/>
      <c r="H50" s="698"/>
      <c r="I50" s="698"/>
      <c r="J50" s="698"/>
      <c r="K50" s="698"/>
      <c r="L50" s="698"/>
      <c r="M50" s="698"/>
      <c r="N50" s="698"/>
      <c r="O50" s="698"/>
      <c r="P50" s="698"/>
      <c r="Q50" s="698"/>
      <c r="R50" s="698"/>
      <c r="S50" s="698"/>
      <c r="T50" s="698"/>
      <c r="U50" s="699"/>
    </row>
    <row r="51" spans="2:21" ht="30" customHeight="1">
      <c r="B51" s="713"/>
      <c r="C51" s="889" t="s">
        <v>662</v>
      </c>
      <c r="D51" s="889"/>
      <c r="E51" s="889"/>
      <c r="F51" s="889"/>
      <c r="G51" s="889"/>
      <c r="H51" s="889"/>
      <c r="I51" s="889"/>
      <c r="J51" s="889"/>
      <c r="K51" s="889"/>
      <c r="L51" s="889"/>
      <c r="M51" s="889"/>
      <c r="N51" s="889"/>
      <c r="O51" s="889"/>
      <c r="P51" s="889"/>
      <c r="Q51" s="889"/>
      <c r="R51" s="889"/>
      <c r="S51" s="889"/>
      <c r="T51" s="889"/>
      <c r="U51" s="890"/>
    </row>
    <row r="52" spans="2:21" ht="16">
      <c r="B52" s="713"/>
      <c r="C52" s="697"/>
      <c r="D52" s="698"/>
      <c r="E52" s="698"/>
      <c r="F52" s="698"/>
      <c r="G52" s="698"/>
      <c r="H52" s="698"/>
      <c r="I52" s="698"/>
      <c r="J52" s="698"/>
      <c r="K52" s="698"/>
      <c r="L52" s="698"/>
      <c r="M52" s="698"/>
      <c r="N52" s="698"/>
      <c r="O52" s="698"/>
      <c r="P52" s="698"/>
      <c r="Q52" s="698"/>
      <c r="R52" s="698"/>
      <c r="S52" s="698"/>
      <c r="T52" s="698"/>
      <c r="U52" s="699"/>
    </row>
    <row r="53" spans="2:21" ht="31.5" customHeight="1">
      <c r="B53" s="713"/>
      <c r="C53" s="891" t="s">
        <v>674</v>
      </c>
      <c r="D53" s="891"/>
      <c r="E53" s="891"/>
      <c r="F53" s="891"/>
      <c r="G53" s="891"/>
      <c r="H53" s="891"/>
      <c r="I53" s="891"/>
      <c r="J53" s="891"/>
      <c r="K53" s="891"/>
      <c r="L53" s="891"/>
      <c r="M53" s="891"/>
      <c r="N53" s="891"/>
      <c r="O53" s="891"/>
      <c r="P53" s="891"/>
      <c r="Q53" s="891"/>
      <c r="R53" s="891"/>
      <c r="S53" s="891"/>
      <c r="T53" s="891"/>
      <c r="U53" s="892"/>
    </row>
    <row r="54" spans="2:21">
      <c r="B54" s="710"/>
      <c r="C54" s="702"/>
      <c r="D54" s="702"/>
      <c r="E54" s="702"/>
      <c r="F54" s="702"/>
      <c r="G54" s="702"/>
      <c r="H54" s="702"/>
      <c r="I54" s="702"/>
      <c r="J54" s="702"/>
      <c r="K54" s="702"/>
      <c r="L54" s="702"/>
      <c r="M54" s="702"/>
      <c r="N54" s="702"/>
      <c r="O54" s="702"/>
      <c r="P54" s="702"/>
      <c r="Q54" s="702"/>
      <c r="R54" s="702"/>
      <c r="S54" s="702"/>
      <c r="T54" s="702"/>
      <c r="U54" s="703"/>
    </row>
    <row r="55" spans="2:21" ht="48" customHeight="1">
      <c r="B55" s="695" t="s">
        <v>663</v>
      </c>
      <c r="C55" s="893" t="s">
        <v>664</v>
      </c>
      <c r="D55" s="893"/>
      <c r="E55" s="893"/>
      <c r="F55" s="893"/>
      <c r="G55" s="893"/>
      <c r="H55" s="893"/>
      <c r="I55" s="893"/>
      <c r="J55" s="893"/>
      <c r="K55" s="893"/>
      <c r="L55" s="893"/>
      <c r="M55" s="893"/>
      <c r="N55" s="893"/>
      <c r="O55" s="893"/>
      <c r="P55" s="893"/>
      <c r="Q55" s="893"/>
      <c r="R55" s="893"/>
      <c r="S55" s="893"/>
      <c r="T55" s="893"/>
      <c r="U55" s="894"/>
    </row>
    <row r="56" spans="2:21">
      <c r="B56" s="710"/>
      <c r="C56" s="702"/>
      <c r="D56" s="702"/>
      <c r="E56" s="702"/>
      <c r="F56" s="702"/>
      <c r="G56" s="702"/>
      <c r="H56" s="702"/>
      <c r="I56" s="702"/>
      <c r="J56" s="702"/>
      <c r="K56" s="702"/>
      <c r="L56" s="702"/>
      <c r="M56" s="702"/>
      <c r="N56" s="702"/>
      <c r="O56" s="702"/>
      <c r="P56" s="702"/>
      <c r="Q56" s="702"/>
      <c r="R56" s="702"/>
      <c r="S56" s="702"/>
      <c r="T56" s="702"/>
      <c r="U56" s="703"/>
    </row>
    <row r="57" spans="2:21" ht="34.5" customHeight="1">
      <c r="B57" s="695" t="s">
        <v>665</v>
      </c>
      <c r="C57" s="893" t="s">
        <v>666</v>
      </c>
      <c r="D57" s="893"/>
      <c r="E57" s="893"/>
      <c r="F57" s="893"/>
      <c r="G57" s="893"/>
      <c r="H57" s="893"/>
      <c r="I57" s="893"/>
      <c r="J57" s="893"/>
      <c r="K57" s="893"/>
      <c r="L57" s="893"/>
      <c r="M57" s="893"/>
      <c r="N57" s="893"/>
      <c r="O57" s="893"/>
      <c r="P57" s="893"/>
      <c r="Q57" s="893"/>
      <c r="R57" s="893"/>
      <c r="S57" s="893"/>
      <c r="T57" s="893"/>
      <c r="U57" s="894"/>
    </row>
    <row r="58" spans="2:21">
      <c r="B58" s="715"/>
      <c r="C58" s="702"/>
      <c r="D58" s="702"/>
      <c r="E58" s="702"/>
      <c r="F58" s="702"/>
      <c r="G58" s="702"/>
      <c r="H58" s="702"/>
      <c r="I58" s="702"/>
      <c r="J58" s="702"/>
      <c r="K58" s="702"/>
      <c r="L58" s="702"/>
      <c r="M58" s="702"/>
      <c r="N58" s="702"/>
      <c r="O58" s="702"/>
      <c r="P58" s="702"/>
      <c r="Q58" s="702"/>
      <c r="R58" s="702"/>
      <c r="S58" s="702"/>
      <c r="T58" s="702"/>
      <c r="U58" s="703"/>
    </row>
    <row r="59" spans="2:21" ht="30.75" customHeight="1">
      <c r="B59" s="704" t="s">
        <v>667</v>
      </c>
      <c r="C59" s="716" t="s">
        <v>668</v>
      </c>
      <c r="D59" s="717"/>
      <c r="E59" s="717"/>
      <c r="F59" s="717"/>
      <c r="G59" s="717"/>
      <c r="H59" s="717"/>
      <c r="I59" s="717"/>
      <c r="J59" s="717"/>
      <c r="K59" s="717"/>
      <c r="L59" s="717"/>
      <c r="M59" s="717"/>
      <c r="N59" s="717"/>
      <c r="O59" s="717"/>
      <c r="P59" s="717"/>
      <c r="Q59" s="717"/>
      <c r="R59" s="717"/>
      <c r="S59" s="717"/>
      <c r="T59" s="717"/>
      <c r="U59" s="71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baseColWidth="10" defaultColWidth="9" defaultRowHeight="16"/>
  <cols>
    <col min="1" max="1" width="3" style="12" customWidth="1"/>
    <col min="2" max="2" width="61.5" style="10" customWidth="1"/>
    <col min="3" max="3" width="58.5" style="12" customWidth="1"/>
    <col min="4" max="4" width="62.5" style="12" customWidth="1"/>
    <col min="5" max="5" width="42" style="12" customWidth="1"/>
    <col min="6" max="6" width="44.1640625" style="12" customWidth="1"/>
    <col min="7" max="7" width="9" style="16"/>
    <col min="8" max="10" width="9" style="12"/>
    <col min="11" max="11" width="26" style="12" customWidth="1"/>
    <col min="12" max="12" width="60" style="17" customWidth="1"/>
    <col min="13" max="13" width="14.5" style="25" customWidth="1"/>
    <col min="14" max="14" width="29.5" style="17" customWidth="1"/>
    <col min="15" max="16384" width="9" style="12"/>
  </cols>
  <sheetData>
    <row r="1" spans="2:20" ht="146.25" customHeight="1"/>
    <row r="3" spans="2:20" ht="25.5" customHeight="1">
      <c r="B3" s="904" t="s">
        <v>720</v>
      </c>
      <c r="C3" s="905"/>
      <c r="D3" s="905"/>
      <c r="E3" s="905"/>
      <c r="F3" s="906"/>
      <c r="G3" s="122"/>
    </row>
    <row r="4" spans="2:20" ht="16.5" customHeight="1">
      <c r="B4" s="907"/>
      <c r="C4" s="908"/>
      <c r="D4" s="908"/>
      <c r="E4" s="908"/>
      <c r="F4" s="909"/>
      <c r="G4" s="122"/>
    </row>
    <row r="5" spans="2:20" ht="71.25" customHeight="1">
      <c r="B5" s="907"/>
      <c r="C5" s="908"/>
      <c r="D5" s="908"/>
      <c r="E5" s="908"/>
      <c r="F5" s="909"/>
      <c r="G5" s="122"/>
    </row>
    <row r="6" spans="2:20" ht="21.75" customHeight="1">
      <c r="B6" s="910"/>
      <c r="C6" s="911"/>
      <c r="D6" s="911"/>
      <c r="E6" s="911"/>
      <c r="F6" s="912"/>
      <c r="G6" s="122"/>
    </row>
    <row r="8" spans="2:20" ht="20">
      <c r="B8" s="903" t="s">
        <v>481</v>
      </c>
      <c r="C8" s="903"/>
      <c r="D8" s="903"/>
      <c r="E8" s="903"/>
      <c r="F8" s="903"/>
      <c r="G8" s="90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c r="C13" s="124" t="s">
        <v>634</v>
      </c>
      <c r="G13" s="109"/>
      <c r="L13" s="33"/>
      <c r="M13" s="33"/>
      <c r="N13" s="33"/>
      <c r="O13" s="33"/>
      <c r="P13" s="33"/>
      <c r="Q13" s="68"/>
      <c r="S13" s="8"/>
      <c r="T13" s="8"/>
    </row>
    <row r="14" spans="2:20" s="9" customFormat="1" ht="26.25" customHeight="1" thickBot="1">
      <c r="B14" s="102"/>
      <c r="C14" s="172" t="s">
        <v>629</v>
      </c>
      <c r="G14" s="123"/>
      <c r="L14" s="33"/>
      <c r="M14" s="33"/>
      <c r="N14" s="33"/>
      <c r="O14" s="33"/>
      <c r="P14" s="33"/>
      <c r="Q14" s="68"/>
      <c r="S14" s="8"/>
      <c r="T14" s="8"/>
    </row>
    <row r="15" spans="2:20" s="9" customFormat="1" ht="26.25" customHeight="1" thickBot="1">
      <c r="B15" s="102"/>
      <c r="C15" s="172" t="s">
        <v>630</v>
      </c>
      <c r="G15" s="123"/>
      <c r="L15" s="33"/>
      <c r="M15" s="33"/>
      <c r="N15" s="33"/>
      <c r="O15" s="33"/>
      <c r="P15" s="33"/>
      <c r="Q15" s="68"/>
      <c r="S15" s="8"/>
      <c r="T15" s="8"/>
    </row>
    <row r="16" spans="2:20" s="9" customFormat="1" ht="26.25" customHeight="1" thickBot="1">
      <c r="B16" s="102"/>
      <c r="C16" s="172" t="s">
        <v>631</v>
      </c>
      <c r="G16" s="123"/>
      <c r="L16" s="33"/>
      <c r="M16" s="33"/>
      <c r="N16" s="33"/>
      <c r="O16" s="33"/>
      <c r="P16" s="33"/>
      <c r="Q16" s="68"/>
      <c r="S16" s="8"/>
      <c r="T16" s="8"/>
    </row>
    <row r="17" spans="2:20" s="9" customFormat="1" ht="26.25" customHeight="1" thickBot="1">
      <c r="B17" s="102"/>
      <c r="C17" s="124" t="s">
        <v>632</v>
      </c>
      <c r="G17" s="109"/>
      <c r="L17" s="33"/>
      <c r="M17" s="33"/>
      <c r="N17" s="33"/>
      <c r="O17" s="33"/>
      <c r="P17" s="33"/>
      <c r="Q17" s="68"/>
      <c r="S17" s="8"/>
      <c r="T17" s="8"/>
    </row>
    <row r="18" spans="2:20" s="9" customFormat="1" ht="26.25" customHeight="1" thickBot="1">
      <c r="B18" s="102"/>
      <c r="C18" s="124" t="s">
        <v>633</v>
      </c>
      <c r="G18" s="123"/>
      <c r="L18" s="33"/>
      <c r="M18" s="33"/>
      <c r="N18" s="33"/>
      <c r="O18" s="33"/>
      <c r="P18" s="33"/>
      <c r="Q18" s="68"/>
      <c r="S18" s="8"/>
      <c r="T18" s="8"/>
    </row>
    <row r="19" spans="2:20" s="9" customFormat="1" ht="26.25" customHeight="1" thickBot="1">
      <c r="B19" s="102"/>
      <c r="C19" s="124" t="s">
        <v>635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594</v>
      </c>
      <c r="F22" s="655" t="s">
        <v>448</v>
      </c>
      <c r="G22" s="174"/>
      <c r="M22" s="644"/>
      <c r="T22" s="644"/>
    </row>
    <row r="23" spans="2:20" s="103" customFormat="1" ht="35.25" customHeight="1">
      <c r="B23" s="647" t="s">
        <v>458</v>
      </c>
      <c r="C23" s="653" t="s">
        <v>438</v>
      </c>
      <c r="D23" s="656" t="s">
        <v>444</v>
      </c>
      <c r="E23" s="660" t="s">
        <v>594</v>
      </c>
      <c r="F23" s="656" t="s">
        <v>448</v>
      </c>
      <c r="G23" s="174"/>
      <c r="M23" s="644"/>
      <c r="T23" s="644"/>
    </row>
    <row r="24" spans="2:20" s="103" customFormat="1" ht="34.5" customHeight="1">
      <c r="B24" s="647" t="s">
        <v>455</v>
      </c>
      <c r="C24" s="653" t="s">
        <v>438</v>
      </c>
      <c r="D24" s="656" t="s">
        <v>445</v>
      </c>
      <c r="E24" s="660" t="s">
        <v>594</v>
      </c>
      <c r="F24" s="656" t="s">
        <v>448</v>
      </c>
      <c r="G24" s="174"/>
      <c r="M24" s="644"/>
      <c r="T24" s="644"/>
    </row>
    <row r="25" spans="2:20" s="103" customFormat="1" ht="32.25" customHeight="1">
      <c r="B25" s="648" t="s">
        <v>456</v>
      </c>
      <c r="C25" s="653" t="s">
        <v>437</v>
      </c>
      <c r="D25" s="656" t="s">
        <v>446</v>
      </c>
      <c r="E25" s="661" t="s">
        <v>613</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 defaultRowHeight="15"/>
  <cols>
    <col min="1" max="1" width="61" style="12" bestFit="1" customWidth="1"/>
    <col min="2" max="2" width="13.5" style="12" customWidth="1"/>
    <col min="3" max="3" width="9" style="10"/>
    <col min="4" max="4" width="15" style="12" customWidth="1"/>
    <col min="5" max="5" width="11.5" style="10" customWidth="1"/>
    <col min="6" max="6" width="24" style="12" customWidth="1"/>
    <col min="7" max="7" width="32" style="12" customWidth="1"/>
    <col min="8" max="8" width="14.5" style="12" customWidth="1"/>
    <col min="9" max="16384" width="9" style="12"/>
  </cols>
  <sheetData>
    <row r="1" spans="1:8">
      <c r="A1" s="8" t="s">
        <v>410</v>
      </c>
      <c r="B1" s="8" t="s">
        <v>41</v>
      </c>
      <c r="C1" s="120" t="s">
        <v>234</v>
      </c>
      <c r="D1" s="8" t="s">
        <v>415</v>
      </c>
      <c r="E1" s="120" t="s">
        <v>450</v>
      </c>
      <c r="F1" s="120" t="s">
        <v>549</v>
      </c>
      <c r="G1" s="120" t="s">
        <v>577</v>
      </c>
      <c r="H1" s="120" t="s">
        <v>588</v>
      </c>
    </row>
    <row r="2" spans="1:8">
      <c r="A2" s="12" t="s">
        <v>29</v>
      </c>
      <c r="B2" s="12" t="s">
        <v>27</v>
      </c>
      <c r="C2" s="10">
        <v>2006</v>
      </c>
      <c r="D2" s="12" t="s">
        <v>416</v>
      </c>
      <c r="E2" s="10">
        <f>'2. LRAMVA Threshold'!D9</f>
        <v>2010</v>
      </c>
      <c r="F2" s="26" t="s">
        <v>170</v>
      </c>
      <c r="G2" s="12" t="s">
        <v>578</v>
      </c>
      <c r="H2" s="12" t="s">
        <v>596</v>
      </c>
    </row>
    <row r="3" spans="1:8">
      <c r="A3" s="12" t="s">
        <v>371</v>
      </c>
      <c r="B3" s="12" t="s">
        <v>27</v>
      </c>
      <c r="C3" s="10">
        <v>2007</v>
      </c>
      <c r="D3" s="12" t="s">
        <v>417</v>
      </c>
      <c r="E3" s="10">
        <f>'2. LRAMVA Threshold'!D24</f>
        <v>0</v>
      </c>
      <c r="F3" s="12" t="s">
        <v>550</v>
      </c>
      <c r="G3" s="12" t="s">
        <v>579</v>
      </c>
      <c r="H3" s="12" t="s">
        <v>589</v>
      </c>
    </row>
    <row r="4" spans="1:8">
      <c r="A4" s="12" t="s">
        <v>372</v>
      </c>
      <c r="B4" s="12" t="s">
        <v>28</v>
      </c>
      <c r="C4" s="10">
        <v>2008</v>
      </c>
      <c r="D4" s="12" t="s">
        <v>418</v>
      </c>
      <c r="F4" s="12" t="s">
        <v>169</v>
      </c>
      <c r="G4" s="12" t="s">
        <v>580</v>
      </c>
    </row>
    <row r="5" spans="1:8">
      <c r="A5" s="12" t="s">
        <v>373</v>
      </c>
      <c r="B5" s="12" t="s">
        <v>28</v>
      </c>
      <c r="C5" s="10">
        <v>2009</v>
      </c>
      <c r="F5" s="12" t="s">
        <v>368</v>
      </c>
      <c r="G5" s="12" t="s">
        <v>581</v>
      </c>
    </row>
    <row r="6" spans="1:8">
      <c r="A6" s="12" t="s">
        <v>374</v>
      </c>
      <c r="B6" s="12" t="s">
        <v>28</v>
      </c>
      <c r="C6" s="10">
        <v>2010</v>
      </c>
      <c r="F6" s="12" t="s">
        <v>369</v>
      </c>
      <c r="G6" s="12" t="s">
        <v>582</v>
      </c>
    </row>
    <row r="7" spans="1:8">
      <c r="A7" s="12" t="s">
        <v>375</v>
      </c>
      <c r="B7" s="12" t="s">
        <v>28</v>
      </c>
      <c r="C7" s="10">
        <v>2011</v>
      </c>
      <c r="F7" s="12" t="s">
        <v>370</v>
      </c>
      <c r="G7" s="12" t="s">
        <v>583</v>
      </c>
    </row>
    <row r="8" spans="1:8">
      <c r="A8" s="12" t="s">
        <v>376</v>
      </c>
      <c r="B8" s="12" t="s">
        <v>28</v>
      </c>
      <c r="C8" s="10">
        <v>2012</v>
      </c>
      <c r="F8" s="12" t="s">
        <v>558</v>
      </c>
      <c r="G8" s="12" t="s">
        <v>584</v>
      </c>
    </row>
    <row r="9" spans="1:8">
      <c r="A9" s="12" t="s">
        <v>377</v>
      </c>
      <c r="B9" s="12" t="s">
        <v>28</v>
      </c>
      <c r="C9" s="10">
        <v>2013</v>
      </c>
      <c r="G9" s="12" t="s">
        <v>585</v>
      </c>
    </row>
    <row r="10" spans="1:8">
      <c r="A10" s="12" t="s">
        <v>378</v>
      </c>
      <c r="B10" s="12" t="s">
        <v>28</v>
      </c>
      <c r="C10" s="10">
        <v>2014</v>
      </c>
      <c r="G10" s="12" t="s">
        <v>586</v>
      </c>
    </row>
    <row r="11" spans="1:8">
      <c r="A11" s="12" t="s">
        <v>379</v>
      </c>
      <c r="B11" s="12" t="s">
        <v>28</v>
      </c>
      <c r="C11" s="10">
        <v>2015</v>
      </c>
      <c r="G11" s="12" t="s">
        <v>587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B1" zoomScale="85" zoomScaleNormal="85" workbookViewId="0">
      <selection activeCell="H18" sqref="H18"/>
    </sheetView>
  </sheetViews>
  <sheetFormatPr baseColWidth="10" defaultColWidth="9" defaultRowHeight="16"/>
  <cols>
    <col min="1" max="1" width="2.5" style="9" customWidth="1"/>
    <col min="2" max="2" width="33.5" style="9" customWidth="1"/>
    <col min="3" max="4" width="29.5" style="9" customWidth="1"/>
    <col min="5" max="5" width="24.5" style="17" customWidth="1"/>
    <col min="6" max="6" width="34.5" style="9" customWidth="1"/>
    <col min="7" max="7" width="27.5" style="9" customWidth="1"/>
    <col min="8" max="8" width="29" style="9" customWidth="1"/>
    <col min="9" max="9" width="23" style="9" customWidth="1"/>
    <col min="10" max="10" width="22" style="9" customWidth="1"/>
    <col min="11" max="11" width="19.5" style="9" customWidth="1"/>
    <col min="12" max="12" width="21.5" style="9" customWidth="1"/>
    <col min="13" max="14" width="24" style="9" customWidth="1"/>
    <col min="15" max="15" width="21.5" style="9" customWidth="1"/>
    <col min="16" max="16" width="22" style="9" customWidth="1"/>
    <col min="17" max="17" width="16.5" style="9" customWidth="1"/>
    <col min="18" max="18" width="15.5" style="9" customWidth="1"/>
    <col min="19" max="19" width="17" style="9" customWidth="1"/>
    <col min="20" max="20" width="13.5" style="8" customWidth="1"/>
    <col min="21" max="21" width="6.33203125" style="8" customWidth="1"/>
    <col min="22" max="22" width="13.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742</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743</v>
      </c>
      <c r="E14" s="130"/>
      <c r="F14" s="124" t="s">
        <v>548</v>
      </c>
      <c r="H14" s="542" t="s">
        <v>745</v>
      </c>
      <c r="J14" s="124" t="s">
        <v>515</v>
      </c>
      <c r="L14" s="132"/>
      <c r="N14" s="103"/>
      <c r="Q14" s="99"/>
      <c r="R14" s="96"/>
    </row>
    <row r="15" spans="2:22" ht="26.25" customHeight="1" thickBot="1">
      <c r="B15" s="124" t="s">
        <v>424</v>
      </c>
      <c r="C15" s="106"/>
      <c r="D15" s="542" t="s">
        <v>744</v>
      </c>
      <c r="F15" s="124" t="s">
        <v>414</v>
      </c>
      <c r="G15" s="127"/>
      <c r="H15" s="542" t="s">
        <v>746</v>
      </c>
      <c r="I15" s="17"/>
      <c r="J15" s="124" t="s">
        <v>516</v>
      </c>
      <c r="L15" s="132"/>
      <c r="M15" s="103"/>
      <c r="Q15" s="108"/>
      <c r="R15" s="96"/>
    </row>
    <row r="16" spans="2:22" ht="28.5" customHeight="1" thickBot="1">
      <c r="B16" s="124" t="s">
        <v>454</v>
      </c>
      <c r="C16" s="106"/>
      <c r="D16" s="543">
        <v>2018</v>
      </c>
      <c r="E16" s="103"/>
      <c r="F16" s="124" t="s">
        <v>434</v>
      </c>
      <c r="G16" s="125"/>
      <c r="H16" s="543">
        <v>2019</v>
      </c>
      <c r="I16" s="103"/>
      <c r="K16" s="195"/>
      <c r="L16" s="195"/>
      <c r="M16" s="195"/>
      <c r="N16" s="195"/>
      <c r="Q16" s="115"/>
      <c r="R16" s="96"/>
    </row>
    <row r="17" spans="1:21" ht="29.25" customHeight="1">
      <c r="B17" s="124" t="s">
        <v>421</v>
      </c>
      <c r="C17" s="106"/>
      <c r="D17" s="722">
        <v>398061</v>
      </c>
      <c r="E17" s="121"/>
      <c r="F17" s="729" t="s">
        <v>678</v>
      </c>
      <c r="G17" s="195"/>
      <c r="H17" s="723">
        <v>1</v>
      </c>
      <c r="I17" s="17"/>
      <c r="M17" s="195"/>
      <c r="N17" s="195"/>
      <c r="P17" s="99"/>
      <c r="Q17" s="99"/>
      <c r="R17" s="96"/>
    </row>
    <row r="18" spans="1:21" s="28" customFormat="1" ht="29.25" customHeight="1">
      <c r="B18" s="124"/>
      <c r="C18" s="724"/>
      <c r="D18" s="721"/>
      <c r="E18" s="725"/>
      <c r="F18" s="720"/>
      <c r="G18" s="726"/>
      <c r="H18" s="727"/>
      <c r="I18" s="163"/>
      <c r="M18" s="726"/>
      <c r="N18" s="726"/>
      <c r="P18" s="726"/>
      <c r="Q18" s="726"/>
      <c r="R18" s="728"/>
      <c r="T18" s="37"/>
      <c r="U18" s="37"/>
    </row>
    <row r="19" spans="1:21" ht="27.75" customHeight="1" thickBot="1">
      <c r="E19" s="9"/>
      <c r="F19" s="124" t="s">
        <v>435</v>
      </c>
      <c r="G19" s="603" t="s">
        <v>363</v>
      </c>
      <c r="H19" s="242">
        <f>SUM(R54,R57,R60,R63,R66,R69,R72,R75,R78)</f>
        <v>306372.08715182001</v>
      </c>
      <c r="I19" s="17"/>
      <c r="J19" s="115"/>
      <c r="K19" s="115"/>
      <c r="L19" s="115"/>
      <c r="M19" s="115"/>
      <c r="N19" s="115"/>
      <c r="P19" s="115"/>
      <c r="Q19" s="115"/>
      <c r="R19" s="96"/>
    </row>
    <row r="20" spans="1:21" ht="27.75" customHeight="1" thickBot="1">
      <c r="E20" s="9"/>
      <c r="F20" s="124" t="s">
        <v>436</v>
      </c>
      <c r="G20" s="603" t="s">
        <v>364</v>
      </c>
      <c r="H20" s="131">
        <f>-SUM(R55,R58,R61,R64,R67,R70,R73,R76,R79)</f>
        <v>0</v>
      </c>
      <c r="I20" s="17"/>
      <c r="J20" s="115"/>
      <c r="P20" s="115"/>
      <c r="Q20" s="115"/>
      <c r="R20" s="96"/>
    </row>
    <row r="21" spans="1:21" ht="27.75" customHeight="1" thickBot="1">
      <c r="C21" s="32"/>
      <c r="D21" s="32"/>
      <c r="E21" s="32"/>
      <c r="F21" s="124" t="s">
        <v>408</v>
      </c>
      <c r="G21" s="603" t="s">
        <v>365</v>
      </c>
      <c r="H21" s="188">
        <f>R84</f>
        <v>9037.3382957971298</v>
      </c>
      <c r="I21" s="103"/>
      <c r="P21" s="115"/>
      <c r="Q21" s="115"/>
      <c r="R21" s="96"/>
    </row>
    <row r="22" spans="1:21" ht="27.75" customHeight="1">
      <c r="C22" s="32"/>
      <c r="D22" s="32"/>
      <c r="E22" s="32"/>
      <c r="F22" s="124" t="s">
        <v>510</v>
      </c>
      <c r="G22" s="603" t="s">
        <v>449</v>
      </c>
      <c r="H22" s="188">
        <f>H19-H20+H21</f>
        <v>315409.42544761713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15" t="s">
        <v>685</v>
      </c>
      <c r="C26" s="915"/>
      <c r="D26" s="915"/>
      <c r="E26" s="915"/>
      <c r="F26" s="915"/>
      <c r="G26" s="915"/>
    </row>
    <row r="27" spans="1:21" ht="14.25" customHeight="1">
      <c r="A27" s="28"/>
      <c r="B27" s="548"/>
      <c r="C27" s="548"/>
      <c r="D27" s="538"/>
      <c r="E27" s="538"/>
      <c r="F27" s="538"/>
      <c r="G27" s="548"/>
    </row>
    <row r="28" spans="1:21" s="17" customFormat="1" ht="27" customHeight="1">
      <c r="B28" s="918" t="s">
        <v>507</v>
      </c>
      <c r="C28" s="919"/>
      <c r="D28" s="133" t="s">
        <v>41</v>
      </c>
      <c r="E28" s="134" t="s">
        <v>676</v>
      </c>
      <c r="F28" s="134" t="s">
        <v>408</v>
      </c>
      <c r="G28" s="135" t="s">
        <v>409</v>
      </c>
      <c r="T28" s="136"/>
      <c r="U28" s="136"/>
    </row>
    <row r="29" spans="1:21" ht="20.25" customHeight="1">
      <c r="B29" s="913" t="s">
        <v>29</v>
      </c>
      <c r="C29" s="914"/>
      <c r="D29" s="637" t="s">
        <v>27</v>
      </c>
      <c r="E29" s="138">
        <f>SUM(D54:D80)</f>
        <v>0</v>
      </c>
      <c r="F29" s="139">
        <f>D84</f>
        <v>0</v>
      </c>
      <c r="G29" s="138">
        <f>E29+F29</f>
        <v>0</v>
      </c>
    </row>
    <row r="30" spans="1:21" ht="20.25" customHeight="1">
      <c r="B30" s="913" t="s">
        <v>371</v>
      </c>
      <c r="C30" s="914"/>
      <c r="D30" s="637" t="s">
        <v>27</v>
      </c>
      <c r="E30" s="140">
        <f>SUM(E54:E80)</f>
        <v>49053.7631590253</v>
      </c>
      <c r="F30" s="141">
        <f>E84</f>
        <v>1446.9838178513328</v>
      </c>
      <c r="G30" s="140">
        <f>E30+F30</f>
        <v>50500.746976876631</v>
      </c>
    </row>
    <row r="31" spans="1:21" ht="20.25" customHeight="1">
      <c r="B31" s="913" t="s">
        <v>372</v>
      </c>
      <c r="C31" s="914"/>
      <c r="D31" s="637" t="s">
        <v>28</v>
      </c>
      <c r="E31" s="140">
        <f>SUM(F54:F80)</f>
        <v>180587.03820748581</v>
      </c>
      <c r="F31" s="141">
        <f>F84</f>
        <v>5326.9414041245691</v>
      </c>
      <c r="G31" s="140">
        <f t="shared" ref="G31:G34" si="0">E31+F31</f>
        <v>185913.97961161038</v>
      </c>
    </row>
    <row r="32" spans="1:21" ht="20.25" customHeight="1">
      <c r="B32" s="913" t="s">
        <v>747</v>
      </c>
      <c r="C32" s="914"/>
      <c r="D32" s="637" t="s">
        <v>28</v>
      </c>
      <c r="E32" s="140">
        <f>SUM(G54:G80)</f>
        <v>76731.285785308923</v>
      </c>
      <c r="F32" s="141">
        <f>G84</f>
        <v>2263.413073821227</v>
      </c>
      <c r="G32" s="140">
        <f t="shared" si="0"/>
        <v>78994.698859130149</v>
      </c>
    </row>
    <row r="33" spans="2:22" ht="20.25" customHeight="1">
      <c r="B33" s="913"/>
      <c r="C33" s="914"/>
      <c r="D33" s="637"/>
      <c r="E33" s="140">
        <f>SUM(H54:H80)</f>
        <v>0</v>
      </c>
      <c r="F33" s="141">
        <f>H84</f>
        <v>0</v>
      </c>
      <c r="G33" s="140">
        <f>E33+F33</f>
        <v>0</v>
      </c>
    </row>
    <row r="34" spans="2:22" ht="20.25" customHeight="1">
      <c r="B34" s="913"/>
      <c r="C34" s="914"/>
      <c r="D34" s="637"/>
      <c r="E34" s="140">
        <f>SUM(I54:I80)</f>
        <v>0</v>
      </c>
      <c r="F34" s="141">
        <f>I84</f>
        <v>0</v>
      </c>
      <c r="G34" s="140">
        <f t="shared" si="0"/>
        <v>0</v>
      </c>
    </row>
    <row r="35" spans="2:22" ht="20.25" customHeight="1">
      <c r="B35" s="913"/>
      <c r="C35" s="914"/>
      <c r="D35" s="637"/>
      <c r="E35" s="140">
        <f>SUM(J54:J80)</f>
        <v>0</v>
      </c>
      <c r="F35" s="141">
        <f>J84</f>
        <v>0</v>
      </c>
      <c r="G35" s="140">
        <f>E35+F35</f>
        <v>0</v>
      </c>
    </row>
    <row r="36" spans="2:22" ht="20.25" customHeight="1">
      <c r="B36" s="913"/>
      <c r="C36" s="914"/>
      <c r="D36" s="637"/>
      <c r="E36" s="140">
        <f>SUM(K54:K80)</f>
        <v>0</v>
      </c>
      <c r="F36" s="141">
        <f>K84</f>
        <v>0</v>
      </c>
      <c r="G36" s="140">
        <f t="shared" ref="G36:G42" si="1">E36+F36</f>
        <v>0</v>
      </c>
    </row>
    <row r="37" spans="2:22" ht="20.25" customHeight="1">
      <c r="B37" s="913"/>
      <c r="C37" s="914"/>
      <c r="D37" s="637"/>
      <c r="E37" s="140">
        <f>SUM(L54:L80)</f>
        <v>0</v>
      </c>
      <c r="F37" s="141">
        <f>L84</f>
        <v>0</v>
      </c>
      <c r="G37" s="140">
        <f t="shared" si="1"/>
        <v>0</v>
      </c>
    </row>
    <row r="38" spans="2:22" ht="20.25" customHeight="1">
      <c r="B38" s="913"/>
      <c r="C38" s="914"/>
      <c r="D38" s="637"/>
      <c r="E38" s="140">
        <f>SUM(M54:M80)</f>
        <v>0</v>
      </c>
      <c r="F38" s="141">
        <f>M84</f>
        <v>0</v>
      </c>
      <c r="G38" s="140">
        <f t="shared" si="1"/>
        <v>0</v>
      </c>
    </row>
    <row r="39" spans="2:22" ht="20.25" customHeight="1">
      <c r="B39" s="913"/>
      <c r="C39" s="914"/>
      <c r="D39" s="637"/>
      <c r="E39" s="140">
        <f>SUM(N54:N80)</f>
        <v>0</v>
      </c>
      <c r="F39" s="141">
        <f>N84</f>
        <v>0</v>
      </c>
      <c r="G39" s="140">
        <f t="shared" si="1"/>
        <v>0</v>
      </c>
    </row>
    <row r="40" spans="2:22" ht="20.25" customHeight="1">
      <c r="B40" s="913"/>
      <c r="C40" s="914"/>
      <c r="D40" s="637"/>
      <c r="E40" s="140">
        <f>SUM(O54:O80)</f>
        <v>0</v>
      </c>
      <c r="F40" s="141">
        <f>O84</f>
        <v>0</v>
      </c>
      <c r="G40" s="140">
        <f t="shared" si="1"/>
        <v>0</v>
      </c>
    </row>
    <row r="41" spans="2:22" ht="20.25" customHeight="1">
      <c r="B41" s="913"/>
      <c r="C41" s="914"/>
      <c r="D41" s="637"/>
      <c r="E41" s="140">
        <f>SUM(P54:P80)</f>
        <v>0</v>
      </c>
      <c r="F41" s="141">
        <f>P84</f>
        <v>0</v>
      </c>
      <c r="G41" s="140">
        <f t="shared" si="1"/>
        <v>0</v>
      </c>
    </row>
    <row r="42" spans="2:22" ht="20.25" customHeight="1">
      <c r="B42" s="913"/>
      <c r="C42" s="914"/>
      <c r="D42" s="638"/>
      <c r="E42" s="142">
        <f>SUM(Q54:Q80)</f>
        <v>0</v>
      </c>
      <c r="F42" s="143">
        <f>Q84</f>
        <v>0</v>
      </c>
      <c r="G42" s="142">
        <f t="shared" si="1"/>
        <v>0</v>
      </c>
    </row>
    <row r="43" spans="2:22" s="8" customFormat="1" ht="21" customHeight="1">
      <c r="B43" s="916" t="s">
        <v>26</v>
      </c>
      <c r="C43" s="917"/>
      <c r="D43" s="137"/>
      <c r="E43" s="144">
        <f>SUM(E29:E42)</f>
        <v>306372.08715182001</v>
      </c>
      <c r="F43" s="144">
        <f>SUM(F29:F42)</f>
        <v>9037.3382957971298</v>
      </c>
      <c r="G43" s="144">
        <f>SUM(G29:G42)</f>
        <v>315409.42544761719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15" t="s">
        <v>616</v>
      </c>
      <c r="C48" s="915"/>
      <c r="D48" s="915"/>
      <c r="E48" s="915"/>
      <c r="F48" s="915"/>
      <c r="G48" s="915"/>
      <c r="H48" s="915"/>
      <c r="I48" s="915"/>
      <c r="J48" s="915"/>
      <c r="K48" s="915"/>
      <c r="L48" s="915"/>
      <c r="M48" s="617"/>
      <c r="N48" s="105"/>
      <c r="O48" s="105"/>
      <c r="P48" s="105"/>
      <c r="Q48" s="105"/>
      <c r="R48" s="105"/>
      <c r="T48" s="37"/>
      <c r="U48" s="19"/>
      <c r="V48" s="38"/>
    </row>
    <row r="49" spans="2:22" s="28" customFormat="1" ht="41" customHeight="1">
      <c r="B49" s="915" t="s">
        <v>562</v>
      </c>
      <c r="C49" s="915"/>
      <c r="D49" s="915"/>
      <c r="E49" s="915"/>
      <c r="F49" s="915"/>
      <c r="G49" s="915"/>
      <c r="H49" s="915"/>
      <c r="I49" s="915"/>
      <c r="J49" s="915"/>
      <c r="K49" s="915"/>
      <c r="L49" s="915"/>
      <c r="M49" s="617"/>
      <c r="N49" s="105"/>
      <c r="O49" s="105"/>
      <c r="P49" s="105"/>
      <c r="Q49" s="105"/>
      <c r="R49" s="105"/>
      <c r="T49" s="37"/>
      <c r="U49" s="19"/>
      <c r="V49" s="38"/>
    </row>
    <row r="50" spans="2:22" s="28" customFormat="1" ht="18" customHeight="1">
      <c r="B50" s="915" t="s">
        <v>684</v>
      </c>
      <c r="C50" s="915"/>
      <c r="D50" s="915"/>
      <c r="E50" s="915"/>
      <c r="F50" s="915"/>
      <c r="G50" s="915"/>
      <c r="H50" s="915"/>
      <c r="I50" s="915"/>
      <c r="J50" s="915"/>
      <c r="K50" s="915"/>
      <c r="L50" s="91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LRAM'!Y209</f>
        <v>0</v>
      </c>
      <c r="E66" s="164">
        <f>'5.  2015-2020 LRAM'!Z209</f>
        <v>0</v>
      </c>
      <c r="F66" s="164">
        <f>'5.  2015-2020 LRAM'!AA209</f>
        <v>0</v>
      </c>
      <c r="G66" s="164">
        <f>'5.  2015-2020 LRAM'!AB209</f>
        <v>0</v>
      </c>
      <c r="H66" s="164">
        <f>'5.  2015-2020 LRAM'!AC209</f>
        <v>0</v>
      </c>
      <c r="I66" s="164">
        <f>'5.  2015-2020 LRAM'!AD209</f>
        <v>0</v>
      </c>
      <c r="J66" s="164">
        <f>'5.  2015-2020 LRAM'!AE209</f>
        <v>0</v>
      </c>
      <c r="K66" s="164">
        <f>'5.  2015-2020 LRAM'!AF209</f>
        <v>0</v>
      </c>
      <c r="L66" s="164">
        <f>'5.  2015-2020 LRAM'!AG209</f>
        <v>0</v>
      </c>
      <c r="M66" s="164">
        <f>'5.  2015-2020 LRAM'!AH209</f>
        <v>0</v>
      </c>
      <c r="N66" s="164">
        <f>'5.  2015-2020 LRAM'!AI209</f>
        <v>0</v>
      </c>
      <c r="O66" s="164">
        <f>'5.  2015-2020 LRAM'!AJ209</f>
        <v>0</v>
      </c>
      <c r="P66" s="164">
        <f>'5.  2015-2020 LRAM'!AK209</f>
        <v>0</v>
      </c>
      <c r="Q66" s="164">
        <f>'5.  2015-2020 LRAM'!AL209</f>
        <v>0</v>
      </c>
      <c r="R66" s="157">
        <f>SUM(D66:Q66)</f>
        <v>0</v>
      </c>
      <c r="U66" s="152"/>
      <c r="V66" s="153"/>
    </row>
    <row r="67" spans="2:22" s="163" customFormat="1">
      <c r="B67" s="154" t="s">
        <v>93</v>
      </c>
      <c r="C67" s="155"/>
      <c r="D67" s="164">
        <f>-'5.  2015-2020 LRAM'!Y210</f>
        <v>0</v>
      </c>
      <c r="E67" s="164">
        <f>-'5.  2015-2020 LRAM'!Z210</f>
        <v>0</v>
      </c>
      <c r="F67" s="164">
        <f>-'5.  2015-2020 LRAM'!AA210</f>
        <v>0</v>
      </c>
      <c r="G67" s="164">
        <f>-'5.  2015-2020 LRAM'!AB210</f>
        <v>0</v>
      </c>
      <c r="H67" s="164">
        <f>-'5.  2015-2020 LRAM'!AC210</f>
        <v>0</v>
      </c>
      <c r="I67" s="164">
        <f>-'5.  2015-2020 LRAM'!AD210</f>
        <v>0</v>
      </c>
      <c r="J67" s="164">
        <f>-'5.  2015-2020 LRAM'!AE210</f>
        <v>0</v>
      </c>
      <c r="K67" s="164">
        <f>-'5.  2015-2020 LRAM'!AF210</f>
        <v>0</v>
      </c>
      <c r="L67" s="164">
        <f>-'5.  2015-2020 LRAM'!AG210</f>
        <v>0</v>
      </c>
      <c r="M67" s="164">
        <f>-'5.  2015-2020 LRAM'!AH210</f>
        <v>0</v>
      </c>
      <c r="N67" s="164">
        <f>-'5.  2015-2020 LRAM'!AI210</f>
        <v>0</v>
      </c>
      <c r="O67" s="164">
        <f>-'5.  2015-2020 LRAM'!AJ210</f>
        <v>0</v>
      </c>
      <c r="P67" s="164">
        <f>-'5.  2015-2020 LRAM'!AK210</f>
        <v>0</v>
      </c>
      <c r="Q67" s="164">
        <f>-'5.  2015-2020 LRAM'!AL210</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LRAM'!Y398</f>
        <v>0</v>
      </c>
      <c r="E69" s="156">
        <f>'5.  2015-2020 LRAM'!Z398</f>
        <v>0</v>
      </c>
      <c r="F69" s="156">
        <f>'5.  2015-2020 LRAM'!AA398</f>
        <v>0</v>
      </c>
      <c r="G69" s="156">
        <f>'5.  2015-2020 LRAM'!AB398</f>
        <v>0</v>
      </c>
      <c r="H69" s="156">
        <f>'5.  2015-2020 LRAM'!AC398</f>
        <v>0</v>
      </c>
      <c r="I69" s="156">
        <f>'5.  2015-2020 LRAM'!AD398</f>
        <v>0</v>
      </c>
      <c r="J69" s="156">
        <f>'5.  2015-2020 LRAM'!AE398</f>
        <v>0</v>
      </c>
      <c r="K69" s="156">
        <f>'5.  2015-2020 LRAM'!AF398</f>
        <v>0</v>
      </c>
      <c r="L69" s="156">
        <f>'5.  2015-2020 LRAM'!AG398</f>
        <v>0</v>
      </c>
      <c r="M69" s="156">
        <f>'5.  2015-2020 LRAM'!AH398</f>
        <v>0</v>
      </c>
      <c r="N69" s="156">
        <f>'5.  2015-2020 LRAM'!AI398</f>
        <v>0</v>
      </c>
      <c r="O69" s="156">
        <f>'5.  2015-2020 LRAM'!AJ398</f>
        <v>0</v>
      </c>
      <c r="P69" s="156">
        <f>'5.  2015-2020 LRAM'!AK398</f>
        <v>0</v>
      </c>
      <c r="Q69" s="156">
        <f>'5.  2015-2020 LRAM'!AL398</f>
        <v>0</v>
      </c>
      <c r="R69" s="157">
        <f>SUM(D69:Q69)</f>
        <v>0</v>
      </c>
      <c r="U69" s="152"/>
      <c r="V69" s="153"/>
    </row>
    <row r="70" spans="2:22" s="163" customFormat="1">
      <c r="B70" s="154" t="s">
        <v>224</v>
      </c>
      <c r="C70" s="155"/>
      <c r="D70" s="156">
        <f>-'5.  2015-2020 LRAM'!Y399</f>
        <v>0</v>
      </c>
      <c r="E70" s="156">
        <f>-'5.  2015-2020 LRAM'!Z399</f>
        <v>0</v>
      </c>
      <c r="F70" s="156">
        <f>-'5.  2015-2020 LRAM'!AA399</f>
        <v>0</v>
      </c>
      <c r="G70" s="156">
        <f>-'5.  2015-2020 LRAM'!AB399</f>
        <v>0</v>
      </c>
      <c r="H70" s="156">
        <f>-'5.  2015-2020 LRAM'!AC399</f>
        <v>0</v>
      </c>
      <c r="I70" s="156">
        <f>-'5.  2015-2020 LRAM'!AD399</f>
        <v>0</v>
      </c>
      <c r="J70" s="156">
        <f>-'5.  2015-2020 LRAM'!AE399</f>
        <v>0</v>
      </c>
      <c r="K70" s="156">
        <f>-'5.  2015-2020 LRAM'!AF399</f>
        <v>0</v>
      </c>
      <c r="L70" s="156">
        <f>-'5.  2015-2020 LRAM'!AG399</f>
        <v>0</v>
      </c>
      <c r="M70" s="156">
        <f>-'5.  2015-2020 LRAM'!AH399</f>
        <v>0</v>
      </c>
      <c r="N70" s="156">
        <f>-'5.  2015-2020 LRAM'!AI399</f>
        <v>0</v>
      </c>
      <c r="O70" s="156">
        <f>-'5.  2015-2020 LRAM'!AJ399</f>
        <v>0</v>
      </c>
      <c r="P70" s="156">
        <f>-'5.  2015-2020 LRAM'!AK399</f>
        <v>0</v>
      </c>
      <c r="Q70" s="156">
        <f>-'5.  2015-2020 LRAM'!AL399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LRAM'!Y586</f>
        <v>0</v>
      </c>
      <c r="E72" s="156">
        <f>'5.  2015-2020 LRAM'!Z586</f>
        <v>0</v>
      </c>
      <c r="F72" s="156">
        <f>'5.  2015-2020 LRAM'!AA586</f>
        <v>0</v>
      </c>
      <c r="G72" s="156">
        <f>'5.  2015-2020 LRAM'!AB586</f>
        <v>0</v>
      </c>
      <c r="H72" s="156">
        <f>'5.  2015-2020 LRAM'!AC586</f>
        <v>0</v>
      </c>
      <c r="I72" s="156">
        <f>'5.  2015-2020 LRAM'!AD586</f>
        <v>0</v>
      </c>
      <c r="J72" s="156">
        <f>'5.  2015-2020 LRAM'!AE586</f>
        <v>0</v>
      </c>
      <c r="K72" s="156">
        <f>'5.  2015-2020 LRAM'!AF586</f>
        <v>0</v>
      </c>
      <c r="L72" s="156">
        <f>'5.  2015-2020 LRAM'!AG586</f>
        <v>0</v>
      </c>
      <c r="M72" s="156">
        <f>'5.  2015-2020 LRAM'!AH586</f>
        <v>0</v>
      </c>
      <c r="N72" s="156">
        <f>'5.  2015-2020 LRAM'!AI586</f>
        <v>0</v>
      </c>
      <c r="O72" s="156">
        <f>'5.  2015-2020 LRAM'!AJ586</f>
        <v>0</v>
      </c>
      <c r="P72" s="156">
        <f>'5.  2015-2020 LRAM'!AK586</f>
        <v>0</v>
      </c>
      <c r="Q72" s="156">
        <f>'5.  2015-2020 LRAM'!AL586</f>
        <v>0</v>
      </c>
      <c r="R72" s="157">
        <f>SUM(D72:Q72)</f>
        <v>0</v>
      </c>
      <c r="U72" s="152"/>
      <c r="V72" s="153"/>
    </row>
    <row r="73" spans="2:22" s="163" customFormat="1">
      <c r="B73" s="154" t="s">
        <v>226</v>
      </c>
      <c r="C73" s="155"/>
      <c r="D73" s="156">
        <f>-'5.  2015-2020 LRAM'!Y587</f>
        <v>0</v>
      </c>
      <c r="E73" s="156">
        <f>-'5.  2015-2020 LRAM'!Z587</f>
        <v>0</v>
      </c>
      <c r="F73" s="156">
        <f>-'5.  2015-2020 LRAM'!AA587</f>
        <v>0</v>
      </c>
      <c r="G73" s="156">
        <f>-'5.  2015-2020 LRAM'!AB587</f>
        <v>0</v>
      </c>
      <c r="H73" s="156">
        <f>-'5.  2015-2020 LRAM'!AC587</f>
        <v>0</v>
      </c>
      <c r="I73" s="156">
        <f>-'5.  2015-2020 LRAM'!AD587</f>
        <v>0</v>
      </c>
      <c r="J73" s="156">
        <f>-'5.  2015-2020 LRAM'!AE587</f>
        <v>0</v>
      </c>
      <c r="K73" s="156">
        <f>-'5.  2015-2020 LRAM'!AF587</f>
        <v>0</v>
      </c>
      <c r="L73" s="156">
        <f>-'5.  2015-2020 LRAM'!AG587</f>
        <v>0</v>
      </c>
      <c r="M73" s="156">
        <f>-'5.  2015-2020 LRAM'!AH587</f>
        <v>0</v>
      </c>
      <c r="N73" s="156">
        <f>-'5.  2015-2020 LRAM'!AI587</f>
        <v>0</v>
      </c>
      <c r="O73" s="156">
        <f>-'5.  2015-2020 LRAM'!AJ587</f>
        <v>0</v>
      </c>
      <c r="P73" s="156">
        <f>-'5.  2015-2020 LRAM'!AK587</f>
        <v>0</v>
      </c>
      <c r="Q73" s="156">
        <f>-'5.  2015-2020 LRAM'!AL587</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LRAM'!Y773</f>
        <v>0</v>
      </c>
      <c r="E75" s="156">
        <f>'5.  2015-2020 LRAM'!Z773</f>
        <v>0</v>
      </c>
      <c r="F75" s="156">
        <f>'5.  2015-2020 LRAM'!AA773</f>
        <v>0</v>
      </c>
      <c r="G75" s="156">
        <f>'5.  2015-2020 LRAM'!AB773</f>
        <v>0</v>
      </c>
      <c r="H75" s="156">
        <f>'5.  2015-2020 LRAM'!AC773</f>
        <v>0</v>
      </c>
      <c r="I75" s="156">
        <f>'5.  2015-2020 LRAM'!AD773</f>
        <v>0</v>
      </c>
      <c r="J75" s="156">
        <f>'5.  2015-2020 LRAM'!AE773</f>
        <v>0</v>
      </c>
      <c r="K75" s="156">
        <f>'5.  2015-2020 LRAM'!AF773</f>
        <v>0</v>
      </c>
      <c r="L75" s="156">
        <f>'5.  2015-2020 LRAM'!AG773</f>
        <v>0</v>
      </c>
      <c r="M75" s="156">
        <f>'5.  2015-2020 LRAM'!AH773</f>
        <v>0</v>
      </c>
      <c r="N75" s="156">
        <f>'5.  2015-2020 LRAM'!AI773</f>
        <v>0</v>
      </c>
      <c r="O75" s="156">
        <f>'5.  2015-2020 LRAM'!AJ773</f>
        <v>0</v>
      </c>
      <c r="P75" s="156">
        <f>'5.  2015-2020 LRAM'!AK773</f>
        <v>0</v>
      </c>
      <c r="Q75" s="156">
        <f>'5.  2015-2020 LRAM'!AL773</f>
        <v>0</v>
      </c>
      <c r="R75" s="157">
        <f>SUM(D75:Q75)</f>
        <v>0</v>
      </c>
      <c r="U75" s="152"/>
      <c r="V75" s="153"/>
    </row>
    <row r="76" spans="2:22" s="163" customFormat="1" ht="16.5" customHeight="1">
      <c r="B76" s="154" t="s">
        <v>228</v>
      </c>
      <c r="C76" s="155"/>
      <c r="D76" s="156">
        <f>-'5.  2015-2020 LRAM'!Y774</f>
        <v>0</v>
      </c>
      <c r="E76" s="156">
        <f>-'5.  2015-2020 LRAM'!Z774</f>
        <v>0</v>
      </c>
      <c r="F76" s="156">
        <f>-'5.  2015-2020 LRAM'!AA774</f>
        <v>0</v>
      </c>
      <c r="G76" s="156">
        <f>-'5.  2015-2020 LRAM'!AB774</f>
        <v>0</v>
      </c>
      <c r="H76" s="156">
        <f>-'5.  2015-2020 LRAM'!AC774</f>
        <v>0</v>
      </c>
      <c r="I76" s="156">
        <f>-'5.  2015-2020 LRAM'!AD774</f>
        <v>0</v>
      </c>
      <c r="J76" s="156">
        <f>-'5.  2015-2020 LRAM'!AE774</f>
        <v>0</v>
      </c>
      <c r="K76" s="156">
        <f>-'5.  2015-2020 LRAM'!AF774</f>
        <v>0</v>
      </c>
      <c r="L76" s="156">
        <f>-'5.  2015-2020 LRAM'!AG774</f>
        <v>0</v>
      </c>
      <c r="M76" s="156">
        <f>-'5.  2015-2020 LRAM'!AH774</f>
        <v>0</v>
      </c>
      <c r="N76" s="156">
        <f>-'5.  2015-2020 LRAM'!AI774</f>
        <v>0</v>
      </c>
      <c r="O76" s="156">
        <f>-'5.  2015-2020 LRAM'!AJ774</f>
        <v>0</v>
      </c>
      <c r="P76" s="156">
        <f>-'5.  2015-2020 LRAM'!AK774</f>
        <v>0</v>
      </c>
      <c r="Q76" s="156">
        <f>-'5.  2015-2020 LRAM'!AL774</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LRAM'!Y957</f>
        <v>0</v>
      </c>
      <c r="E78" s="156">
        <f>'5.  2015-2020 LRAM'!Z957</f>
        <v>49053.7631590253</v>
      </c>
      <c r="F78" s="156">
        <f>'5.  2015-2020 LRAM'!AA957</f>
        <v>180587.03820748581</v>
      </c>
      <c r="G78" s="156">
        <f>'5.  2015-2020 LRAM'!AB957</f>
        <v>76731.285785308923</v>
      </c>
      <c r="H78" s="156">
        <f>'5.  2015-2020 LRAM'!AC957</f>
        <v>0</v>
      </c>
      <c r="I78" s="156">
        <f>'5.  2015-2020 LRAM'!AD957</f>
        <v>0</v>
      </c>
      <c r="J78" s="156">
        <f>'5.  2015-2020 LRAM'!AE957</f>
        <v>0</v>
      </c>
      <c r="K78" s="156">
        <f>'5.  2015-2020 LRAM'!AF957</f>
        <v>0</v>
      </c>
      <c r="L78" s="156">
        <f>'5.  2015-2020 LRAM'!AG957</f>
        <v>0</v>
      </c>
      <c r="M78" s="156">
        <f>'5.  2015-2020 LRAM'!AH957</f>
        <v>0</v>
      </c>
      <c r="N78" s="156">
        <f>'5.  2015-2020 LRAM'!AI957</f>
        <v>0</v>
      </c>
      <c r="O78" s="156">
        <f>'5.  2015-2020 LRAM'!AJ957</f>
        <v>0</v>
      </c>
      <c r="P78" s="156">
        <f>'5.  2015-2020 LRAM'!AK957</f>
        <v>0</v>
      </c>
      <c r="Q78" s="156">
        <f>'5.  2015-2020 LRAM'!AL957</f>
        <v>0</v>
      </c>
      <c r="R78" s="157">
        <f>SUM(D78:Q78)</f>
        <v>306372.08715182001</v>
      </c>
      <c r="U78" s="152"/>
      <c r="V78" s="153"/>
    </row>
    <row r="79" spans="2:22" s="163" customFormat="1">
      <c r="B79" s="154" t="s">
        <v>230</v>
      </c>
      <c r="C79" s="155"/>
      <c r="D79" s="156">
        <f>-'5.  2015-2020 LRAM'!Y958</f>
        <v>0</v>
      </c>
      <c r="E79" s="156">
        <f>-'5.  2015-2020 LRAM'!Z958</f>
        <v>0</v>
      </c>
      <c r="F79" s="156">
        <f>-'5.  2015-2020 LRAM'!AA958</f>
        <v>0</v>
      </c>
      <c r="G79" s="156">
        <f>-'5.  2015-2020 LRAM'!AB958</f>
        <v>0</v>
      </c>
      <c r="H79" s="156">
        <f>-'5.  2015-2020 LRAM'!AC958</f>
        <v>0</v>
      </c>
      <c r="I79" s="156">
        <f>-'5.  2015-2020 LRAM'!AD958</f>
        <v>0</v>
      </c>
      <c r="J79" s="156">
        <f>-'5.  2015-2020 LRAM'!AE958</f>
        <v>0</v>
      </c>
      <c r="K79" s="156">
        <f>-'5.  2015-2020 LRAM'!AF958</f>
        <v>0</v>
      </c>
      <c r="L79" s="156">
        <f>-'5.  2015-2020 LRAM'!AG958</f>
        <v>0</v>
      </c>
      <c r="M79" s="156">
        <f>-'5.  2015-2020 LRAM'!AH958</f>
        <v>0</v>
      </c>
      <c r="N79" s="156">
        <f>-'5.  2015-2020 LRAM'!AI958</f>
        <v>0</v>
      </c>
      <c r="O79" s="156">
        <f>-'5.  2015-2020 LRAM'!AJ958</f>
        <v>0</v>
      </c>
      <c r="P79" s="156">
        <f>-'5.  2015-2020 LRAM'!AK958</f>
        <v>0</v>
      </c>
      <c r="Q79" s="156">
        <f>-'5.  2015-2020 LRAM'!AL958</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LRAM'!Y1141</f>
        <v>0</v>
      </c>
      <c r="E81" s="156">
        <f>'5.  2015-2020 LRAM'!Z1141</f>
        <v>0</v>
      </c>
      <c r="F81" s="156">
        <f>'5.  2015-2020 LRAM'!AA1141</f>
        <v>0</v>
      </c>
      <c r="G81" s="156">
        <f>'5.  2015-2020 LRAM'!AB1141</f>
        <v>0</v>
      </c>
      <c r="H81" s="156">
        <f>'5.  2015-2020 LRAM'!AC1141</f>
        <v>0</v>
      </c>
      <c r="I81" s="156">
        <f>'5.  2015-2020 LRAM'!AD1141</f>
        <v>0</v>
      </c>
      <c r="J81" s="156">
        <f>'5.  2015-2020 LRAM'!AE1141</f>
        <v>0</v>
      </c>
      <c r="K81" s="156">
        <f>'5.  2015-2020 LRAM'!AF1141</f>
        <v>0</v>
      </c>
      <c r="L81" s="156">
        <f>'5.  2015-2020 LRAM'!AG1141</f>
        <v>0</v>
      </c>
      <c r="M81" s="156">
        <f>'5.  2015-2020 LRAM'!AH1141</f>
        <v>0</v>
      </c>
      <c r="N81" s="156">
        <f>'5.  2015-2020 LRAM'!AI1141</f>
        <v>0</v>
      </c>
      <c r="O81" s="156">
        <f>'5.  2015-2020 LRAM'!AJ1141</f>
        <v>0</v>
      </c>
      <c r="P81" s="156">
        <f>'5.  2015-2020 LRAM'!AK1141</f>
        <v>0</v>
      </c>
      <c r="Q81" s="156">
        <f>'5.  2015-2020 LRAM'!AL1141</f>
        <v>0</v>
      </c>
      <c r="R81" s="157">
        <f>SUM(D81:Q81)</f>
        <v>0</v>
      </c>
      <c r="U81" s="152"/>
      <c r="V81" s="153"/>
    </row>
    <row r="82" spans="2:22" s="163" customFormat="1" hidden="1">
      <c r="B82" s="154" t="s">
        <v>232</v>
      </c>
      <c r="C82" s="155"/>
      <c r="D82" s="156">
        <f>-'5.  2015-2020 LRAM'!Y1142</f>
        <v>0</v>
      </c>
      <c r="E82" s="156">
        <f>-'5.  2015-2020 LRAM'!Z1142</f>
        <v>0</v>
      </c>
      <c r="F82" s="156">
        <f>-'5.  2015-2020 LRAM'!AA1142</f>
        <v>0</v>
      </c>
      <c r="G82" s="156">
        <f>-'5.  2015-2020 LRAM'!AB1142</f>
        <v>0</v>
      </c>
      <c r="H82" s="156">
        <f>-'5.  2015-2020 LRAM'!AC1142</f>
        <v>0</v>
      </c>
      <c r="I82" s="156">
        <f>-'5.  2015-2020 LRAM'!AD1142</f>
        <v>0</v>
      </c>
      <c r="J82" s="156">
        <f>-'5.  2015-2020 LRAM'!AE1142</f>
        <v>0</v>
      </c>
      <c r="K82" s="156">
        <f>-'5.  2015-2020 LRAM'!AF1142</f>
        <v>0</v>
      </c>
      <c r="L82" s="156">
        <f>-'5.  2015-2020 LRAM'!AG1142</f>
        <v>0</v>
      </c>
      <c r="M82" s="156">
        <f>-'5.  2015-2020 LRAM'!AH1142</f>
        <v>0</v>
      </c>
      <c r="N82" s="156">
        <f>-'5.  2015-2020 LRAM'!AI1142</f>
        <v>0</v>
      </c>
      <c r="O82" s="156">
        <f>-'5.  2015-2020 LRAM'!AJ1142</f>
        <v>0</v>
      </c>
      <c r="P82" s="156">
        <f>-'5.  2015-2020 LRAM'!AK1142</f>
        <v>0</v>
      </c>
      <c r="Q82" s="156">
        <f>-'5.  2015-2020 LRAM'!AL1142</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8">
        <f>'6.  Carrying Charges'!I237</f>
        <v>0</v>
      </c>
      <c r="E84" s="678">
        <f>'6.  Carrying Charges'!J237</f>
        <v>1446.9838178513328</v>
      </c>
      <c r="F84" s="678">
        <f>'6.  Carrying Charges'!K237</f>
        <v>5326.9414041245691</v>
      </c>
      <c r="G84" s="678">
        <f>'6.  Carrying Charges'!L237</f>
        <v>2263.413073821227</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9037.3382957971298</v>
      </c>
      <c r="U84" s="152"/>
      <c r="V84" s="153"/>
    </row>
    <row r="85" spans="2:22" s="163" customFormat="1" ht="21.75" customHeight="1">
      <c r="B85" s="623" t="s">
        <v>240</v>
      </c>
      <c r="C85" s="624"/>
      <c r="D85" s="623">
        <f>SUM(D54:D80)+D84</f>
        <v>0</v>
      </c>
      <c r="E85" s="623">
        <f t="shared" ref="E85:Q85" si="2">SUM(E54:E80)+E84</f>
        <v>50500.746976876631</v>
      </c>
      <c r="F85" s="623">
        <f t="shared" si="2"/>
        <v>185913.97961161038</v>
      </c>
      <c r="G85" s="623">
        <f t="shared" si="2"/>
        <v>78994.698859130149</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315409.42544761713</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LRAM'!Y204:AL204)</f>
        <v>0</v>
      </c>
      <c r="H93" s="556">
        <f>SUM('5.  2015-2020 LRAM'!Y392:AL392)</f>
        <v>0</v>
      </c>
      <c r="I93" s="557">
        <f>SUM('5.  2015-2020 LRAM'!Y579:AL579)</f>
        <v>0</v>
      </c>
      <c r="J93" s="556">
        <f>SUM('5.  2015-2020 LRAM'!Y765:AL765)</f>
        <v>0</v>
      </c>
      <c r="K93" s="556">
        <f>SUM('5.  2015-2020 LRAM'!Y948:AL948)</f>
        <v>12447.241192114181</v>
      </c>
      <c r="L93" s="556">
        <f>SUM('5.  2015-2020 LRAM'!Y1131:AL1131)</f>
        <v>0</v>
      </c>
      <c r="M93" s="556">
        <f>SUM(C93:L93)</f>
        <v>12447.241192114181</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LRAM'!Y205:AL205)</f>
        <v>0</v>
      </c>
      <c r="H94" s="556">
        <f>SUM('5.  2015-2020 LRAM'!Y393:AL393)</f>
        <v>0</v>
      </c>
      <c r="I94" s="557">
        <f>SUM('5.  2015-2020 LRAM'!Y580:AL580)</f>
        <v>0</v>
      </c>
      <c r="J94" s="556">
        <f>SUM('5.  2015-2020 LRAM'!Y766:AL766)</f>
        <v>0</v>
      </c>
      <c r="K94" s="556">
        <f>SUM('5.  2015-2020 LRAM'!Y949:AL949)</f>
        <v>16252.311085059266</v>
      </c>
      <c r="L94" s="556">
        <f>SUM('5.  2015-2020 LRAM'!Y1132:AL1132)</f>
        <v>0</v>
      </c>
      <c r="M94" s="556">
        <f>SUM(D94:L94)</f>
        <v>16252.311085059266</v>
      </c>
      <c r="T94" s="197"/>
      <c r="U94" s="197"/>
    </row>
    <row r="95" spans="2:22" s="90" customFormat="1" ht="23.25" hidden="1" customHeight="1">
      <c r="B95" s="198">
        <v>2013</v>
      </c>
      <c r="C95" s="559"/>
      <c r="D95" s="559"/>
      <c r="E95" s="557">
        <f>SUM('4.  2011-2014 LRAM'!Y390:AL390)</f>
        <v>0</v>
      </c>
      <c r="F95" s="557">
        <f>SUM('4.  2011-2014 LRAM'!Y519:AL519)</f>
        <v>0</v>
      </c>
      <c r="G95" s="557">
        <f>SUM('5.  2015-2020 LRAM'!Y206:AL206)</f>
        <v>0</v>
      </c>
      <c r="H95" s="556">
        <f>SUM('5.  2015-2020 LRAM'!Y394:AL394)</f>
        <v>0</v>
      </c>
      <c r="I95" s="557">
        <f>SUM('5.  2015-2020 LRAM'!Y581:AL581)</f>
        <v>0</v>
      </c>
      <c r="J95" s="556">
        <f>SUM('5.  2015-2020 LRAM'!Y767:AL767)</f>
        <v>0</v>
      </c>
      <c r="K95" s="556">
        <f>SUM('5.  2015-2020 LRAM'!Y950:AL950)</f>
        <v>17589.181405584335</v>
      </c>
      <c r="L95" s="556">
        <f>SUM('5.  2015-2020 LRAM'!Y1133:AL1133)</f>
        <v>0</v>
      </c>
      <c r="M95" s="556">
        <f>SUM(C95:L95)</f>
        <v>17589.181405584335</v>
      </c>
      <c r="T95" s="197"/>
      <c r="U95" s="197"/>
    </row>
    <row r="96" spans="2:22" s="90" customFormat="1" ht="23.25" hidden="1" customHeight="1">
      <c r="B96" s="198">
        <v>2014</v>
      </c>
      <c r="C96" s="559"/>
      <c r="D96" s="559"/>
      <c r="E96" s="559"/>
      <c r="F96" s="557">
        <f>SUM('4.  2011-2014 LRAM'!Y520:AL520)</f>
        <v>0</v>
      </c>
      <c r="G96" s="557">
        <f>SUM('5.  2015-2020 LRAM'!Y207:AL207)</f>
        <v>0</v>
      </c>
      <c r="H96" s="556">
        <f>SUM('5.  2015-2020 LRAM'!Y395:AL395)</f>
        <v>0</v>
      </c>
      <c r="I96" s="557">
        <f>SUM('5.  2015-2020 LRAM'!Y582:AL582)</f>
        <v>0</v>
      </c>
      <c r="J96" s="556">
        <f>SUM('5.  2015-2020 LRAM'!Y768:AL768)</f>
        <v>0</v>
      </c>
      <c r="K96" s="556">
        <f>SUM('5.  2015-2020 LRAM'!Y951:AL951)</f>
        <v>26670.438208357198</v>
      </c>
      <c r="L96" s="556">
        <f>SUM('5.  2015-2020 LRAM'!Y1134:AL1134)</f>
        <v>0</v>
      </c>
      <c r="M96" s="556">
        <f>SUM(F96:L96)</f>
        <v>26670.438208357198</v>
      </c>
      <c r="T96" s="197"/>
      <c r="U96" s="197"/>
    </row>
    <row r="97" spans="2:21" s="90" customFormat="1" ht="23.25" hidden="1" customHeight="1">
      <c r="B97" s="198">
        <v>2015</v>
      </c>
      <c r="C97" s="559"/>
      <c r="D97" s="559"/>
      <c r="E97" s="559"/>
      <c r="F97" s="559"/>
      <c r="G97" s="557">
        <f>SUM('5.  2015-2020 LRAM'!Y208:AL208)</f>
        <v>0</v>
      </c>
      <c r="H97" s="556">
        <f>SUM('5.  2015-2020 LRAM'!Y396:AL396)</f>
        <v>0</v>
      </c>
      <c r="I97" s="557">
        <f>SUM('5.  2015-2020 LRAM'!Y583:AL583)</f>
        <v>0</v>
      </c>
      <c r="J97" s="556">
        <f>SUM('5.  2015-2020 LRAM'!Y769:AL769)</f>
        <v>0</v>
      </c>
      <c r="K97" s="556">
        <f>SUM('5.  2015-2020 LRAM'!Y952:AL952)</f>
        <v>53307.978960528868</v>
      </c>
      <c r="L97" s="556">
        <f>SUM('5.  2015-2020 LRAM'!Y1135:AL1135)</f>
        <v>0</v>
      </c>
      <c r="M97" s="556">
        <f>SUM(G97:L97)</f>
        <v>53307.978960528868</v>
      </c>
      <c r="T97" s="197"/>
      <c r="U97" s="197"/>
    </row>
    <row r="98" spans="2:21" s="90" customFormat="1" ht="23.25" hidden="1" customHeight="1">
      <c r="B98" s="198">
        <v>2016</v>
      </c>
      <c r="C98" s="559"/>
      <c r="D98" s="559"/>
      <c r="E98" s="559"/>
      <c r="F98" s="559"/>
      <c r="G98" s="559"/>
      <c r="H98" s="556">
        <f>SUM('5.  2015-2020 LRAM'!Y397:AL397)</f>
        <v>0</v>
      </c>
      <c r="I98" s="557">
        <f>SUM('5.  2015-2020 LRAM'!Y584:AL584)</f>
        <v>0</v>
      </c>
      <c r="J98" s="556">
        <f>SUM('5.  2015-2020 LRAM'!Y770:AL770)</f>
        <v>0</v>
      </c>
      <c r="K98" s="556">
        <f>SUM('5.  2015-2020 LRAM'!Y953:AL953)</f>
        <v>47365.556986614858</v>
      </c>
      <c r="L98" s="556">
        <f>SUM('5.  2015-2020 LRAM'!Y1136:AL1136)</f>
        <v>0</v>
      </c>
      <c r="M98" s="556">
        <f>SUM(H98:L98)</f>
        <v>47365.556986614858</v>
      </c>
      <c r="T98" s="197"/>
      <c r="U98" s="197"/>
    </row>
    <row r="99" spans="2:21" s="90" customFormat="1" ht="23.25" hidden="1" customHeight="1">
      <c r="B99" s="198">
        <v>2017</v>
      </c>
      <c r="C99" s="559"/>
      <c r="D99" s="559"/>
      <c r="E99" s="559"/>
      <c r="F99" s="559"/>
      <c r="G99" s="559"/>
      <c r="H99" s="559"/>
      <c r="I99" s="556">
        <f>SUM('5.  2015-2020 LRAM'!Y585:AL585)</f>
        <v>0</v>
      </c>
      <c r="J99" s="556">
        <f>SUM('5.  2015-2020 LRAM'!Y771:AL771)</f>
        <v>0</v>
      </c>
      <c r="K99" s="556">
        <f>SUM('5.  2015-2020 LRAM'!Y954:AL954)</f>
        <v>71403.7748351419</v>
      </c>
      <c r="L99" s="556">
        <f>SUM('5.  2015-2020 LRAM'!Y1137:AL1137)</f>
        <v>0</v>
      </c>
      <c r="M99" s="556">
        <f>SUM(I99:L99)</f>
        <v>71403.7748351419</v>
      </c>
      <c r="T99" s="197"/>
      <c r="U99" s="197"/>
    </row>
    <row r="100" spans="2:21" s="90" customFormat="1" ht="23.25" hidden="1" customHeight="1">
      <c r="B100" s="198">
        <v>2018</v>
      </c>
      <c r="C100" s="559"/>
      <c r="D100" s="559"/>
      <c r="E100" s="559"/>
      <c r="F100" s="559"/>
      <c r="G100" s="559"/>
      <c r="H100" s="559"/>
      <c r="I100" s="559"/>
      <c r="J100" s="556">
        <f>SUM('5.  2015-2020 LRAM'!Y772:AL772)</f>
        <v>0</v>
      </c>
      <c r="K100" s="556">
        <f>SUM('5.  2015-2020 LRAM'!Y955:AL955)</f>
        <v>48400.148436202384</v>
      </c>
      <c r="L100" s="556">
        <f>SUM('5.  2015-2020 LRAM'!Y1138:AL1138)</f>
        <v>0</v>
      </c>
      <c r="M100" s="556">
        <f>SUM(J100:L100)</f>
        <v>48400.148436202384</v>
      </c>
      <c r="T100" s="197"/>
      <c r="U100" s="197"/>
    </row>
    <row r="101" spans="2:21" s="90" customFormat="1" ht="23.25" hidden="1" customHeight="1">
      <c r="B101" s="198">
        <v>2019</v>
      </c>
      <c r="C101" s="559"/>
      <c r="D101" s="559"/>
      <c r="E101" s="559"/>
      <c r="F101" s="559"/>
      <c r="G101" s="559"/>
      <c r="H101" s="559"/>
      <c r="I101" s="559"/>
      <c r="J101" s="559"/>
      <c r="K101" s="556">
        <f>SUM('5.  2015-2020 LRAM'!Y956:AL956)</f>
        <v>12935.456042217033</v>
      </c>
      <c r="L101" s="556">
        <f>SUM('5.  2015-2020 LRAM'!Y1139:AL1139)</f>
        <v>0</v>
      </c>
      <c r="M101" s="556">
        <f>SUM(K101:L101)</f>
        <v>12935.456042217033</v>
      </c>
      <c r="T101" s="197"/>
      <c r="U101" s="197"/>
    </row>
    <row r="102" spans="2:21" s="90" customFormat="1" ht="23.25" hidden="1" customHeight="1">
      <c r="B102" s="198">
        <v>2020</v>
      </c>
      <c r="C102" s="559"/>
      <c r="D102" s="559"/>
      <c r="E102" s="559"/>
      <c r="F102" s="559"/>
      <c r="G102" s="559"/>
      <c r="H102" s="559"/>
      <c r="I102" s="559"/>
      <c r="J102" s="559"/>
      <c r="K102" s="559"/>
      <c r="L102" s="558">
        <f>SUM('5.  2015-2020 LRAM'!Y1140:AL1140)</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306372.08715182001</v>
      </c>
      <c r="L103" s="556">
        <f>SUM(L93:L102)</f>
        <v>0</v>
      </c>
      <c r="M103" s="556">
        <f>SUM(M93:M102)</f>
        <v>306372.08715182001</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LRAM'!AM210</f>
        <v>0</v>
      </c>
      <c r="H104" s="554">
        <f>'5.  2015-2020 LRAM'!AM399</f>
        <v>0</v>
      </c>
      <c r="I104" s="554">
        <f>'5.  2015-2020 LRAM'!AM587</f>
        <v>0</v>
      </c>
      <c r="J104" s="554">
        <f>'5.  2015-2020 LRAM'!AM774</f>
        <v>0</v>
      </c>
      <c r="K104" s="554">
        <f>'5.  2015-2020 LRAM'!AM958</f>
        <v>0</v>
      </c>
      <c r="L104" s="554">
        <f>'5.  2015-2020 LRAM'!AM1142</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3078.4012006942253</v>
      </c>
      <c r="L105" s="554">
        <f>'6.  Carrying Charges'!W162</f>
        <v>7291.0173990317471</v>
      </c>
      <c r="M105" s="556">
        <f>SUM(C105:L105)</f>
        <v>10369.418599725972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309450.48835251422</v>
      </c>
      <c r="L106" s="554">
        <f>L103-L104+L105</f>
        <v>7291.0173990317471</v>
      </c>
      <c r="M106" s="554">
        <f>M103-M104+M105</f>
        <v>316741.50575154601</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G28" sqref="G28:H28"/>
    </sheetView>
  </sheetViews>
  <sheetFormatPr baseColWidth="10" defaultColWidth="9" defaultRowHeight="15"/>
  <cols>
    <col min="1" max="1" width="5.5" style="12" customWidth="1"/>
    <col min="2" max="2" width="27" style="12" customWidth="1"/>
    <col min="3" max="3" width="24.33203125" style="12" customWidth="1"/>
    <col min="4" max="4" width="23.5" style="12" customWidth="1"/>
    <col min="5" max="5" width="28.5" style="12" customWidth="1"/>
    <col min="6" max="6" width="44" style="12" customWidth="1"/>
    <col min="7" max="7" width="72.5" style="12" customWidth="1"/>
    <col min="8" max="16384" width="9" style="12"/>
  </cols>
  <sheetData>
    <row r="13" spans="2:3" ht="16" thickBot="1"/>
    <row r="14" spans="2:3" ht="26.25" customHeight="1" thickBot="1">
      <c r="B14" s="537" t="s">
        <v>171</v>
      </c>
      <c r="C14" s="126" t="s">
        <v>175</v>
      </c>
    </row>
    <row r="15" spans="2:3" ht="26.25" customHeight="1" thickBot="1">
      <c r="C15" s="128" t="s">
        <v>406</v>
      </c>
    </row>
    <row r="16" spans="2:3" ht="27" customHeight="1" thickBot="1">
      <c r="C16" s="569" t="s">
        <v>551</v>
      </c>
    </row>
    <row r="19" spans="2:8" ht="16">
      <c r="B19" s="537" t="s">
        <v>621</v>
      </c>
    </row>
    <row r="20" spans="2:8" ht="13.5" customHeight="1"/>
    <row r="21" spans="2:8" ht="41" customHeight="1">
      <c r="B21" s="915" t="s">
        <v>683</v>
      </c>
      <c r="C21" s="915"/>
      <c r="D21" s="915"/>
      <c r="E21" s="915"/>
      <c r="F21" s="915"/>
      <c r="G21" s="915"/>
      <c r="H21" s="915"/>
    </row>
    <row r="23" spans="2:8" s="609" customFormat="1" ht="16">
      <c r="B23" s="619" t="s">
        <v>546</v>
      </c>
      <c r="C23" s="619" t="s">
        <v>561</v>
      </c>
      <c r="D23" s="619" t="s">
        <v>545</v>
      </c>
      <c r="E23" s="924" t="s">
        <v>34</v>
      </c>
      <c r="F23" s="925"/>
      <c r="G23" s="924" t="s">
        <v>544</v>
      </c>
      <c r="H23" s="925"/>
    </row>
    <row r="24" spans="2:8" ht="32">
      <c r="B24" s="608">
        <v>1</v>
      </c>
      <c r="C24" s="643" t="s">
        <v>369</v>
      </c>
      <c r="D24" s="735" t="s">
        <v>870</v>
      </c>
      <c r="E24" s="920" t="s">
        <v>749</v>
      </c>
      <c r="F24" s="921"/>
      <c r="G24" s="920" t="s">
        <v>751</v>
      </c>
      <c r="H24" s="921"/>
    </row>
    <row r="25" spans="2:8" ht="32">
      <c r="B25" s="608">
        <v>2</v>
      </c>
      <c r="C25" s="643" t="s">
        <v>369</v>
      </c>
      <c r="D25" s="735" t="s">
        <v>871</v>
      </c>
      <c r="E25" s="920" t="s">
        <v>750</v>
      </c>
      <c r="F25" s="921"/>
      <c r="G25" s="920" t="s">
        <v>752</v>
      </c>
      <c r="H25" s="921"/>
    </row>
    <row r="26" spans="2:8" ht="32">
      <c r="B26" s="608">
        <v>3</v>
      </c>
      <c r="C26" s="643" t="s">
        <v>369</v>
      </c>
      <c r="D26" s="735" t="s">
        <v>872</v>
      </c>
      <c r="E26" s="920" t="s">
        <v>750</v>
      </c>
      <c r="F26" s="921"/>
      <c r="G26" s="920" t="s">
        <v>752</v>
      </c>
      <c r="H26" s="921"/>
    </row>
    <row r="27" spans="2:8" ht="29" customHeight="1">
      <c r="B27" s="608">
        <v>4</v>
      </c>
      <c r="C27" s="643" t="s">
        <v>369</v>
      </c>
      <c r="D27" s="735" t="s">
        <v>748</v>
      </c>
      <c r="E27" s="920" t="s">
        <v>873</v>
      </c>
      <c r="F27" s="921"/>
      <c r="G27" s="920" t="s">
        <v>874</v>
      </c>
      <c r="H27" s="921"/>
    </row>
    <row r="28" spans="2:8" ht="16">
      <c r="B28" s="608">
        <v>5</v>
      </c>
      <c r="C28" s="643" t="s">
        <v>370</v>
      </c>
      <c r="D28" s="735" t="s">
        <v>875</v>
      </c>
      <c r="E28" s="920" t="s">
        <v>876</v>
      </c>
      <c r="F28" s="921"/>
      <c r="G28" s="920" t="s">
        <v>877</v>
      </c>
      <c r="H28" s="921"/>
    </row>
    <row r="29" spans="2:8">
      <c r="B29" s="608">
        <v>6</v>
      </c>
      <c r="C29" s="643"/>
      <c r="D29" s="607"/>
      <c r="E29" s="920"/>
      <c r="F29" s="921"/>
      <c r="G29" s="922"/>
      <c r="H29" s="923"/>
    </row>
    <row r="30" spans="2:8">
      <c r="B30" s="608">
        <v>7</v>
      </c>
      <c r="C30" s="643"/>
      <c r="D30" s="607"/>
      <c r="E30" s="920"/>
      <c r="F30" s="921"/>
      <c r="G30" s="922"/>
      <c r="H30" s="923"/>
    </row>
    <row r="31" spans="2:8">
      <c r="B31" s="608">
        <v>8</v>
      </c>
      <c r="C31" s="643"/>
      <c r="D31" s="607"/>
      <c r="E31" s="920"/>
      <c r="F31" s="921"/>
      <c r="G31" s="922"/>
      <c r="H31" s="923"/>
    </row>
    <row r="32" spans="2:8">
      <c r="B32" s="608">
        <v>9</v>
      </c>
      <c r="C32" s="643"/>
      <c r="D32" s="607"/>
      <c r="E32" s="920"/>
      <c r="F32" s="921"/>
      <c r="G32" s="922"/>
      <c r="H32" s="923"/>
    </row>
    <row r="33" spans="2:8">
      <c r="B33" s="608">
        <v>10</v>
      </c>
      <c r="C33" s="643"/>
      <c r="D33" s="607"/>
      <c r="E33" s="920"/>
      <c r="F33" s="921"/>
      <c r="G33" s="922"/>
      <c r="H33" s="923"/>
    </row>
    <row r="34" spans="2:8">
      <c r="B34" s="608" t="s">
        <v>480</v>
      </c>
      <c r="C34" s="643"/>
      <c r="D34" s="607"/>
      <c r="E34" s="920"/>
      <c r="F34" s="921"/>
      <c r="G34" s="922"/>
      <c r="H34" s="923"/>
    </row>
    <row r="36" spans="2:8" ht="30.75" customHeight="1">
      <c r="B36" s="537" t="s">
        <v>617</v>
      </c>
    </row>
    <row r="37" spans="2:8" ht="23.25" customHeight="1">
      <c r="B37" s="568" t="s">
        <v>622</v>
      </c>
      <c r="C37" s="605"/>
      <c r="D37" s="605"/>
      <c r="E37" s="605"/>
      <c r="F37" s="605"/>
      <c r="G37" s="605"/>
      <c r="H37" s="605"/>
    </row>
    <row r="39" spans="2:8" s="90" customFormat="1" ht="16">
      <c r="B39" s="619" t="s">
        <v>546</v>
      </c>
      <c r="C39" s="619" t="s">
        <v>561</v>
      </c>
      <c r="D39" s="619" t="s">
        <v>545</v>
      </c>
      <c r="E39" s="924" t="s">
        <v>34</v>
      </c>
      <c r="F39" s="925"/>
      <c r="G39" s="924" t="s">
        <v>544</v>
      </c>
      <c r="H39" s="925"/>
    </row>
    <row r="40" spans="2:8">
      <c r="B40" s="608">
        <v>1</v>
      </c>
      <c r="C40" s="643"/>
      <c r="D40" s="607"/>
      <c r="E40" s="920"/>
      <c r="F40" s="921"/>
      <c r="G40" s="922"/>
      <c r="H40" s="923"/>
    </row>
    <row r="41" spans="2:8">
      <c r="B41" s="608">
        <v>2</v>
      </c>
      <c r="C41" s="643"/>
      <c r="D41" s="607"/>
      <c r="E41" s="920"/>
      <c r="F41" s="921"/>
      <c r="G41" s="922"/>
      <c r="H41" s="923"/>
    </row>
    <row r="42" spans="2:8">
      <c r="B42" s="608">
        <v>3</v>
      </c>
      <c r="C42" s="643"/>
      <c r="D42" s="607"/>
      <c r="E42" s="920"/>
      <c r="F42" s="921"/>
      <c r="G42" s="922"/>
      <c r="H42" s="923"/>
    </row>
    <row r="43" spans="2:8">
      <c r="B43" s="608">
        <v>4</v>
      </c>
      <c r="C43" s="643"/>
      <c r="D43" s="607"/>
      <c r="E43" s="920"/>
      <c r="F43" s="921"/>
      <c r="G43" s="922"/>
      <c r="H43" s="923"/>
    </row>
    <row r="44" spans="2:8">
      <c r="B44" s="608">
        <v>5</v>
      </c>
      <c r="C44" s="643"/>
      <c r="D44" s="607"/>
      <c r="E44" s="920"/>
      <c r="F44" s="921"/>
      <c r="G44" s="922"/>
      <c r="H44" s="923"/>
    </row>
    <row r="45" spans="2:8">
      <c r="B45" s="608">
        <v>6</v>
      </c>
      <c r="C45" s="643"/>
      <c r="D45" s="607"/>
      <c r="E45" s="920"/>
      <c r="F45" s="921"/>
      <c r="G45" s="922"/>
      <c r="H45" s="923"/>
    </row>
    <row r="46" spans="2:8">
      <c r="B46" s="608">
        <v>7</v>
      </c>
      <c r="C46" s="643"/>
      <c r="D46" s="607"/>
      <c r="E46" s="920"/>
      <c r="F46" s="921"/>
      <c r="G46" s="922"/>
      <c r="H46" s="923"/>
    </row>
    <row r="47" spans="2:8">
      <c r="B47" s="608">
        <v>8</v>
      </c>
      <c r="C47" s="643"/>
      <c r="D47" s="607"/>
      <c r="E47" s="920"/>
      <c r="F47" s="921"/>
      <c r="G47" s="922"/>
      <c r="H47" s="923"/>
    </row>
    <row r="48" spans="2:8">
      <c r="B48" s="608">
        <v>9</v>
      </c>
      <c r="C48" s="643"/>
      <c r="D48" s="607"/>
      <c r="E48" s="920"/>
      <c r="F48" s="921"/>
      <c r="G48" s="922"/>
      <c r="H48" s="923"/>
    </row>
    <row r="49" spans="2:8">
      <c r="B49" s="608">
        <v>10</v>
      </c>
      <c r="C49" s="643"/>
      <c r="D49" s="607"/>
      <c r="E49" s="920"/>
      <c r="F49" s="921"/>
      <c r="G49" s="922"/>
      <c r="H49" s="923"/>
    </row>
    <row r="50" spans="2:8">
      <c r="B50" s="608" t="s">
        <v>480</v>
      </c>
      <c r="C50" s="643"/>
      <c r="D50" s="607"/>
      <c r="E50" s="920"/>
      <c r="F50" s="921"/>
      <c r="G50" s="922"/>
      <c r="H50" s="92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B28" zoomScale="90" zoomScaleNormal="90" workbookViewId="0">
      <selection activeCell="H52" sqref="H52"/>
    </sheetView>
  </sheetViews>
  <sheetFormatPr baseColWidth="10" defaultColWidth="9"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 style="12" customWidth="1"/>
    <col min="9" max="13" width="22" style="12" customWidth="1"/>
    <col min="14" max="14" width="26" style="12" customWidth="1"/>
    <col min="15" max="16" width="22" style="12" customWidth="1"/>
    <col min="17" max="17" width="16.33203125" style="12" customWidth="1"/>
    <col min="18" max="18" width="13.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2010</v>
      </c>
    </row>
    <row r="10" spans="2:17" s="17" customFormat="1" ht="16.5" customHeight="1"/>
    <row r="11" spans="2:17" s="17" customFormat="1" ht="36.75" customHeight="1">
      <c r="B11" s="926" t="s">
        <v>740</v>
      </c>
      <c r="C11" s="926"/>
      <c r="D11" s="926"/>
      <c r="E11" s="926"/>
      <c r="F11" s="926"/>
      <c r="G11" s="926"/>
      <c r="H11" s="926"/>
      <c r="I11" s="926"/>
      <c r="J11" s="926"/>
      <c r="K11" s="926"/>
      <c r="L11" s="926"/>
      <c r="M11" s="92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t="s">
        <v>753</v>
      </c>
      <c r="D20" s="454"/>
    </row>
    <row r="21" spans="2:17" s="438" customFormat="1" ht="21" customHeight="1">
      <c r="B21" s="460" t="s">
        <v>366</v>
      </c>
      <c r="C21" s="453" t="s">
        <v>754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926" t="s">
        <v>740</v>
      </c>
      <c r="C26" s="926"/>
      <c r="D26" s="926"/>
      <c r="E26" s="926"/>
      <c r="F26" s="926"/>
      <c r="G26" s="926"/>
      <c r="H26" s="926"/>
      <c r="I26" s="926"/>
      <c r="J26" s="926"/>
      <c r="K26" s="926"/>
      <c r="L26" s="926"/>
      <c r="M26" s="92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677</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6">
      <c r="B39" s="118" t="s">
        <v>453</v>
      </c>
      <c r="C39" s="35"/>
      <c r="D39" s="34"/>
      <c r="E39" s="39"/>
      <c r="F39" s="40"/>
    </row>
    <row r="40" spans="2:32" s="70" customFormat="1" ht="39" customHeight="1">
      <c r="B40" s="926" t="s">
        <v>615</v>
      </c>
      <c r="C40" s="926"/>
      <c r="D40" s="926"/>
      <c r="E40" s="926"/>
      <c r="F40" s="926"/>
      <c r="G40" s="926"/>
      <c r="H40" s="926"/>
      <c r="I40" s="926"/>
      <c r="J40" s="926"/>
      <c r="K40" s="926"/>
      <c r="L40" s="926"/>
      <c r="M40" s="92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Residential</v>
      </c>
      <c r="E42" s="243" t="str">
        <f>'1.  LRAMVA Summary'!E52</f>
        <v>GS&lt;50 kW</v>
      </c>
      <c r="F42" s="243" t="str">
        <f>'1.  LRAMVA Summary'!F52</f>
        <v>GS&gt;50 kW</v>
      </c>
      <c r="G42" s="243" t="str">
        <f>'1.  LRAMVA Summary'!G52</f>
        <v>Streetlighting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6">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6">
      <c r="B52" s="171">
        <v>2019</v>
      </c>
      <c r="C52" s="534">
        <v>2010</v>
      </c>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80" zoomScaleNormal="80" workbookViewId="0">
      <pane ySplit="14" topLeftCell="A123" activePane="bottomLeft" state="frozen"/>
      <selection pane="bottomLeft" activeCell="B134" sqref="B134"/>
    </sheetView>
  </sheetViews>
  <sheetFormatPr baseColWidth="10" defaultColWidth="9" defaultRowHeight="15" outlineLevelRow="1"/>
  <cols>
    <col min="1" max="1" width="6.5" style="4" customWidth="1"/>
    <col min="2" max="2" width="36.5" style="5" customWidth="1"/>
    <col min="3" max="3" width="17" style="78" customWidth="1"/>
    <col min="4" max="5" width="18" style="5" customWidth="1"/>
    <col min="6" max="6" width="18.5" style="5" customWidth="1"/>
    <col min="7" max="8" width="15.5" style="5" customWidth="1"/>
    <col min="9" max="9" width="17.33203125" style="5" customWidth="1"/>
    <col min="10" max="13" width="16" style="5" customWidth="1"/>
    <col min="14" max="14" width="19" style="5" customWidth="1"/>
    <col min="15" max="15" width="16.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32" t="s">
        <v>171</v>
      </c>
      <c r="C4" s="85" t="s">
        <v>175</v>
      </c>
      <c r="D4" s="85"/>
      <c r="E4" s="49"/>
    </row>
    <row r="5" spans="1:26" s="18" customFormat="1" ht="26.25" hidden="1" customHeight="1" outlineLevel="1" thickBot="1">
      <c r="A5" s="4"/>
      <c r="B5" s="932"/>
      <c r="C5" s="86" t="s">
        <v>172</v>
      </c>
      <c r="D5" s="86"/>
      <c r="E5" s="49"/>
    </row>
    <row r="6" spans="1:26" ht="26.25" hidden="1" customHeight="1" outlineLevel="1" thickBot="1">
      <c r="B6" s="932"/>
      <c r="C6" s="935" t="s">
        <v>551</v>
      </c>
      <c r="D6" s="93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30" t="s">
        <v>623</v>
      </c>
      <c r="C12" s="930"/>
      <c r="D12" s="930"/>
      <c r="E12" s="930"/>
      <c r="F12" s="930"/>
      <c r="G12" s="930"/>
      <c r="H12" s="930"/>
      <c r="I12" s="930"/>
      <c r="J12" s="930"/>
      <c r="K12" s="930"/>
      <c r="L12" s="930"/>
      <c r="M12" s="930"/>
      <c r="N12" s="930"/>
      <c r="O12" s="93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564</v>
      </c>
      <c r="F14" s="472" t="s">
        <v>565</v>
      </c>
      <c r="G14" s="472" t="s">
        <v>566</v>
      </c>
      <c r="H14" s="472" t="s">
        <v>567</v>
      </c>
      <c r="I14" s="472" t="s">
        <v>568</v>
      </c>
      <c r="J14" s="472" t="s">
        <v>569</v>
      </c>
      <c r="K14" s="472" t="s">
        <v>570</v>
      </c>
      <c r="L14" s="472" t="s">
        <v>571</v>
      </c>
      <c r="M14" s="472" t="s">
        <v>755</v>
      </c>
      <c r="N14" s="472" t="s">
        <v>572</v>
      </c>
      <c r="O14" s="472" t="s">
        <v>573</v>
      </c>
      <c r="P14" s="7"/>
    </row>
    <row r="15" spans="1:26" s="7" customFormat="1" ht="18.75" customHeight="1">
      <c r="B15" s="473" t="s">
        <v>188</v>
      </c>
      <c r="C15" s="93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928"/>
      <c r="D16" s="477"/>
      <c r="E16" s="477"/>
      <c r="F16" s="477"/>
      <c r="G16" s="477"/>
      <c r="H16" s="477"/>
      <c r="I16" s="477"/>
      <c r="J16" s="477"/>
      <c r="K16" s="477"/>
      <c r="L16" s="477"/>
      <c r="M16" s="477"/>
      <c r="N16" s="477"/>
      <c r="O16" s="478"/>
    </row>
    <row r="17" spans="1:15" s="111" customFormat="1" ht="17.25" customHeight="1">
      <c r="B17" s="479" t="s">
        <v>560</v>
      </c>
      <c r="C17" s="93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927" t="str">
        <f>'2. LRAMVA Threshold'!D43</f>
        <v>kWh</v>
      </c>
      <c r="D18" s="46"/>
      <c r="E18" s="46"/>
      <c r="F18" s="46"/>
      <c r="G18" s="46"/>
      <c r="H18" s="46"/>
      <c r="I18" s="46"/>
      <c r="J18" s="46"/>
      <c r="K18" s="46"/>
      <c r="L18" s="46"/>
      <c r="M18" s="46">
        <v>0</v>
      </c>
      <c r="N18" s="46"/>
      <c r="O18" s="69"/>
    </row>
    <row r="19" spans="1:15" s="7" customFormat="1" ht="15" customHeight="1" outlineLevel="1">
      <c r="B19" s="536" t="s">
        <v>511</v>
      </c>
      <c r="C19" s="928"/>
      <c r="D19" s="46"/>
      <c r="E19" s="46"/>
      <c r="F19" s="46"/>
      <c r="G19" s="46"/>
      <c r="H19" s="46"/>
      <c r="I19" s="46"/>
      <c r="J19" s="46"/>
      <c r="K19" s="46"/>
      <c r="L19" s="46"/>
      <c r="M19" s="46"/>
      <c r="N19" s="46"/>
      <c r="O19" s="69"/>
    </row>
    <row r="20" spans="1:15" s="7" customFormat="1" ht="15" customHeight="1" outlineLevel="1">
      <c r="B20" s="536" t="s">
        <v>512</v>
      </c>
      <c r="C20" s="928"/>
      <c r="D20" s="46"/>
      <c r="E20" s="46"/>
      <c r="F20" s="46"/>
      <c r="G20" s="46"/>
      <c r="H20" s="46"/>
      <c r="I20" s="46"/>
      <c r="J20" s="46"/>
      <c r="K20" s="46"/>
      <c r="L20" s="46"/>
      <c r="M20" s="46"/>
      <c r="N20" s="46"/>
      <c r="O20" s="69"/>
    </row>
    <row r="21" spans="1:15" s="7" customFormat="1" ht="15" customHeight="1" outlineLevel="1">
      <c r="B21" s="536" t="s">
        <v>490</v>
      </c>
      <c r="C21" s="928"/>
      <c r="D21" s="46"/>
      <c r="E21" s="46"/>
      <c r="F21" s="46"/>
      <c r="G21" s="46"/>
      <c r="H21" s="46"/>
      <c r="I21" s="46"/>
      <c r="J21" s="46"/>
      <c r="K21" s="46"/>
      <c r="L21" s="46"/>
      <c r="M21" s="46"/>
      <c r="N21" s="46"/>
      <c r="O21" s="69"/>
    </row>
    <row r="22" spans="1:15" s="7" customFormat="1" ht="14.25" customHeight="1">
      <c r="B22" s="536" t="s">
        <v>513</v>
      </c>
      <c r="C22" s="929"/>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27" t="str">
        <f>'2. LRAMVA Threshold'!E43</f>
        <v>kWh</v>
      </c>
      <c r="D25" s="46"/>
      <c r="E25" s="46"/>
      <c r="F25" s="46"/>
      <c r="G25" s="46"/>
      <c r="H25" s="46"/>
      <c r="I25" s="46"/>
      <c r="J25" s="46"/>
      <c r="K25" s="46"/>
      <c r="L25" s="46"/>
      <c r="M25" s="46">
        <v>1.9699999999999999E-2</v>
      </c>
      <c r="N25" s="46"/>
      <c r="O25" s="69"/>
    </row>
    <row r="26" spans="1:15" s="18" customFormat="1" outlineLevel="1">
      <c r="A26" s="4"/>
      <c r="B26" s="536" t="s">
        <v>511</v>
      </c>
      <c r="C26" s="928"/>
      <c r="D26" s="46"/>
      <c r="E26" s="46"/>
      <c r="F26" s="46"/>
      <c r="G26" s="46"/>
      <c r="H26" s="46"/>
      <c r="I26" s="46"/>
      <c r="J26" s="46"/>
      <c r="K26" s="46"/>
      <c r="L26" s="46"/>
      <c r="M26" s="46"/>
      <c r="N26" s="46"/>
      <c r="O26" s="69"/>
    </row>
    <row r="27" spans="1:15" s="18" customFormat="1" outlineLevel="1">
      <c r="A27" s="4"/>
      <c r="B27" s="536" t="s">
        <v>512</v>
      </c>
      <c r="C27" s="928"/>
      <c r="D27" s="46"/>
      <c r="E27" s="46"/>
      <c r="F27" s="46"/>
      <c r="G27" s="46"/>
      <c r="H27" s="46"/>
      <c r="I27" s="46"/>
      <c r="J27" s="46"/>
      <c r="K27" s="46"/>
      <c r="L27" s="46"/>
      <c r="M27" s="46"/>
      <c r="N27" s="46"/>
      <c r="O27" s="69"/>
    </row>
    <row r="28" spans="1:15" s="18" customFormat="1" outlineLevel="1">
      <c r="A28" s="4"/>
      <c r="B28" s="536" t="s">
        <v>490</v>
      </c>
      <c r="C28" s="928"/>
      <c r="D28" s="46"/>
      <c r="E28" s="46"/>
      <c r="F28" s="46"/>
      <c r="G28" s="46"/>
      <c r="H28" s="46"/>
      <c r="I28" s="46"/>
      <c r="J28" s="46"/>
      <c r="K28" s="46"/>
      <c r="L28" s="46"/>
      <c r="M28" s="46"/>
      <c r="N28" s="46"/>
      <c r="O28" s="69"/>
    </row>
    <row r="29" spans="1:15" s="18" customFormat="1">
      <c r="A29" s="4"/>
      <c r="B29" s="536" t="s">
        <v>513</v>
      </c>
      <c r="C29" s="929"/>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1.9699999999999999E-2</v>
      </c>
      <c r="N29" s="65">
        <f t="shared" si="4"/>
        <v>0</v>
      </c>
      <c r="O29" s="76"/>
    </row>
    <row r="30" spans="1:15" s="18" customFormat="1">
      <c r="A30" s="4"/>
      <c r="B30" s="492" t="s">
        <v>514</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1.9699999999999999E-2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927" t="str">
        <f>'2. LRAMVA Threshold'!F43</f>
        <v>kW</v>
      </c>
      <c r="D32" s="46"/>
      <c r="E32" s="46"/>
      <c r="F32" s="46"/>
      <c r="G32" s="46"/>
      <c r="H32" s="46"/>
      <c r="I32" s="46"/>
      <c r="J32" s="46"/>
      <c r="K32" s="46"/>
      <c r="L32" s="46"/>
      <c r="M32" s="46">
        <v>4.0373999999999999</v>
      </c>
      <c r="N32" s="46"/>
      <c r="O32" s="69"/>
    </row>
    <row r="33" spans="1:15" s="18" customFormat="1" outlineLevel="1">
      <c r="A33" s="4"/>
      <c r="B33" s="536" t="s">
        <v>511</v>
      </c>
      <c r="C33" s="928"/>
      <c r="D33" s="46"/>
      <c r="E33" s="46"/>
      <c r="F33" s="46"/>
      <c r="G33" s="46"/>
      <c r="H33" s="46"/>
      <c r="I33" s="46"/>
      <c r="J33" s="46"/>
      <c r="K33" s="46"/>
      <c r="L33" s="46"/>
      <c r="M33" s="46"/>
      <c r="N33" s="46"/>
      <c r="O33" s="69"/>
    </row>
    <row r="34" spans="1:15" s="18" customFormat="1" outlineLevel="1">
      <c r="A34" s="4"/>
      <c r="B34" s="536" t="s">
        <v>512</v>
      </c>
      <c r="C34" s="928"/>
      <c r="D34" s="46"/>
      <c r="E34" s="46"/>
      <c r="F34" s="46"/>
      <c r="G34" s="46"/>
      <c r="H34" s="46"/>
      <c r="I34" s="46"/>
      <c r="J34" s="46"/>
      <c r="K34" s="46"/>
      <c r="L34" s="46"/>
      <c r="M34" s="46"/>
      <c r="N34" s="46"/>
      <c r="O34" s="69"/>
    </row>
    <row r="35" spans="1:15" s="18" customFormat="1" outlineLevel="1">
      <c r="A35" s="4"/>
      <c r="B35" s="536" t="s">
        <v>490</v>
      </c>
      <c r="C35" s="928"/>
      <c r="D35" s="46"/>
      <c r="E35" s="46"/>
      <c r="F35" s="46"/>
      <c r="G35" s="46"/>
      <c r="H35" s="46"/>
      <c r="I35" s="46"/>
      <c r="J35" s="46"/>
      <c r="K35" s="46"/>
      <c r="L35" s="46"/>
      <c r="M35" s="46"/>
      <c r="N35" s="46"/>
      <c r="O35" s="69"/>
    </row>
    <row r="36" spans="1:15" s="18" customFormat="1">
      <c r="A36" s="4"/>
      <c r="B36" s="536" t="s">
        <v>513</v>
      </c>
      <c r="C36" s="929"/>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4.0373999999999999</v>
      </c>
      <c r="N36" s="65">
        <f>SUM(N32:N35)</f>
        <v>0</v>
      </c>
      <c r="O36" s="76"/>
    </row>
    <row r="37" spans="1:15" s="18" customFormat="1">
      <c r="A37" s="4"/>
      <c r="B37" s="492" t="s">
        <v>514</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4.0373999999999999</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Streetlighting</v>
      </c>
      <c r="C39" s="927" t="str">
        <f>'2. LRAMVA Threshold'!G43</f>
        <v>kW</v>
      </c>
      <c r="D39" s="46"/>
      <c r="E39" s="46"/>
      <c r="F39" s="46"/>
      <c r="G39" s="46"/>
      <c r="H39" s="46"/>
      <c r="I39" s="46"/>
      <c r="J39" s="46"/>
      <c r="K39" s="46"/>
      <c r="L39" s="46"/>
      <c r="M39" s="46">
        <v>6.8009000000000004</v>
      </c>
      <c r="N39" s="46"/>
      <c r="O39" s="69"/>
    </row>
    <row r="40" spans="1:15" s="18" customFormat="1" outlineLevel="1">
      <c r="A40" s="4"/>
      <c r="B40" s="536" t="s">
        <v>511</v>
      </c>
      <c r="C40" s="928"/>
      <c r="D40" s="46"/>
      <c r="E40" s="46"/>
      <c r="F40" s="46"/>
      <c r="G40" s="46"/>
      <c r="H40" s="46"/>
      <c r="I40" s="46"/>
      <c r="J40" s="46"/>
      <c r="K40" s="46"/>
      <c r="L40" s="46"/>
      <c r="M40" s="46"/>
      <c r="N40" s="46"/>
      <c r="O40" s="69"/>
    </row>
    <row r="41" spans="1:15" s="18" customFormat="1" outlineLevel="1">
      <c r="A41" s="4"/>
      <c r="B41" s="536" t="s">
        <v>512</v>
      </c>
      <c r="C41" s="928"/>
      <c r="D41" s="46"/>
      <c r="E41" s="46"/>
      <c r="F41" s="46"/>
      <c r="G41" s="46"/>
      <c r="H41" s="46"/>
      <c r="I41" s="46"/>
      <c r="J41" s="46"/>
      <c r="K41" s="46"/>
      <c r="L41" s="46"/>
      <c r="M41" s="46"/>
      <c r="N41" s="46"/>
      <c r="O41" s="69"/>
    </row>
    <row r="42" spans="1:15" s="18" customFormat="1" outlineLevel="1">
      <c r="A42" s="4"/>
      <c r="B42" s="536" t="s">
        <v>490</v>
      </c>
      <c r="C42" s="928"/>
      <c r="D42" s="46"/>
      <c r="E42" s="46"/>
      <c r="F42" s="46"/>
      <c r="G42" s="46"/>
      <c r="H42" s="46"/>
      <c r="I42" s="46"/>
      <c r="J42" s="46"/>
      <c r="K42" s="46"/>
      <c r="L42" s="46"/>
      <c r="M42" s="46"/>
      <c r="N42" s="46"/>
      <c r="O42" s="69"/>
    </row>
    <row r="43" spans="1:15" s="18" customFormat="1">
      <c r="A43" s="4"/>
      <c r="B43" s="536" t="s">
        <v>513</v>
      </c>
      <c r="C43" s="929"/>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6.8009000000000004</v>
      </c>
      <c r="N43" s="65">
        <f t="shared" si="8"/>
        <v>0</v>
      </c>
      <c r="O43" s="76"/>
    </row>
    <row r="44" spans="1:15" s="14" customFormat="1">
      <c r="A44" s="72"/>
      <c r="B44" s="492" t="s">
        <v>514</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6.8009000000000004</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f>'1.  LRAMVA Summary'!B33</f>
        <v>0</v>
      </c>
      <c r="C46" s="927">
        <f>'2. LRAMVA Threshold'!H43</f>
        <v>0</v>
      </c>
      <c r="D46" s="46"/>
      <c r="E46" s="46"/>
      <c r="F46" s="46"/>
      <c r="G46" s="46"/>
      <c r="H46" s="46"/>
      <c r="I46" s="46"/>
      <c r="J46" s="46"/>
      <c r="K46" s="46"/>
      <c r="L46" s="46"/>
      <c r="M46" s="46"/>
      <c r="N46" s="46"/>
      <c r="O46" s="69"/>
    </row>
    <row r="47" spans="1:15" s="18" customFormat="1" outlineLevel="1">
      <c r="A47" s="4"/>
      <c r="B47" s="536" t="s">
        <v>511</v>
      </c>
      <c r="C47" s="928"/>
      <c r="D47" s="46"/>
      <c r="E47" s="46"/>
      <c r="F47" s="46"/>
      <c r="G47" s="46"/>
      <c r="H47" s="46"/>
      <c r="I47" s="46"/>
      <c r="J47" s="46"/>
      <c r="K47" s="46"/>
      <c r="L47" s="46"/>
      <c r="M47" s="46"/>
      <c r="N47" s="46"/>
      <c r="O47" s="69"/>
    </row>
    <row r="48" spans="1:15" s="18" customFormat="1" outlineLevel="1">
      <c r="A48" s="4"/>
      <c r="B48" s="536" t="s">
        <v>512</v>
      </c>
      <c r="C48" s="928"/>
      <c r="D48" s="46"/>
      <c r="E48" s="46"/>
      <c r="F48" s="46"/>
      <c r="G48" s="46"/>
      <c r="H48" s="46"/>
      <c r="I48" s="46"/>
      <c r="J48" s="46"/>
      <c r="K48" s="46"/>
      <c r="L48" s="46"/>
      <c r="M48" s="46"/>
      <c r="N48" s="46"/>
      <c r="O48" s="69"/>
    </row>
    <row r="49" spans="1:15" s="18" customFormat="1" outlineLevel="1">
      <c r="A49" s="4"/>
      <c r="B49" s="536" t="s">
        <v>490</v>
      </c>
      <c r="C49" s="928"/>
      <c r="D49" s="46"/>
      <c r="E49" s="46"/>
      <c r="F49" s="46"/>
      <c r="G49" s="46"/>
      <c r="H49" s="46"/>
      <c r="I49" s="46"/>
      <c r="J49" s="46"/>
      <c r="K49" s="46"/>
      <c r="L49" s="46"/>
      <c r="M49" s="46"/>
      <c r="N49" s="46"/>
      <c r="O49" s="69"/>
    </row>
    <row r="50" spans="1:15" s="18" customFormat="1">
      <c r="A50" s="4"/>
      <c r="B50" s="536" t="s">
        <v>513</v>
      </c>
      <c r="C50" s="929"/>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927">
        <f>'2. LRAMVA Threshold'!I43</f>
        <v>0</v>
      </c>
      <c r="D53" s="46"/>
      <c r="E53" s="46"/>
      <c r="F53" s="46"/>
      <c r="G53" s="46"/>
      <c r="H53" s="46"/>
      <c r="I53" s="46"/>
      <c r="J53" s="46"/>
      <c r="K53" s="46"/>
      <c r="L53" s="46"/>
      <c r="M53" s="46"/>
      <c r="N53" s="46"/>
      <c r="O53" s="69"/>
    </row>
    <row r="54" spans="1:15" s="18" customFormat="1" outlineLevel="1">
      <c r="A54" s="4"/>
      <c r="B54" s="536" t="s">
        <v>511</v>
      </c>
      <c r="C54" s="928"/>
      <c r="D54" s="46"/>
      <c r="E54" s="46"/>
      <c r="F54" s="46"/>
      <c r="G54" s="46"/>
      <c r="H54" s="46"/>
      <c r="I54" s="46"/>
      <c r="J54" s="46"/>
      <c r="K54" s="46"/>
      <c r="L54" s="46"/>
      <c r="M54" s="46"/>
      <c r="N54" s="46"/>
      <c r="O54" s="69"/>
    </row>
    <row r="55" spans="1:15" s="18" customFormat="1" outlineLevel="1">
      <c r="A55" s="4"/>
      <c r="B55" s="536" t="s">
        <v>512</v>
      </c>
      <c r="C55" s="928"/>
      <c r="D55" s="46"/>
      <c r="E55" s="46"/>
      <c r="F55" s="46"/>
      <c r="G55" s="46"/>
      <c r="H55" s="46"/>
      <c r="I55" s="46"/>
      <c r="J55" s="46"/>
      <c r="K55" s="46"/>
      <c r="L55" s="46"/>
      <c r="M55" s="46"/>
      <c r="N55" s="46"/>
      <c r="O55" s="69"/>
    </row>
    <row r="56" spans="1:15" s="18" customFormat="1" outlineLevel="1">
      <c r="A56" s="4"/>
      <c r="B56" s="536" t="s">
        <v>490</v>
      </c>
      <c r="C56" s="928"/>
      <c r="D56" s="46"/>
      <c r="E56" s="46"/>
      <c r="F56" s="46"/>
      <c r="G56" s="46"/>
      <c r="H56" s="46"/>
      <c r="I56" s="46"/>
      <c r="J56" s="46"/>
      <c r="K56" s="46"/>
      <c r="L56" s="46"/>
      <c r="M56" s="46"/>
      <c r="N56" s="46"/>
      <c r="O56" s="69"/>
    </row>
    <row r="57" spans="1:15" s="18" customFormat="1">
      <c r="A57" s="4"/>
      <c r="B57" s="536" t="s">
        <v>513</v>
      </c>
      <c r="C57" s="92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927">
        <f>'2. LRAMVA Threshold'!J43</f>
        <v>0</v>
      </c>
      <c r="D60" s="46"/>
      <c r="E60" s="46"/>
      <c r="F60" s="46"/>
      <c r="G60" s="46"/>
      <c r="H60" s="46"/>
      <c r="I60" s="46"/>
      <c r="J60" s="46"/>
      <c r="K60" s="46"/>
      <c r="L60" s="46"/>
      <c r="M60" s="46"/>
      <c r="N60" s="46"/>
      <c r="O60" s="69"/>
    </row>
    <row r="61" spans="1:15" s="18" customFormat="1" outlineLevel="1">
      <c r="A61" s="4"/>
      <c r="B61" s="536" t="s">
        <v>511</v>
      </c>
      <c r="C61" s="928"/>
      <c r="D61" s="46"/>
      <c r="E61" s="46"/>
      <c r="F61" s="46"/>
      <c r="G61" s="46"/>
      <c r="H61" s="46"/>
      <c r="I61" s="46"/>
      <c r="J61" s="46"/>
      <c r="K61" s="46"/>
      <c r="L61" s="46"/>
      <c r="M61" s="46"/>
      <c r="N61" s="46"/>
      <c r="O61" s="69"/>
    </row>
    <row r="62" spans="1:15" s="18" customFormat="1" outlineLevel="1">
      <c r="A62" s="4"/>
      <c r="B62" s="536" t="s">
        <v>512</v>
      </c>
      <c r="C62" s="928"/>
      <c r="D62" s="46"/>
      <c r="E62" s="46"/>
      <c r="F62" s="46"/>
      <c r="G62" s="46"/>
      <c r="H62" s="46"/>
      <c r="I62" s="46"/>
      <c r="J62" s="46"/>
      <c r="K62" s="46"/>
      <c r="L62" s="46"/>
      <c r="M62" s="46"/>
      <c r="N62" s="46"/>
      <c r="O62" s="69"/>
    </row>
    <row r="63" spans="1:15" s="18" customFormat="1" outlineLevel="1">
      <c r="A63" s="4"/>
      <c r="B63" s="536" t="s">
        <v>490</v>
      </c>
      <c r="C63" s="928"/>
      <c r="D63" s="46"/>
      <c r="E63" s="46"/>
      <c r="F63" s="46"/>
      <c r="G63" s="46"/>
      <c r="H63" s="46"/>
      <c r="I63" s="46"/>
      <c r="J63" s="46"/>
      <c r="K63" s="46"/>
      <c r="L63" s="46"/>
      <c r="M63" s="46"/>
      <c r="N63" s="46"/>
      <c r="O63" s="69"/>
    </row>
    <row r="64" spans="1:15" s="18" customFormat="1">
      <c r="A64" s="4"/>
      <c r="B64" s="536" t="s">
        <v>513</v>
      </c>
      <c r="C64" s="92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927">
        <f>'2. LRAMVA Threshold'!K43</f>
        <v>0</v>
      </c>
      <c r="D67" s="46"/>
      <c r="E67" s="46"/>
      <c r="F67" s="46"/>
      <c r="G67" s="46"/>
      <c r="H67" s="46"/>
      <c r="I67" s="46"/>
      <c r="J67" s="46"/>
      <c r="K67" s="46"/>
      <c r="L67" s="46"/>
      <c r="M67" s="46"/>
      <c r="N67" s="46"/>
      <c r="O67" s="69"/>
    </row>
    <row r="68" spans="1:15" s="18" customFormat="1" outlineLevel="1">
      <c r="A68" s="4"/>
      <c r="B68" s="536" t="s">
        <v>511</v>
      </c>
      <c r="C68" s="928"/>
      <c r="D68" s="46"/>
      <c r="E68" s="46"/>
      <c r="F68" s="46"/>
      <c r="G68" s="46"/>
      <c r="H68" s="46"/>
      <c r="I68" s="46"/>
      <c r="J68" s="46"/>
      <c r="K68" s="46"/>
      <c r="L68" s="46"/>
      <c r="M68" s="46"/>
      <c r="N68" s="46"/>
      <c r="O68" s="69"/>
    </row>
    <row r="69" spans="1:15" s="18" customFormat="1" outlineLevel="1">
      <c r="A69" s="4"/>
      <c r="B69" s="536" t="s">
        <v>512</v>
      </c>
      <c r="C69" s="928"/>
      <c r="D69" s="46"/>
      <c r="E69" s="46"/>
      <c r="F69" s="46"/>
      <c r="G69" s="46"/>
      <c r="H69" s="46"/>
      <c r="I69" s="46"/>
      <c r="J69" s="46"/>
      <c r="K69" s="46"/>
      <c r="L69" s="46"/>
      <c r="M69" s="46"/>
      <c r="N69" s="46"/>
      <c r="O69" s="69"/>
    </row>
    <row r="70" spans="1:15" s="18" customFormat="1" outlineLevel="1">
      <c r="A70" s="4"/>
      <c r="B70" s="536" t="s">
        <v>490</v>
      </c>
      <c r="C70" s="928"/>
      <c r="D70" s="46"/>
      <c r="E70" s="46"/>
      <c r="F70" s="46"/>
      <c r="G70" s="46"/>
      <c r="H70" s="46"/>
      <c r="I70" s="46"/>
      <c r="J70" s="46"/>
      <c r="K70" s="46"/>
      <c r="L70" s="46"/>
      <c r="M70" s="46"/>
      <c r="N70" s="46"/>
      <c r="O70" s="69"/>
    </row>
    <row r="71" spans="1:15" s="18" customFormat="1">
      <c r="A71" s="4"/>
      <c r="B71" s="536" t="s">
        <v>513</v>
      </c>
      <c r="C71" s="92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927">
        <f>'2. LRAMVA Threshold'!L43</f>
        <v>0</v>
      </c>
      <c r="D74" s="46"/>
      <c r="E74" s="46"/>
      <c r="F74" s="46"/>
      <c r="G74" s="46"/>
      <c r="H74" s="46"/>
      <c r="I74" s="46"/>
      <c r="J74" s="46"/>
      <c r="K74" s="46"/>
      <c r="L74" s="46"/>
      <c r="M74" s="46"/>
      <c r="N74" s="46"/>
      <c r="O74" s="69"/>
    </row>
    <row r="75" spans="1:15" s="18" customFormat="1" outlineLevel="1">
      <c r="A75" s="4"/>
      <c r="B75" s="536" t="s">
        <v>511</v>
      </c>
      <c r="C75" s="928"/>
      <c r="D75" s="46"/>
      <c r="E75" s="46"/>
      <c r="F75" s="46"/>
      <c r="G75" s="46"/>
      <c r="H75" s="46"/>
      <c r="I75" s="46"/>
      <c r="J75" s="46"/>
      <c r="K75" s="46"/>
      <c r="L75" s="46"/>
      <c r="M75" s="46"/>
      <c r="N75" s="46"/>
      <c r="O75" s="69"/>
    </row>
    <row r="76" spans="1:15" s="18" customFormat="1" outlineLevel="1">
      <c r="A76" s="4"/>
      <c r="B76" s="536" t="s">
        <v>512</v>
      </c>
      <c r="C76" s="928"/>
      <c r="D76" s="46"/>
      <c r="E76" s="46"/>
      <c r="F76" s="46"/>
      <c r="G76" s="46"/>
      <c r="H76" s="46"/>
      <c r="I76" s="46"/>
      <c r="J76" s="46"/>
      <c r="K76" s="46"/>
      <c r="L76" s="46"/>
      <c r="M76" s="46"/>
      <c r="N76" s="46"/>
      <c r="O76" s="69"/>
    </row>
    <row r="77" spans="1:15" s="18" customFormat="1" outlineLevel="1">
      <c r="A77" s="4"/>
      <c r="B77" s="536" t="s">
        <v>490</v>
      </c>
      <c r="C77" s="928"/>
      <c r="D77" s="46"/>
      <c r="E77" s="46"/>
      <c r="F77" s="46"/>
      <c r="G77" s="46"/>
      <c r="H77" s="46"/>
      <c r="I77" s="46"/>
      <c r="J77" s="46"/>
      <c r="K77" s="46"/>
      <c r="L77" s="46"/>
      <c r="M77" s="46"/>
      <c r="N77" s="46"/>
      <c r="O77" s="69"/>
    </row>
    <row r="78" spans="1:15" s="18" customFormat="1">
      <c r="A78" s="4"/>
      <c r="B78" s="536" t="s">
        <v>513</v>
      </c>
      <c r="C78" s="92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927">
        <f>'2. LRAMVA Threshold'!M43</f>
        <v>0</v>
      </c>
      <c r="D81" s="46"/>
      <c r="E81" s="46"/>
      <c r="F81" s="46"/>
      <c r="G81" s="46"/>
      <c r="H81" s="46"/>
      <c r="I81" s="46"/>
      <c r="J81" s="46"/>
      <c r="K81" s="46"/>
      <c r="L81" s="46"/>
      <c r="M81" s="46"/>
      <c r="N81" s="46"/>
      <c r="O81" s="69"/>
    </row>
    <row r="82" spans="1:15" s="18" customFormat="1" outlineLevel="1">
      <c r="A82" s="4"/>
      <c r="B82" s="536" t="s">
        <v>511</v>
      </c>
      <c r="C82" s="928"/>
      <c r="D82" s="46"/>
      <c r="E82" s="46"/>
      <c r="F82" s="46"/>
      <c r="G82" s="46"/>
      <c r="H82" s="46"/>
      <c r="I82" s="46"/>
      <c r="J82" s="46"/>
      <c r="K82" s="46"/>
      <c r="L82" s="46"/>
      <c r="M82" s="46"/>
      <c r="N82" s="46"/>
      <c r="O82" s="69"/>
    </row>
    <row r="83" spans="1:15" s="18" customFormat="1" outlineLevel="1">
      <c r="A83" s="4"/>
      <c r="B83" s="536" t="s">
        <v>512</v>
      </c>
      <c r="C83" s="928"/>
      <c r="D83" s="46"/>
      <c r="E83" s="46"/>
      <c r="F83" s="46"/>
      <c r="G83" s="46"/>
      <c r="H83" s="46"/>
      <c r="I83" s="46"/>
      <c r="J83" s="46"/>
      <c r="K83" s="46"/>
      <c r="L83" s="46"/>
      <c r="M83" s="46"/>
      <c r="N83" s="46"/>
      <c r="O83" s="69"/>
    </row>
    <row r="84" spans="1:15" s="18" customFormat="1" outlineLevel="1">
      <c r="A84" s="4"/>
      <c r="B84" s="536" t="s">
        <v>490</v>
      </c>
      <c r="C84" s="928"/>
      <c r="D84" s="46"/>
      <c r="E84" s="46"/>
      <c r="F84" s="46"/>
      <c r="G84" s="46"/>
      <c r="H84" s="46"/>
      <c r="I84" s="46"/>
      <c r="J84" s="46"/>
      <c r="K84" s="46"/>
      <c r="L84" s="46"/>
      <c r="M84" s="46"/>
      <c r="N84" s="46"/>
      <c r="O84" s="69"/>
    </row>
    <row r="85" spans="1:15" s="18" customFormat="1">
      <c r="A85" s="4"/>
      <c r="B85" s="536" t="s">
        <v>513</v>
      </c>
      <c r="C85" s="92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927">
        <f>'2. LRAMVA Threshold'!N43</f>
        <v>0</v>
      </c>
      <c r="D88" s="46"/>
      <c r="E88" s="46"/>
      <c r="F88" s="46"/>
      <c r="G88" s="46"/>
      <c r="H88" s="46"/>
      <c r="I88" s="46"/>
      <c r="J88" s="46"/>
      <c r="K88" s="46"/>
      <c r="L88" s="46"/>
      <c r="M88" s="46"/>
      <c r="N88" s="46"/>
      <c r="O88" s="69"/>
    </row>
    <row r="89" spans="1:15" s="18" customFormat="1" outlineLevel="1">
      <c r="A89" s="4"/>
      <c r="B89" s="536" t="s">
        <v>511</v>
      </c>
      <c r="C89" s="928"/>
      <c r="D89" s="46"/>
      <c r="E89" s="46"/>
      <c r="F89" s="46"/>
      <c r="G89" s="46"/>
      <c r="H89" s="46"/>
      <c r="I89" s="46"/>
      <c r="J89" s="46"/>
      <c r="K89" s="46"/>
      <c r="L89" s="46"/>
      <c r="M89" s="46"/>
      <c r="N89" s="46"/>
      <c r="O89" s="69"/>
    </row>
    <row r="90" spans="1:15" s="18" customFormat="1" outlineLevel="1">
      <c r="A90" s="4"/>
      <c r="B90" s="536" t="s">
        <v>512</v>
      </c>
      <c r="C90" s="928"/>
      <c r="D90" s="46"/>
      <c r="E90" s="46"/>
      <c r="F90" s="46"/>
      <c r="G90" s="46"/>
      <c r="H90" s="46"/>
      <c r="I90" s="46"/>
      <c r="J90" s="46"/>
      <c r="K90" s="46"/>
      <c r="L90" s="46"/>
      <c r="M90" s="46"/>
      <c r="N90" s="46"/>
      <c r="O90" s="69"/>
    </row>
    <row r="91" spans="1:15" s="18" customFormat="1" outlineLevel="1">
      <c r="A91" s="4"/>
      <c r="B91" s="536" t="s">
        <v>490</v>
      </c>
      <c r="C91" s="928"/>
      <c r="D91" s="46"/>
      <c r="E91" s="46"/>
      <c r="F91" s="46"/>
      <c r="G91" s="46"/>
      <c r="H91" s="46"/>
      <c r="I91" s="46"/>
      <c r="J91" s="46"/>
      <c r="K91" s="46"/>
      <c r="L91" s="46"/>
      <c r="M91" s="46"/>
      <c r="N91" s="46"/>
      <c r="O91" s="69"/>
    </row>
    <row r="92" spans="1:15" s="18" customFormat="1">
      <c r="A92" s="4"/>
      <c r="B92" s="536" t="s">
        <v>513</v>
      </c>
      <c r="C92" s="92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927">
        <f>'2. LRAMVA Threshold'!O43</f>
        <v>0</v>
      </c>
      <c r="D95" s="46"/>
      <c r="E95" s="46"/>
      <c r="F95" s="46"/>
      <c r="G95" s="46"/>
      <c r="H95" s="46"/>
      <c r="I95" s="46"/>
      <c r="J95" s="46"/>
      <c r="K95" s="46"/>
      <c r="L95" s="46"/>
      <c r="M95" s="46"/>
      <c r="N95" s="46"/>
      <c r="O95" s="69"/>
    </row>
    <row r="96" spans="1:15" s="18" customFormat="1" outlineLevel="1">
      <c r="A96" s="4"/>
      <c r="B96" s="536" t="s">
        <v>511</v>
      </c>
      <c r="C96" s="928"/>
      <c r="D96" s="46"/>
      <c r="E96" s="46"/>
      <c r="F96" s="46"/>
      <c r="G96" s="46"/>
      <c r="H96" s="46"/>
      <c r="I96" s="46"/>
      <c r="J96" s="46"/>
      <c r="K96" s="46"/>
      <c r="L96" s="46"/>
      <c r="M96" s="46"/>
      <c r="N96" s="46"/>
      <c r="O96" s="69"/>
    </row>
    <row r="97" spans="1:15" s="18" customFormat="1" outlineLevel="1">
      <c r="A97" s="4"/>
      <c r="B97" s="536" t="s">
        <v>512</v>
      </c>
      <c r="C97" s="928"/>
      <c r="D97" s="46"/>
      <c r="E97" s="46"/>
      <c r="F97" s="46"/>
      <c r="G97" s="46"/>
      <c r="H97" s="46"/>
      <c r="I97" s="46"/>
      <c r="J97" s="46"/>
      <c r="K97" s="46"/>
      <c r="L97" s="46"/>
      <c r="M97" s="46"/>
      <c r="N97" s="46"/>
      <c r="O97" s="69"/>
    </row>
    <row r="98" spans="1:15" s="18" customFormat="1" outlineLevel="1">
      <c r="A98" s="4"/>
      <c r="B98" s="536" t="s">
        <v>490</v>
      </c>
      <c r="C98" s="928"/>
      <c r="D98" s="46"/>
      <c r="E98" s="46"/>
      <c r="F98" s="46"/>
      <c r="G98" s="46"/>
      <c r="H98" s="46"/>
      <c r="I98" s="46"/>
      <c r="J98" s="46"/>
      <c r="K98" s="46"/>
      <c r="L98" s="46"/>
      <c r="M98" s="46"/>
      <c r="N98" s="46"/>
      <c r="O98" s="69"/>
    </row>
    <row r="99" spans="1:15" s="18" customFormat="1">
      <c r="A99" s="4"/>
      <c r="B99" s="536" t="s">
        <v>513</v>
      </c>
      <c r="C99" s="92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927">
        <f>'2. LRAMVA Threshold'!P43</f>
        <v>0</v>
      </c>
      <c r="D102" s="46"/>
      <c r="E102" s="46"/>
      <c r="F102" s="46"/>
      <c r="G102" s="46"/>
      <c r="H102" s="46"/>
      <c r="I102" s="46"/>
      <c r="J102" s="46"/>
      <c r="K102" s="46"/>
      <c r="L102" s="46"/>
      <c r="M102" s="46"/>
      <c r="N102" s="46"/>
      <c r="O102" s="69"/>
    </row>
    <row r="103" spans="1:15" s="18" customFormat="1" outlineLevel="1">
      <c r="A103" s="4"/>
      <c r="B103" s="536" t="s">
        <v>511</v>
      </c>
      <c r="C103" s="928"/>
      <c r="D103" s="46"/>
      <c r="E103" s="46"/>
      <c r="F103" s="46"/>
      <c r="G103" s="46"/>
      <c r="H103" s="46"/>
      <c r="I103" s="46"/>
      <c r="J103" s="46"/>
      <c r="K103" s="46"/>
      <c r="L103" s="46"/>
      <c r="M103" s="46"/>
      <c r="N103" s="46"/>
      <c r="O103" s="69"/>
    </row>
    <row r="104" spans="1:15" s="18" customFormat="1" outlineLevel="1">
      <c r="A104" s="4"/>
      <c r="B104" s="536" t="s">
        <v>512</v>
      </c>
      <c r="C104" s="928"/>
      <c r="D104" s="46"/>
      <c r="E104" s="46"/>
      <c r="F104" s="46"/>
      <c r="G104" s="46"/>
      <c r="H104" s="46"/>
      <c r="I104" s="46"/>
      <c r="J104" s="46"/>
      <c r="K104" s="46"/>
      <c r="L104" s="46"/>
      <c r="M104" s="46"/>
      <c r="N104" s="46"/>
      <c r="O104" s="69"/>
    </row>
    <row r="105" spans="1:15" s="18" customFormat="1" outlineLevel="1">
      <c r="A105" s="4"/>
      <c r="B105" s="536" t="s">
        <v>490</v>
      </c>
      <c r="C105" s="928"/>
      <c r="D105" s="46"/>
      <c r="E105" s="46"/>
      <c r="F105" s="46"/>
      <c r="G105" s="46"/>
      <c r="H105" s="46"/>
      <c r="I105" s="46"/>
      <c r="J105" s="46"/>
      <c r="K105" s="46"/>
      <c r="L105" s="46"/>
      <c r="M105" s="46"/>
      <c r="N105" s="46"/>
      <c r="O105" s="69"/>
    </row>
    <row r="106" spans="1:15" s="18" customFormat="1">
      <c r="A106" s="4"/>
      <c r="B106" s="536" t="s">
        <v>513</v>
      </c>
      <c r="C106" s="92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927">
        <f>'2. LRAMVA Threshold'!Q43</f>
        <v>0</v>
      </c>
      <c r="D109" s="46"/>
      <c r="E109" s="46"/>
      <c r="F109" s="46"/>
      <c r="G109" s="46"/>
      <c r="H109" s="46"/>
      <c r="I109" s="46"/>
      <c r="J109" s="46"/>
      <c r="K109" s="46"/>
      <c r="L109" s="46"/>
      <c r="M109" s="46"/>
      <c r="N109" s="46"/>
      <c r="O109" s="69"/>
    </row>
    <row r="110" spans="1:15" s="18" customFormat="1" outlineLevel="1">
      <c r="A110" s="4"/>
      <c r="B110" s="536" t="s">
        <v>511</v>
      </c>
      <c r="C110" s="928"/>
      <c r="D110" s="46"/>
      <c r="E110" s="46"/>
      <c r="F110" s="46"/>
      <c r="G110" s="46"/>
      <c r="H110" s="46"/>
      <c r="I110" s="46"/>
      <c r="J110" s="46"/>
      <c r="K110" s="46"/>
      <c r="L110" s="46"/>
      <c r="M110" s="46"/>
      <c r="N110" s="46"/>
      <c r="O110" s="69"/>
    </row>
    <row r="111" spans="1:15" s="18" customFormat="1" outlineLevel="1">
      <c r="A111" s="4"/>
      <c r="B111" s="536" t="s">
        <v>512</v>
      </c>
      <c r="C111" s="928"/>
      <c r="D111" s="46"/>
      <c r="E111" s="46"/>
      <c r="F111" s="46"/>
      <c r="G111" s="46"/>
      <c r="H111" s="46"/>
      <c r="I111" s="46"/>
      <c r="J111" s="46"/>
      <c r="K111" s="46"/>
      <c r="L111" s="46"/>
      <c r="M111" s="46"/>
      <c r="N111" s="46"/>
      <c r="O111" s="69"/>
    </row>
    <row r="112" spans="1:15" s="18" customFormat="1" outlineLevel="1">
      <c r="A112" s="4"/>
      <c r="B112" s="536" t="s">
        <v>490</v>
      </c>
      <c r="C112" s="928"/>
      <c r="D112" s="46"/>
      <c r="E112" s="46"/>
      <c r="F112" s="46"/>
      <c r="G112" s="46"/>
      <c r="H112" s="46"/>
      <c r="I112" s="46"/>
      <c r="J112" s="46"/>
      <c r="K112" s="46"/>
      <c r="L112" s="46"/>
      <c r="M112" s="46"/>
      <c r="N112" s="46"/>
      <c r="O112" s="69"/>
    </row>
    <row r="113" spans="1:17" s="18" customFormat="1">
      <c r="A113" s="4"/>
      <c r="B113" s="536" t="s">
        <v>513</v>
      </c>
      <c r="C113" s="92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6">
      <c r="B119" s="118" t="s">
        <v>484</v>
      </c>
      <c r="J119" s="18"/>
    </row>
    <row r="120" spans="1:17" s="14" customFormat="1" ht="75.75" customHeight="1">
      <c r="A120" s="72"/>
      <c r="B120" s="931" t="s">
        <v>679</v>
      </c>
      <c r="C120" s="931"/>
      <c r="D120" s="931"/>
      <c r="E120" s="931"/>
      <c r="F120" s="931"/>
      <c r="G120" s="931"/>
      <c r="H120" s="931"/>
      <c r="I120" s="931"/>
      <c r="J120" s="931"/>
      <c r="K120" s="931"/>
      <c r="L120" s="931"/>
      <c r="M120" s="931"/>
      <c r="N120" s="931"/>
      <c r="O120" s="931"/>
      <c r="P120" s="93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0</v>
      </c>
      <c r="D132" s="684">
        <f t="shared" si="32"/>
        <v>1.9699999999999999E-2</v>
      </c>
      <c r="E132" s="685">
        <f t="shared" si="33"/>
        <v>4.0373999999999999</v>
      </c>
      <c r="F132" s="684">
        <f t="shared" si="34"/>
        <v>6.8009000000000004</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756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85"/>
  <sheetViews>
    <sheetView topLeftCell="A35" zoomScale="90" zoomScaleNormal="90" workbookViewId="0">
      <selection activeCell="L53" sqref="L53"/>
    </sheetView>
  </sheetViews>
  <sheetFormatPr baseColWidth="10" defaultColWidth="9" defaultRowHeight="15"/>
  <cols>
    <col min="1" max="3" width="9" style="12"/>
    <col min="4" max="4" width="10.5" style="12" customWidth="1"/>
    <col min="5" max="8" width="9" style="12"/>
    <col min="9" max="9" width="18.5" style="12" customWidth="1"/>
    <col min="10" max="10" width="16.33203125" style="12" customWidth="1"/>
    <col min="11" max="11" width="17.83203125" style="12" customWidth="1"/>
    <col min="12" max="16384" width="9" style="12"/>
  </cols>
  <sheetData>
    <row r="14" spans="2:24" ht="16">
      <c r="B14" s="588" t="s">
        <v>505</v>
      </c>
    </row>
    <row r="15" spans="2:24" ht="16">
      <c r="B15" s="588"/>
    </row>
    <row r="16" spans="2:24" s="667" customFormat="1" ht="28.5" customHeight="1">
      <c r="B16" s="937" t="s">
        <v>638</v>
      </c>
      <c r="C16" s="937"/>
      <c r="D16" s="937"/>
      <c r="E16" s="937"/>
      <c r="F16" s="937"/>
      <c r="G16" s="937"/>
      <c r="H16" s="937"/>
      <c r="I16" s="937"/>
      <c r="J16" s="937"/>
      <c r="K16" s="937"/>
      <c r="L16" s="937"/>
      <c r="M16" s="937"/>
      <c r="N16" s="937"/>
      <c r="O16" s="937"/>
      <c r="P16" s="937"/>
      <c r="Q16" s="937"/>
      <c r="R16" s="937"/>
      <c r="S16" s="937"/>
      <c r="T16" s="937"/>
      <c r="U16" s="937"/>
      <c r="V16" s="937"/>
      <c r="W16" s="937"/>
      <c r="X16" s="937"/>
    </row>
    <row r="17" spans="2:24" s="667" customFormat="1" ht="16">
      <c r="B17" s="734"/>
      <c r="C17" s="734"/>
      <c r="D17" s="734"/>
      <c r="E17" s="734"/>
      <c r="F17" s="734"/>
      <c r="G17" s="734"/>
      <c r="H17" s="734"/>
      <c r="I17" s="734"/>
      <c r="J17" s="734"/>
      <c r="K17" s="734"/>
      <c r="L17" s="734"/>
      <c r="M17" s="734"/>
      <c r="N17" s="734"/>
      <c r="O17" s="734"/>
      <c r="P17" s="734"/>
      <c r="Q17" s="734"/>
      <c r="R17" s="734"/>
      <c r="S17" s="734"/>
      <c r="T17" s="734"/>
      <c r="U17" s="734"/>
      <c r="V17" s="734"/>
      <c r="W17" s="734"/>
      <c r="X17" s="734"/>
    </row>
    <row r="18" spans="2:24" ht="36" customHeight="1">
      <c r="B18" s="938" t="s">
        <v>741</v>
      </c>
      <c r="C18" s="938"/>
      <c r="D18" s="938"/>
      <c r="E18" s="938"/>
      <c r="F18" s="938"/>
      <c r="G18" s="938"/>
      <c r="H18" s="938"/>
      <c r="I18" s="938"/>
      <c r="J18" s="938"/>
      <c r="K18" s="938"/>
      <c r="L18" s="938"/>
      <c r="M18" s="938"/>
      <c r="N18" s="938"/>
      <c r="O18" s="938"/>
      <c r="P18" s="938"/>
      <c r="Q18" s="938"/>
      <c r="R18" s="938"/>
      <c r="S18" s="938"/>
      <c r="T18" s="938"/>
      <c r="U18" s="938"/>
      <c r="V18" s="938"/>
      <c r="W18" s="938"/>
      <c r="X18" s="938"/>
    </row>
    <row r="20" spans="2:24" ht="30">
      <c r="C20" s="939" t="s">
        <v>474</v>
      </c>
      <c r="D20" s="939"/>
      <c r="E20" s="939"/>
      <c r="F20" s="939"/>
      <c r="G20" s="939"/>
      <c r="H20" s="939"/>
      <c r="I20" s="736" t="s">
        <v>757</v>
      </c>
      <c r="J20" s="940" t="s">
        <v>758</v>
      </c>
      <c r="K20" s="941"/>
    </row>
    <row r="21" spans="2:24" ht="16">
      <c r="C21" s="942" t="s">
        <v>759</v>
      </c>
      <c r="D21" s="943"/>
      <c r="E21" s="943"/>
      <c r="F21" s="943"/>
      <c r="G21" s="943"/>
      <c r="H21" s="944"/>
      <c r="I21" s="779"/>
      <c r="J21" s="737"/>
      <c r="K21" s="738"/>
    </row>
    <row r="22" spans="2:24">
      <c r="C22" s="945" t="s">
        <v>2</v>
      </c>
      <c r="D22" s="946"/>
      <c r="E22" s="946"/>
      <c r="F22" s="946"/>
      <c r="G22" s="946"/>
      <c r="H22" s="947"/>
      <c r="I22" s="741" t="s">
        <v>29</v>
      </c>
      <c r="J22" s="739" t="s">
        <v>760</v>
      </c>
      <c r="K22" s="740"/>
    </row>
    <row r="23" spans="2:24">
      <c r="C23" s="945" t="s">
        <v>1</v>
      </c>
      <c r="D23" s="946"/>
      <c r="E23" s="946"/>
      <c r="F23" s="946"/>
      <c r="G23" s="946"/>
      <c r="H23" s="947"/>
      <c r="I23" s="741" t="s">
        <v>29</v>
      </c>
      <c r="J23" s="739" t="s">
        <v>760</v>
      </c>
      <c r="K23" s="740"/>
    </row>
    <row r="24" spans="2:24">
      <c r="C24" s="945" t="s">
        <v>5</v>
      </c>
      <c r="D24" s="946"/>
      <c r="E24" s="946"/>
      <c r="F24" s="946"/>
      <c r="G24" s="946"/>
      <c r="H24" s="947"/>
      <c r="I24" s="741" t="s">
        <v>29</v>
      </c>
      <c r="J24" s="739" t="s">
        <v>760</v>
      </c>
      <c r="K24" s="740"/>
    </row>
    <row r="25" spans="2:24">
      <c r="C25" s="945" t="s">
        <v>4</v>
      </c>
      <c r="D25" s="946"/>
      <c r="E25" s="946"/>
      <c r="F25" s="946"/>
      <c r="G25" s="946"/>
      <c r="H25" s="947"/>
      <c r="I25" s="741" t="s">
        <v>29</v>
      </c>
      <c r="J25" s="739" t="s">
        <v>760</v>
      </c>
      <c r="K25" s="740"/>
    </row>
    <row r="26" spans="2:24">
      <c r="C26" s="945" t="s">
        <v>3</v>
      </c>
      <c r="D26" s="946"/>
      <c r="E26" s="946"/>
      <c r="F26" s="946"/>
      <c r="G26" s="946"/>
      <c r="H26" s="947"/>
      <c r="I26" s="741" t="s">
        <v>29</v>
      </c>
      <c r="J26" s="739" t="s">
        <v>760</v>
      </c>
      <c r="K26" s="740"/>
    </row>
    <row r="27" spans="2:24">
      <c r="C27" s="945" t="s">
        <v>14</v>
      </c>
      <c r="D27" s="946"/>
      <c r="E27" s="946"/>
      <c r="F27" s="946"/>
      <c r="G27" s="946"/>
      <c r="H27" s="947"/>
      <c r="I27" s="741" t="s">
        <v>29</v>
      </c>
      <c r="J27" s="739" t="s">
        <v>760</v>
      </c>
      <c r="K27" s="740"/>
    </row>
    <row r="28" spans="2:24">
      <c r="C28" s="945" t="s">
        <v>761</v>
      </c>
      <c r="D28" s="946"/>
      <c r="E28" s="946"/>
      <c r="F28" s="946"/>
      <c r="G28" s="946"/>
      <c r="H28" s="947"/>
      <c r="I28" s="741" t="s">
        <v>29</v>
      </c>
      <c r="J28" s="739" t="s">
        <v>760</v>
      </c>
      <c r="K28" s="740"/>
    </row>
    <row r="29" spans="2:24">
      <c r="C29" s="945" t="s">
        <v>108</v>
      </c>
      <c r="D29" s="946"/>
      <c r="E29" s="946"/>
      <c r="F29" s="946"/>
      <c r="G29" s="946"/>
      <c r="H29" s="947"/>
      <c r="I29" s="741" t="s">
        <v>107</v>
      </c>
      <c r="J29" s="739" t="s">
        <v>760</v>
      </c>
      <c r="K29" s="740"/>
    </row>
    <row r="30" spans="2:24">
      <c r="C30" s="945" t="s">
        <v>113</v>
      </c>
      <c r="D30" s="946"/>
      <c r="E30" s="946"/>
      <c r="F30" s="946"/>
      <c r="G30" s="946"/>
      <c r="H30" s="947"/>
      <c r="I30" s="741" t="s">
        <v>29</v>
      </c>
      <c r="J30" s="739" t="s">
        <v>760</v>
      </c>
      <c r="K30" s="740"/>
    </row>
    <row r="31" spans="2:24">
      <c r="C31" s="945" t="s">
        <v>114</v>
      </c>
      <c r="D31" s="946"/>
      <c r="E31" s="946"/>
      <c r="F31" s="946"/>
      <c r="G31" s="946"/>
      <c r="H31" s="947"/>
      <c r="I31" s="741" t="s">
        <v>29</v>
      </c>
      <c r="J31" s="739" t="s">
        <v>760</v>
      </c>
      <c r="K31" s="740"/>
    </row>
    <row r="32" spans="2:24">
      <c r="C32" s="945" t="s">
        <v>116</v>
      </c>
      <c r="D32" s="946"/>
      <c r="E32" s="946"/>
      <c r="F32" s="946"/>
      <c r="G32" s="946"/>
      <c r="H32" s="947"/>
      <c r="I32" s="741" t="s">
        <v>29</v>
      </c>
      <c r="J32" s="739" t="s">
        <v>760</v>
      </c>
      <c r="K32" s="740"/>
    </row>
    <row r="33" spans="3:11">
      <c r="C33" s="945" t="s">
        <v>762</v>
      </c>
      <c r="D33" s="946"/>
      <c r="E33" s="946"/>
      <c r="F33" s="946"/>
      <c r="G33" s="946"/>
      <c r="H33" s="947"/>
      <c r="I33" s="741" t="s">
        <v>29</v>
      </c>
      <c r="J33" s="739" t="s">
        <v>760</v>
      </c>
      <c r="K33" s="740"/>
    </row>
    <row r="34" spans="3:11">
      <c r="C34" s="945" t="s">
        <v>763</v>
      </c>
      <c r="D34" s="946"/>
      <c r="E34" s="946"/>
      <c r="F34" s="946"/>
      <c r="G34" s="946"/>
      <c r="H34" s="947"/>
      <c r="I34" s="741" t="s">
        <v>29</v>
      </c>
      <c r="J34" s="739" t="s">
        <v>760</v>
      </c>
      <c r="K34" s="740"/>
    </row>
    <row r="35" spans="3:11">
      <c r="C35" s="945" t="s">
        <v>764</v>
      </c>
      <c r="D35" s="946"/>
      <c r="E35" s="946"/>
      <c r="F35" s="946"/>
      <c r="G35" s="946"/>
      <c r="H35" s="947"/>
      <c r="I35" s="741" t="s">
        <v>765</v>
      </c>
      <c r="J35" s="739" t="s">
        <v>760</v>
      </c>
      <c r="K35" s="740"/>
    </row>
    <row r="36" spans="3:11">
      <c r="C36" s="948" t="s">
        <v>766</v>
      </c>
      <c r="D36" s="949"/>
      <c r="E36" s="949"/>
      <c r="F36" s="949"/>
      <c r="G36" s="949"/>
      <c r="H36" s="950"/>
      <c r="I36" s="744"/>
      <c r="J36" s="745"/>
      <c r="K36" s="746"/>
    </row>
    <row r="37" spans="3:11">
      <c r="C37" s="951"/>
      <c r="D37" s="952"/>
      <c r="E37" s="952"/>
      <c r="F37" s="952"/>
      <c r="G37" s="952"/>
      <c r="H37" s="953"/>
      <c r="I37" s="744"/>
      <c r="J37" s="745"/>
      <c r="K37" s="746"/>
    </row>
    <row r="38" spans="3:11" ht="16">
      <c r="C38" s="942" t="s">
        <v>767</v>
      </c>
      <c r="D38" s="943"/>
      <c r="E38" s="943"/>
      <c r="F38" s="943"/>
      <c r="G38" s="943"/>
      <c r="H38" s="944"/>
      <c r="I38" s="747"/>
      <c r="J38" s="737"/>
      <c r="K38" s="738"/>
    </row>
    <row r="39" spans="3:11">
      <c r="C39" s="945" t="s">
        <v>101</v>
      </c>
      <c r="D39" s="946"/>
      <c r="E39" s="946"/>
      <c r="F39" s="946"/>
      <c r="G39" s="946"/>
      <c r="H39" s="947"/>
      <c r="I39" s="741" t="s">
        <v>768</v>
      </c>
      <c r="J39" s="739" t="s">
        <v>769</v>
      </c>
      <c r="K39" s="740"/>
    </row>
    <row r="40" spans="3:11">
      <c r="C40" s="948" t="s">
        <v>766</v>
      </c>
      <c r="D40" s="949"/>
      <c r="E40" s="949"/>
      <c r="F40" s="949"/>
      <c r="G40" s="949"/>
      <c r="H40" s="950"/>
      <c r="I40" s="748"/>
      <c r="J40" s="742"/>
      <c r="K40" s="743"/>
    </row>
    <row r="41" spans="3:11">
      <c r="C41" s="951"/>
      <c r="D41" s="952"/>
      <c r="E41" s="952"/>
      <c r="F41" s="952"/>
      <c r="G41" s="952"/>
      <c r="H41" s="953"/>
      <c r="I41" s="744"/>
      <c r="J41" s="745"/>
      <c r="K41" s="746"/>
    </row>
    <row r="42" spans="3:11" ht="16">
      <c r="C42" s="942" t="s">
        <v>770</v>
      </c>
      <c r="D42" s="943"/>
      <c r="E42" s="943"/>
      <c r="F42" s="943"/>
      <c r="G42" s="943"/>
      <c r="H42" s="944"/>
      <c r="I42" s="747"/>
      <c r="J42" s="737"/>
      <c r="K42" s="738"/>
    </row>
    <row r="43" spans="3:11">
      <c r="C43" s="945" t="s">
        <v>771</v>
      </c>
      <c r="D43" s="946"/>
      <c r="E43" s="946"/>
      <c r="F43" s="946"/>
      <c r="G43" s="946"/>
      <c r="H43" s="947"/>
      <c r="I43" s="741" t="s">
        <v>772</v>
      </c>
      <c r="J43" s="739" t="s">
        <v>773</v>
      </c>
      <c r="K43" s="740"/>
    </row>
    <row r="44" spans="3:11">
      <c r="C44" s="945" t="s">
        <v>774</v>
      </c>
      <c r="D44" s="946"/>
      <c r="E44" s="946"/>
      <c r="F44" s="946"/>
      <c r="G44" s="946"/>
      <c r="H44" s="947"/>
      <c r="I44" s="741" t="s">
        <v>768</v>
      </c>
      <c r="J44" s="739" t="s">
        <v>773</v>
      </c>
      <c r="K44" s="740"/>
    </row>
    <row r="45" spans="3:11">
      <c r="C45" s="945" t="s">
        <v>17</v>
      </c>
      <c r="D45" s="946"/>
      <c r="E45" s="946"/>
      <c r="F45" s="946"/>
      <c r="G45" s="946"/>
      <c r="H45" s="947"/>
      <c r="I45" s="741" t="s">
        <v>768</v>
      </c>
      <c r="J45" s="739" t="s">
        <v>773</v>
      </c>
      <c r="K45" s="740"/>
    </row>
    <row r="46" spans="3:11">
      <c r="C46" s="945" t="s">
        <v>20</v>
      </c>
      <c r="D46" s="946"/>
      <c r="E46" s="946"/>
      <c r="F46" s="946"/>
      <c r="G46" s="946"/>
      <c r="H46" s="947"/>
      <c r="I46" s="741" t="s">
        <v>768</v>
      </c>
      <c r="J46" s="739" t="s">
        <v>773</v>
      </c>
      <c r="K46" s="740"/>
    </row>
    <row r="47" spans="3:11">
      <c r="C47" s="945" t="s">
        <v>775</v>
      </c>
      <c r="D47" s="946"/>
      <c r="E47" s="946"/>
      <c r="F47" s="946"/>
      <c r="G47" s="946"/>
      <c r="H47" s="947"/>
      <c r="I47" s="741" t="s">
        <v>772</v>
      </c>
      <c r="J47" s="739" t="s">
        <v>773</v>
      </c>
      <c r="K47" s="740"/>
    </row>
    <row r="48" spans="3:11">
      <c r="C48" s="948" t="s">
        <v>766</v>
      </c>
      <c r="D48" s="949"/>
      <c r="E48" s="949"/>
      <c r="F48" s="949"/>
      <c r="G48" s="949"/>
      <c r="H48" s="950"/>
      <c r="I48" s="748"/>
      <c r="J48" s="742"/>
      <c r="K48" s="743"/>
    </row>
    <row r="49" spans="3:15">
      <c r="C49" s="951"/>
      <c r="D49" s="952"/>
      <c r="E49" s="952"/>
      <c r="F49" s="952"/>
      <c r="G49" s="952"/>
      <c r="H49" s="953"/>
      <c r="I49" s="744"/>
      <c r="J49" s="745"/>
      <c r="K49" s="746"/>
    </row>
    <row r="50" spans="3:15" ht="16">
      <c r="C50" s="942" t="s">
        <v>776</v>
      </c>
      <c r="D50" s="943"/>
      <c r="E50" s="943"/>
      <c r="F50" s="943"/>
      <c r="G50" s="943"/>
      <c r="H50" s="944"/>
      <c r="I50" s="747"/>
      <c r="J50" s="737"/>
      <c r="K50" s="738"/>
    </row>
    <row r="51" spans="3:15">
      <c r="C51" s="945" t="s">
        <v>777</v>
      </c>
      <c r="D51" s="946"/>
      <c r="E51" s="946"/>
      <c r="F51" s="946"/>
      <c r="G51" s="946"/>
      <c r="H51" s="947"/>
      <c r="I51" s="741" t="s">
        <v>778</v>
      </c>
      <c r="J51" s="739" t="s">
        <v>779</v>
      </c>
      <c r="K51" s="740"/>
    </row>
    <row r="52" spans="3:15">
      <c r="C52" s="945" t="s">
        <v>780</v>
      </c>
      <c r="D52" s="946"/>
      <c r="E52" s="946"/>
      <c r="F52" s="946"/>
      <c r="G52" s="946"/>
      <c r="H52" s="947"/>
      <c r="I52" s="741" t="s">
        <v>768</v>
      </c>
      <c r="J52" s="739" t="s">
        <v>781</v>
      </c>
      <c r="K52" s="740"/>
    </row>
    <row r="53" spans="3:15">
      <c r="C53" s="948" t="s">
        <v>766</v>
      </c>
      <c r="D53" s="949"/>
      <c r="E53" s="949"/>
      <c r="F53" s="949"/>
      <c r="G53" s="949"/>
      <c r="H53" s="950"/>
      <c r="I53" s="748"/>
      <c r="J53" s="749" t="s">
        <v>782</v>
      </c>
      <c r="K53" s="750"/>
    </row>
    <row r="54" spans="3:15">
      <c r="C54" s="951"/>
      <c r="D54" s="952"/>
      <c r="E54" s="952"/>
      <c r="F54" s="952"/>
      <c r="G54" s="952"/>
      <c r="H54" s="953"/>
      <c r="I54" s="744"/>
      <c r="J54" s="749" t="s">
        <v>783</v>
      </c>
      <c r="K54" s="750"/>
    </row>
    <row r="55" spans="3:15">
      <c r="C55" s="951"/>
      <c r="D55" s="952"/>
      <c r="E55" s="952"/>
      <c r="F55" s="952"/>
      <c r="G55" s="952"/>
      <c r="H55" s="953"/>
      <c r="I55" s="744"/>
      <c r="J55" s="749" t="s">
        <v>784</v>
      </c>
      <c r="K55" s="750"/>
    </row>
    <row r="56" spans="3:15">
      <c r="C56" s="956"/>
      <c r="D56" s="957"/>
      <c r="E56" s="957"/>
      <c r="F56" s="957"/>
      <c r="G56" s="957"/>
      <c r="H56" s="958"/>
      <c r="I56" s="751"/>
      <c r="J56" s="752" t="s">
        <v>785</v>
      </c>
      <c r="K56" s="753"/>
    </row>
    <row r="59" spans="3:15" ht="16">
      <c r="C59" s="954" t="s">
        <v>786</v>
      </c>
      <c r="D59" s="954"/>
      <c r="E59" s="954"/>
      <c r="F59" s="954"/>
      <c r="G59" s="954"/>
      <c r="H59" s="954"/>
      <c r="J59" s="943" t="s">
        <v>787</v>
      </c>
      <c r="K59" s="943"/>
      <c r="L59" s="943"/>
      <c r="M59" s="943"/>
      <c r="N59" s="943"/>
      <c r="O59" s="943"/>
    </row>
    <row r="60" spans="3:15" ht="48">
      <c r="C60" s="754" t="s">
        <v>788</v>
      </c>
      <c r="D60" s="755" t="s">
        <v>789</v>
      </c>
      <c r="E60" s="756" t="s">
        <v>790</v>
      </c>
      <c r="F60" s="756" t="s">
        <v>791</v>
      </c>
      <c r="G60" s="755" t="s">
        <v>792</v>
      </c>
      <c r="H60" s="757" t="s">
        <v>793</v>
      </c>
      <c r="J60" s="758" t="s">
        <v>234</v>
      </c>
      <c r="K60" s="780" t="s">
        <v>794</v>
      </c>
      <c r="L60" s="780" t="s">
        <v>795</v>
      </c>
      <c r="M60" s="781" t="s">
        <v>26</v>
      </c>
    </row>
    <row r="61" spans="3:15">
      <c r="C61" s="761" t="s">
        <v>878</v>
      </c>
      <c r="D61" s="762">
        <v>2016</v>
      </c>
      <c r="E61" s="763">
        <v>3202.3134770164152</v>
      </c>
      <c r="F61" s="764">
        <v>0.87352941176470567</v>
      </c>
      <c r="G61" s="762" t="s">
        <v>794</v>
      </c>
      <c r="H61" s="765" t="s">
        <v>879</v>
      </c>
      <c r="J61" s="766">
        <v>2016</v>
      </c>
      <c r="K61" s="767">
        <f>IFERROR(SUMIFS($E$61:$E$85,$D$61:$D$85,$J61,$G$61:$G$85,K$60)/SUMIFS($E$61:$E$85,$D$61:$D$85,$J61),0)</f>
        <v>1</v>
      </c>
      <c r="L61" s="767">
        <f>IFERROR(SUMIFS($F$61:$F$85,$D$61:$D$85,$J61,$G$61:$G$85,L$60)/SUMIFS($F$61:$F$85,$D$61:$D$85,$J61),0)</f>
        <v>0</v>
      </c>
      <c r="M61" s="768">
        <f>L61+K61</f>
        <v>1</v>
      </c>
    </row>
    <row r="62" spans="3:15">
      <c r="C62" s="761">
        <v>176992</v>
      </c>
      <c r="D62" s="762">
        <v>2018</v>
      </c>
      <c r="E62" s="763">
        <v>6728.2906354836878</v>
      </c>
      <c r="F62" s="764">
        <v>1.0547058823529407</v>
      </c>
      <c r="G62" s="762" t="s">
        <v>794</v>
      </c>
      <c r="H62" s="765" t="s">
        <v>880</v>
      </c>
      <c r="J62" s="766">
        <v>2017</v>
      </c>
      <c r="K62" s="767">
        <f>IFERROR(SUMIFS($E$61:$E$85,$D$61:$D$85,$J62,$G$61:$G$85,K$60)/SUMIFS($E$61:$E$85,$D$61:$D$85,$J62),0)</f>
        <v>1</v>
      </c>
      <c r="L62" s="767">
        <f>IFERROR(SUMIFS($E$61:$E$85,$D$61:$D$85,$J62,$G$61:$G$85,L$60)/SUMIFS($E$61:$E$85,$D$61:$D$85,$J62),0)</f>
        <v>0</v>
      </c>
      <c r="M62" s="768">
        <f>L62+K62</f>
        <v>1</v>
      </c>
    </row>
    <row r="63" spans="3:15">
      <c r="C63" s="761">
        <v>177166</v>
      </c>
      <c r="D63" s="762">
        <v>2018</v>
      </c>
      <c r="E63" s="763">
        <v>8816.7129740440851</v>
      </c>
      <c r="F63" s="764">
        <v>1.3458823529411761</v>
      </c>
      <c r="G63" s="762" t="s">
        <v>794</v>
      </c>
      <c r="H63" s="765" t="s">
        <v>880</v>
      </c>
      <c r="J63" s="766">
        <v>2018</v>
      </c>
      <c r="K63" s="767">
        <f>IFERROR(SUMIFS($E$61:$E$85,$D$61:$D$85,$J63,$G$61:$G$85,K$60)/SUMIFS($E$61:$E$85,$D$61:$D$85,$J63),0)</f>
        <v>2.1455956968191244E-2</v>
      </c>
      <c r="L63" s="767">
        <f>IFERROR(SUMIFS($E$61:$E$85,$D$61:$D$85,$J63,$G$61:$G$85,L$60)/SUMIFS($E$61:$E$85,$D$61:$D$85,$J63),0)</f>
        <v>0.97854404303180875</v>
      </c>
      <c r="M63" s="768">
        <f>L63+K63</f>
        <v>1</v>
      </c>
    </row>
    <row r="64" spans="3:15">
      <c r="C64" s="761">
        <v>178910</v>
      </c>
      <c r="D64" s="762">
        <v>2018</v>
      </c>
      <c r="E64" s="763">
        <v>7223.6249153965964</v>
      </c>
      <c r="F64" s="764">
        <v>1.1323529411764703</v>
      </c>
      <c r="G64" s="762" t="s">
        <v>794</v>
      </c>
      <c r="H64" s="765" t="s">
        <v>880</v>
      </c>
      <c r="J64" s="769">
        <v>2019</v>
      </c>
      <c r="K64" s="770">
        <f>IFERROR(SUMIFS($E$61:$E$85,$D$61:$D$85,$J64,$G$61:$G$85,K$60)/SUMIFS($E$61:$E$85,$D$61:$D$85,$J64),0)</f>
        <v>0.10906494661195382</v>
      </c>
      <c r="L64" s="770">
        <f>IFERROR(SUMIFS($E$61:$E$85,$D$61:$D$85,$J64,$G$61:$G$85,L$60)/SUMIFS($E$61:$E$85,$D$61:$D$85,$J64),0)</f>
        <v>0.89093505338804613</v>
      </c>
      <c r="M64" s="771">
        <f>L64+K64</f>
        <v>1</v>
      </c>
    </row>
    <row r="65" spans="3:15">
      <c r="C65" s="761" t="s">
        <v>881</v>
      </c>
      <c r="D65" s="762">
        <v>2019</v>
      </c>
      <c r="E65" s="763">
        <v>7842.2536552747679</v>
      </c>
      <c r="F65" s="764">
        <v>1.229411764705882</v>
      </c>
      <c r="G65" s="762" t="s">
        <v>794</v>
      </c>
      <c r="H65" s="765" t="s">
        <v>879</v>
      </c>
    </row>
    <row r="66" spans="3:15">
      <c r="C66" s="761">
        <v>186692</v>
      </c>
      <c r="D66" s="762">
        <v>2018</v>
      </c>
      <c r="E66" s="763">
        <v>82142.934752224159</v>
      </c>
      <c r="F66" s="764">
        <v>12.876470588235289</v>
      </c>
      <c r="G66" s="762" t="s">
        <v>795</v>
      </c>
      <c r="H66" s="765" t="s">
        <v>880</v>
      </c>
    </row>
    <row r="67" spans="3:15" ht="16">
      <c r="C67" s="761">
        <v>187914</v>
      </c>
      <c r="D67" s="762">
        <v>2018</v>
      </c>
      <c r="E67" s="763">
        <v>51881.791207769653</v>
      </c>
      <c r="F67" s="764">
        <v>0</v>
      </c>
      <c r="G67" s="762" t="s">
        <v>795</v>
      </c>
      <c r="H67" s="765" t="s">
        <v>880</v>
      </c>
      <c r="J67" s="955" t="s">
        <v>796</v>
      </c>
      <c r="K67" s="955"/>
      <c r="L67" s="955"/>
      <c r="M67" s="955"/>
      <c r="N67" s="955"/>
      <c r="O67" s="955"/>
    </row>
    <row r="68" spans="3:15" ht="16">
      <c r="C68" s="761" t="s">
        <v>882</v>
      </c>
      <c r="D68" s="762">
        <v>2017</v>
      </c>
      <c r="E68" s="763">
        <v>11589.068245386567</v>
      </c>
      <c r="F68" s="764">
        <v>0</v>
      </c>
      <c r="G68" s="762" t="s">
        <v>794</v>
      </c>
      <c r="H68" s="765" t="s">
        <v>879</v>
      </c>
      <c r="J68" s="758" t="s">
        <v>234</v>
      </c>
      <c r="K68" s="759" t="s">
        <v>797</v>
      </c>
      <c r="L68" s="760" t="s">
        <v>798</v>
      </c>
    </row>
    <row r="69" spans="3:15">
      <c r="C69" s="761" t="s">
        <v>883</v>
      </c>
      <c r="D69" s="762">
        <v>2018</v>
      </c>
      <c r="E69" s="763">
        <v>93505.03768215215</v>
      </c>
      <c r="F69" s="764">
        <v>2.5882352941176463</v>
      </c>
      <c r="G69" s="762" t="s">
        <v>795</v>
      </c>
      <c r="H69" s="765" t="s">
        <v>879</v>
      </c>
      <c r="J69" s="766">
        <v>2016</v>
      </c>
      <c r="K69" s="763">
        <f>IFERROR(SUMIFS($E$61:$E$85,$D$61:$D$85,$J69,$H$61:$H$85,"Post P&amp;C"),0)</f>
        <v>3202.3134770164152</v>
      </c>
      <c r="L69" s="772">
        <f>IFERROR(SUMIFS($F$61:$F$85,$D$61:$D$85,$J69,$H$61:$H$85,"Post P&amp;C"),0)</f>
        <v>0.87352941176470567</v>
      </c>
    </row>
    <row r="70" spans="3:15">
      <c r="C70" s="761">
        <v>193057</v>
      </c>
      <c r="D70" s="762">
        <v>2018</v>
      </c>
      <c r="E70" s="763">
        <v>11672.630297396254</v>
      </c>
      <c r="F70" s="764">
        <v>1.7470588235294113</v>
      </c>
      <c r="G70" s="762" t="s">
        <v>795</v>
      </c>
      <c r="H70" s="765" t="s">
        <v>880</v>
      </c>
      <c r="J70" s="766">
        <v>2017</v>
      </c>
      <c r="K70" s="763">
        <f>IFERROR(SUMIFS($E$61:$E$85,$D$61:$D$85,$J70,$H$61:$H$85,"Post P&amp;C"),0)</f>
        <v>11589.068245386567</v>
      </c>
      <c r="L70" s="772">
        <f>IFERROR(SUMIFS($F$61:$F$85,$D$61:$D$85,$J70,$H$61:$H$85,"Post P&amp;C"),0)</f>
        <v>0</v>
      </c>
    </row>
    <row r="71" spans="3:15">
      <c r="C71" s="761">
        <v>194199</v>
      </c>
      <c r="D71" s="762">
        <v>2018</v>
      </c>
      <c r="E71" s="763">
        <v>132955.97629995679</v>
      </c>
      <c r="F71" s="764">
        <v>20.841764705882348</v>
      </c>
      <c r="G71" s="762" t="s">
        <v>795</v>
      </c>
      <c r="H71" s="765" t="s">
        <v>880</v>
      </c>
      <c r="J71" s="766">
        <v>2018</v>
      </c>
      <c r="K71" s="763">
        <f>IFERROR(SUMIFS($E$61:$E$85,$D$61:$D$85,$J71,$H$61:$H$85,"Post P&amp;C"),0)</f>
        <v>576493.69829814648</v>
      </c>
      <c r="L71" s="772">
        <f>IFERROR(SUMIFS($F$61:$F$85,$D$61:$D$85,$J71,$H$61:$H$85,"Post P&amp;C"),0)</f>
        <v>82.499999999999986</v>
      </c>
    </row>
    <row r="72" spans="3:15">
      <c r="C72" s="761" t="s">
        <v>884</v>
      </c>
      <c r="D72" s="762">
        <v>2018</v>
      </c>
      <c r="E72" s="763">
        <v>333076.54227723822</v>
      </c>
      <c r="F72" s="764">
        <v>67.190588235294101</v>
      </c>
      <c r="G72" s="762" t="s">
        <v>795</v>
      </c>
      <c r="H72" s="765" t="s">
        <v>879</v>
      </c>
      <c r="J72" s="769">
        <v>2019</v>
      </c>
      <c r="K72" s="773">
        <f>IFERROR(SUMIFS($E$61:$E$85,$D$61:$D$85,$J72,$H$61:$H$85,"Post P&amp;C"),0)</f>
        <v>1186092.3454591418</v>
      </c>
      <c r="L72" s="774">
        <f>IFERROR(SUMIFS($F$61:$F$85,$D$61:$D$85,$J72,$H$61:$H$85,"Post P&amp;C"),0)</f>
        <v>105.27647058823526</v>
      </c>
    </row>
    <row r="73" spans="3:15">
      <c r="C73" s="761" t="s">
        <v>885</v>
      </c>
      <c r="D73" s="762">
        <v>2019</v>
      </c>
      <c r="E73" s="763">
        <v>512297.37647087604</v>
      </c>
      <c r="F73" s="764">
        <v>43.042352941176453</v>
      </c>
      <c r="G73" s="762" t="s">
        <v>795</v>
      </c>
      <c r="H73" s="765" t="s">
        <v>879</v>
      </c>
    </row>
    <row r="74" spans="3:15">
      <c r="C74" s="761" t="s">
        <v>886</v>
      </c>
      <c r="D74" s="762">
        <v>2019</v>
      </c>
      <c r="E74" s="763">
        <v>402461.79797930381</v>
      </c>
      <c r="F74" s="764">
        <v>35.704705882352933</v>
      </c>
      <c r="G74" s="762" t="s">
        <v>795</v>
      </c>
      <c r="H74" s="765" t="s">
        <v>879</v>
      </c>
    </row>
    <row r="75" spans="3:15">
      <c r="C75" s="761" t="s">
        <v>887</v>
      </c>
      <c r="D75" s="762">
        <v>2019</v>
      </c>
      <c r="E75" s="763">
        <v>84616.910601723881</v>
      </c>
      <c r="F75" s="764">
        <v>0</v>
      </c>
      <c r="G75" s="762" t="s">
        <v>795</v>
      </c>
      <c r="H75" s="765" t="s">
        <v>879</v>
      </c>
    </row>
    <row r="76" spans="3:15">
      <c r="C76" s="761" t="s">
        <v>888</v>
      </c>
      <c r="D76" s="762">
        <v>2018</v>
      </c>
      <c r="E76" s="763">
        <v>51615.291158026928</v>
      </c>
      <c r="F76" s="764">
        <v>7.5058823529411738</v>
      </c>
      <c r="G76" s="762" t="s">
        <v>795</v>
      </c>
      <c r="H76" s="765" t="s">
        <v>879</v>
      </c>
    </row>
    <row r="77" spans="3:15">
      <c r="C77" s="761">
        <v>199896</v>
      </c>
      <c r="D77" s="762">
        <v>2018</v>
      </c>
      <c r="E77" s="763">
        <v>23125.124006164839</v>
      </c>
      <c r="F77" s="764">
        <v>3.701176470588234</v>
      </c>
      <c r="G77" s="762" t="s">
        <v>795</v>
      </c>
      <c r="H77" s="765" t="s">
        <v>880</v>
      </c>
    </row>
    <row r="78" spans="3:15">
      <c r="C78" s="761" t="s">
        <v>889</v>
      </c>
      <c r="D78" s="762">
        <v>2018</v>
      </c>
      <c r="E78" s="763">
        <v>4726.1977803328691</v>
      </c>
      <c r="F78" s="764">
        <v>5.2152941176470575</v>
      </c>
      <c r="G78" s="762" t="s">
        <v>795</v>
      </c>
      <c r="H78" s="765" t="s">
        <v>879</v>
      </c>
    </row>
    <row r="79" spans="3:15">
      <c r="C79" s="761">
        <v>200947</v>
      </c>
      <c r="D79" s="762">
        <v>2018</v>
      </c>
      <c r="E79" s="763">
        <v>160139.03528471594</v>
      </c>
      <c r="F79" s="764">
        <v>14.41647058823529</v>
      </c>
      <c r="G79" s="762" t="s">
        <v>795</v>
      </c>
      <c r="H79" s="765" t="s">
        <v>880</v>
      </c>
    </row>
    <row r="80" spans="3:15">
      <c r="C80" s="761">
        <v>201689</v>
      </c>
      <c r="D80" s="762">
        <v>2019</v>
      </c>
      <c r="E80" s="763">
        <v>24568.141807536431</v>
      </c>
      <c r="F80" s="764">
        <v>0</v>
      </c>
      <c r="G80" s="762" t="s">
        <v>795</v>
      </c>
      <c r="H80" s="765" t="s">
        <v>880</v>
      </c>
    </row>
    <row r="81" spans="3:8">
      <c r="C81" s="761" t="s">
        <v>890</v>
      </c>
      <c r="D81" s="762">
        <v>2019</v>
      </c>
      <c r="E81" s="763">
        <v>33278.362583686016</v>
      </c>
      <c r="F81" s="764">
        <v>0</v>
      </c>
      <c r="G81" s="762" t="s">
        <v>795</v>
      </c>
      <c r="H81" s="765" t="s">
        <v>879</v>
      </c>
    </row>
    <row r="82" spans="3:8">
      <c r="C82" s="761" t="s">
        <v>891</v>
      </c>
      <c r="D82" s="762">
        <v>2018</v>
      </c>
      <c r="E82" s="763">
        <v>93570.629400396312</v>
      </c>
      <c r="F82" s="764">
        <v>0</v>
      </c>
      <c r="G82" s="762" t="s">
        <v>795</v>
      </c>
      <c r="H82" s="765" t="s">
        <v>879</v>
      </c>
    </row>
    <row r="83" spans="3:8">
      <c r="C83" s="761" t="s">
        <v>892</v>
      </c>
      <c r="D83" s="762">
        <v>2019</v>
      </c>
      <c r="E83" s="763">
        <v>121161.38134729392</v>
      </c>
      <c r="F83" s="764">
        <v>24.717647058823523</v>
      </c>
      <c r="G83" s="762" t="s">
        <v>794</v>
      </c>
      <c r="H83" s="765" t="s">
        <v>879</v>
      </c>
    </row>
    <row r="84" spans="3:8">
      <c r="C84" s="761" t="s">
        <v>893</v>
      </c>
      <c r="D84" s="762">
        <v>2019</v>
      </c>
      <c r="E84" s="763">
        <v>3036.9864063735927</v>
      </c>
      <c r="F84" s="764">
        <v>0.58235294117647041</v>
      </c>
      <c r="G84" s="762" t="s">
        <v>794</v>
      </c>
      <c r="H84" s="765" t="s">
        <v>879</v>
      </c>
    </row>
    <row r="85" spans="3:8">
      <c r="C85" s="775" t="s">
        <v>894</v>
      </c>
      <c r="D85" s="776">
        <v>2019</v>
      </c>
      <c r="E85" s="773">
        <v>21397.276414609685</v>
      </c>
      <c r="F85" s="777">
        <v>0</v>
      </c>
      <c r="G85" s="776" t="s">
        <v>795</v>
      </c>
      <c r="H85" s="778" t="s">
        <v>879</v>
      </c>
    </row>
  </sheetData>
  <mergeCells count="43">
    <mergeCell ref="C59:H59"/>
    <mergeCell ref="J67:O67"/>
    <mergeCell ref="J59:O59"/>
    <mergeCell ref="C52:H52"/>
    <mergeCell ref="C53:H53"/>
    <mergeCell ref="C54:H54"/>
    <mergeCell ref="C55:H55"/>
    <mergeCell ref="C56:H56"/>
    <mergeCell ref="C47:H47"/>
    <mergeCell ref="C48:H48"/>
    <mergeCell ref="C49:H49"/>
    <mergeCell ref="C50:H50"/>
    <mergeCell ref="C51:H51"/>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C36:H36"/>
    <mergeCell ref="C27:H27"/>
    <mergeCell ref="C28:H28"/>
    <mergeCell ref="C29:H29"/>
    <mergeCell ref="C30:H30"/>
    <mergeCell ref="C31:H31"/>
    <mergeCell ref="C22:H22"/>
    <mergeCell ref="C23:H23"/>
    <mergeCell ref="C24:H24"/>
    <mergeCell ref="C25:H25"/>
    <mergeCell ref="C26:H26"/>
    <mergeCell ref="B16:X16"/>
    <mergeCell ref="B18:X18"/>
    <mergeCell ref="C20:H20"/>
    <mergeCell ref="J20:K20"/>
    <mergeCell ref="C21:H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N405" zoomScale="90" zoomScaleNormal="90" zoomScaleSheetLayoutView="80" zoomScalePageLayoutView="85" workbookViewId="0">
      <selection activeCell="AC407" sqref="AC407"/>
    </sheetView>
  </sheetViews>
  <sheetFormatPr baseColWidth="10" defaultColWidth="9" defaultRowHeight="14" outlineLevelRow="1" outlineLevelCol="1"/>
  <cols>
    <col min="1" max="1" width="4.5" style="509" customWidth="1"/>
    <col min="2" max="2" width="43.5" style="254" customWidth="1"/>
    <col min="3" max="3" width="14" style="254" customWidth="1"/>
    <col min="4" max="4" width="18" style="253" customWidth="1"/>
    <col min="5" max="8" width="10.5" style="253" customWidth="1" outlineLevel="1"/>
    <col min="9" max="9" width="11.6640625" style="253" customWidth="1" outlineLevel="1"/>
    <col min="10" max="13" width="9" style="253" customWidth="1" outlineLevel="1"/>
    <col min="14" max="14" width="12.5" style="253" customWidth="1" outlineLevel="1"/>
    <col min="15" max="15" width="17.5" style="253" customWidth="1"/>
    <col min="16" max="24" width="9.5" style="253" customWidth="1" outlineLevel="1"/>
    <col min="25" max="25" width="14" style="255" customWidth="1"/>
    <col min="26" max="26" width="14.5" style="255" customWidth="1"/>
    <col min="27" max="27" width="17"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5" style="253" customWidth="1"/>
    <col min="42" max="42" width="14" style="253" customWidth="1"/>
    <col min="43" max="43" width="9.5" style="253" customWidth="1"/>
    <col min="44" max="44" width="11" style="253" customWidth="1"/>
    <col min="45" max="45" width="12" style="253" customWidth="1"/>
    <col min="46" max="46" width="6.5" style="253" bestFit="1" customWidth="1"/>
    <col min="47" max="51" width="9" style="253"/>
    <col min="52" max="52" width="6.5" style="253" bestFit="1" customWidth="1"/>
    <col min="53" max="16384" width="9" style="253"/>
  </cols>
  <sheetData>
    <row r="1" spans="1:39" ht="164.25" customHeight="1"/>
    <row r="2" spans="1:39" ht="23.25" customHeight="1" thickBot="1"/>
    <row r="3" spans="1:39" ht="25.5" customHeight="1" thickBot="1">
      <c r="B3" s="95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5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35" t="s">
        <v>551</v>
      </c>
      <c r="D5" s="9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59" t="s">
        <v>505</v>
      </c>
      <c r="C7" s="960" t="s">
        <v>636</v>
      </c>
      <c r="D7" s="960"/>
      <c r="E7" s="960"/>
      <c r="F7" s="960"/>
      <c r="G7" s="960"/>
      <c r="H7" s="960"/>
      <c r="I7" s="960"/>
      <c r="J7" s="960"/>
      <c r="K7" s="960"/>
      <c r="L7" s="960"/>
      <c r="M7" s="960"/>
      <c r="N7" s="960"/>
      <c r="O7" s="960"/>
      <c r="P7" s="960"/>
      <c r="Q7" s="960"/>
      <c r="R7" s="960"/>
      <c r="S7" s="960"/>
      <c r="T7" s="960"/>
      <c r="U7" s="960"/>
      <c r="V7" s="960"/>
      <c r="W7" s="960"/>
      <c r="X7" s="960"/>
      <c r="Y7" s="606"/>
      <c r="Z7" s="606"/>
      <c r="AA7" s="606"/>
      <c r="AB7" s="606"/>
      <c r="AC7" s="606"/>
      <c r="AD7" s="606"/>
      <c r="AE7" s="270"/>
      <c r="AF7" s="270"/>
      <c r="AG7" s="270"/>
      <c r="AH7" s="270"/>
      <c r="AI7" s="270"/>
      <c r="AJ7" s="270"/>
      <c r="AK7" s="270"/>
      <c r="AL7" s="270"/>
    </row>
    <row r="8" spans="1:39" s="271" customFormat="1" ht="58.5" customHeight="1">
      <c r="A8" s="509"/>
      <c r="B8" s="959"/>
      <c r="C8" s="960" t="s">
        <v>575</v>
      </c>
      <c r="D8" s="960"/>
      <c r="E8" s="960"/>
      <c r="F8" s="960"/>
      <c r="G8" s="960"/>
      <c r="H8" s="960"/>
      <c r="I8" s="960"/>
      <c r="J8" s="960"/>
      <c r="K8" s="960"/>
      <c r="L8" s="960"/>
      <c r="M8" s="960"/>
      <c r="N8" s="960"/>
      <c r="O8" s="960"/>
      <c r="P8" s="960"/>
      <c r="Q8" s="960"/>
      <c r="R8" s="960"/>
      <c r="S8" s="960"/>
      <c r="T8" s="960"/>
      <c r="U8" s="960"/>
      <c r="V8" s="960"/>
      <c r="W8" s="960"/>
      <c r="X8" s="960"/>
      <c r="Y8" s="606"/>
      <c r="Z8" s="606"/>
      <c r="AA8" s="606"/>
      <c r="AB8" s="606"/>
      <c r="AC8" s="606"/>
      <c r="AD8" s="606"/>
      <c r="AE8" s="272"/>
      <c r="AF8" s="255"/>
      <c r="AG8" s="255"/>
      <c r="AH8" s="255"/>
      <c r="AI8" s="255"/>
      <c r="AJ8" s="255"/>
      <c r="AK8" s="255"/>
      <c r="AL8" s="255"/>
      <c r="AM8" s="256"/>
    </row>
    <row r="9" spans="1:39" s="271" customFormat="1" ht="57.75" customHeight="1">
      <c r="A9" s="509"/>
      <c r="B9" s="273"/>
      <c r="C9" s="960" t="s">
        <v>574</v>
      </c>
      <c r="D9" s="960"/>
      <c r="E9" s="960"/>
      <c r="F9" s="960"/>
      <c r="G9" s="960"/>
      <c r="H9" s="960"/>
      <c r="I9" s="960"/>
      <c r="J9" s="960"/>
      <c r="K9" s="960"/>
      <c r="L9" s="960"/>
      <c r="M9" s="960"/>
      <c r="N9" s="960"/>
      <c r="O9" s="960"/>
      <c r="P9" s="960"/>
      <c r="Q9" s="960"/>
      <c r="R9" s="960"/>
      <c r="S9" s="960"/>
      <c r="T9" s="960"/>
      <c r="U9" s="960"/>
      <c r="V9" s="960"/>
      <c r="W9" s="960"/>
      <c r="X9" s="960"/>
      <c r="Y9" s="606"/>
      <c r="Z9" s="606"/>
      <c r="AA9" s="606"/>
      <c r="AB9" s="606"/>
      <c r="AC9" s="606"/>
      <c r="AD9" s="606"/>
      <c r="AE9" s="272"/>
      <c r="AF9" s="255"/>
      <c r="AG9" s="255"/>
      <c r="AH9" s="255"/>
      <c r="AI9" s="255"/>
      <c r="AJ9" s="255"/>
      <c r="AK9" s="255"/>
      <c r="AL9" s="255"/>
      <c r="AM9" s="256"/>
    </row>
    <row r="10" spans="1:39" ht="41.25" customHeight="1">
      <c r="B10" s="275"/>
      <c r="C10" s="960" t="s">
        <v>639</v>
      </c>
      <c r="D10" s="960"/>
      <c r="E10" s="960"/>
      <c r="F10" s="960"/>
      <c r="G10" s="960"/>
      <c r="H10" s="960"/>
      <c r="I10" s="960"/>
      <c r="J10" s="960"/>
      <c r="K10" s="960"/>
      <c r="L10" s="960"/>
      <c r="M10" s="960"/>
      <c r="N10" s="960"/>
      <c r="O10" s="960"/>
      <c r="P10" s="960"/>
      <c r="Q10" s="960"/>
      <c r="R10" s="960"/>
      <c r="S10" s="960"/>
      <c r="T10" s="960"/>
      <c r="U10" s="960"/>
      <c r="V10" s="960"/>
      <c r="W10" s="960"/>
      <c r="X10" s="960"/>
      <c r="Y10" s="606"/>
      <c r="Z10" s="606"/>
      <c r="AA10" s="606"/>
      <c r="AB10" s="606"/>
      <c r="AC10" s="606"/>
      <c r="AD10" s="606"/>
      <c r="AE10" s="272"/>
      <c r="AF10" s="276"/>
      <c r="AG10" s="276"/>
      <c r="AH10" s="276"/>
      <c r="AI10" s="276"/>
      <c r="AJ10" s="276"/>
      <c r="AK10" s="276"/>
      <c r="AL10" s="276"/>
    </row>
    <row r="11" spans="1:39" ht="53.25" customHeight="1">
      <c r="C11" s="960" t="s">
        <v>625</v>
      </c>
      <c r="D11" s="960"/>
      <c r="E11" s="960"/>
      <c r="F11" s="960"/>
      <c r="G11" s="960"/>
      <c r="H11" s="960"/>
      <c r="I11" s="960"/>
      <c r="J11" s="960"/>
      <c r="K11" s="960"/>
      <c r="L11" s="960"/>
      <c r="M11" s="960"/>
      <c r="N11" s="960"/>
      <c r="O11" s="960"/>
      <c r="P11" s="960"/>
      <c r="Q11" s="960"/>
      <c r="R11" s="960"/>
      <c r="S11" s="960"/>
      <c r="T11" s="960"/>
      <c r="U11" s="960"/>
      <c r="V11" s="960"/>
      <c r="W11" s="960"/>
      <c r="X11" s="96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59"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59"/>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61" t="s">
        <v>211</v>
      </c>
      <c r="C19" s="963" t="s">
        <v>33</v>
      </c>
      <c r="D19" s="284" t="s">
        <v>422</v>
      </c>
      <c r="E19" s="965" t="s">
        <v>209</v>
      </c>
      <c r="F19" s="966"/>
      <c r="G19" s="966"/>
      <c r="H19" s="966"/>
      <c r="I19" s="966"/>
      <c r="J19" s="966"/>
      <c r="K19" s="966"/>
      <c r="L19" s="966"/>
      <c r="M19" s="967"/>
      <c r="N19" s="971" t="s">
        <v>213</v>
      </c>
      <c r="O19" s="284" t="s">
        <v>423</v>
      </c>
      <c r="P19" s="965" t="s">
        <v>212</v>
      </c>
      <c r="Q19" s="966"/>
      <c r="R19" s="966"/>
      <c r="S19" s="966"/>
      <c r="T19" s="966"/>
      <c r="U19" s="966"/>
      <c r="V19" s="966"/>
      <c r="W19" s="966"/>
      <c r="X19" s="967"/>
      <c r="Y19" s="968" t="s">
        <v>243</v>
      </c>
      <c r="Z19" s="969"/>
      <c r="AA19" s="969"/>
      <c r="AB19" s="969"/>
      <c r="AC19" s="969"/>
      <c r="AD19" s="969"/>
      <c r="AE19" s="969"/>
      <c r="AF19" s="969"/>
      <c r="AG19" s="969"/>
      <c r="AH19" s="969"/>
      <c r="AI19" s="969"/>
      <c r="AJ19" s="969"/>
      <c r="AK19" s="969"/>
      <c r="AL19" s="969"/>
      <c r="AM19" s="970"/>
    </row>
    <row r="20" spans="1:39" s="283" customFormat="1" ht="59.25" customHeight="1">
      <c r="A20" s="509"/>
      <c r="B20" s="962"/>
      <c r="C20" s="964"/>
      <c r="D20" s="285">
        <v>2011</v>
      </c>
      <c r="E20" s="285">
        <v>2012</v>
      </c>
      <c r="F20" s="285">
        <v>2013</v>
      </c>
      <c r="G20" s="285">
        <v>2014</v>
      </c>
      <c r="H20" s="285">
        <v>2015</v>
      </c>
      <c r="I20" s="285">
        <v>2016</v>
      </c>
      <c r="J20" s="285">
        <v>2017</v>
      </c>
      <c r="K20" s="285">
        <v>2018</v>
      </c>
      <c r="L20" s="285">
        <v>2019</v>
      </c>
      <c r="M20" s="285">
        <v>2020</v>
      </c>
      <c r="N20" s="97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226453.14720386377</v>
      </c>
      <c r="E22" s="295">
        <v>226453.14720386377</v>
      </c>
      <c r="F22" s="295">
        <v>226453.14720386377</v>
      </c>
      <c r="G22" s="295">
        <v>226148.7631768253</v>
      </c>
      <c r="H22" s="295">
        <v>153556.71836511002</v>
      </c>
      <c r="I22" s="295">
        <v>0</v>
      </c>
      <c r="J22" s="295">
        <v>0</v>
      </c>
      <c r="K22" s="295">
        <v>0</v>
      </c>
      <c r="L22" s="295">
        <v>0</v>
      </c>
      <c r="M22" s="295">
        <v>0</v>
      </c>
      <c r="N22" s="291"/>
      <c r="O22" s="295">
        <v>30.836338730172578</v>
      </c>
      <c r="P22" s="295">
        <v>30.836338730172578</v>
      </c>
      <c r="Q22" s="295">
        <v>30.836338730172578</v>
      </c>
      <c r="R22" s="295">
        <v>30.495961293816716</v>
      </c>
      <c r="S22" s="295">
        <v>20.189594848855034</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6"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outlineLevel="1">
      <c r="A25" s="509">
        <v>2</v>
      </c>
      <c r="B25" s="294" t="s">
        <v>2</v>
      </c>
      <c r="C25" s="291" t="s">
        <v>25</v>
      </c>
      <c r="D25" s="295">
        <v>3509.2342854055782</v>
      </c>
      <c r="E25" s="295">
        <v>3509.2342854055782</v>
      </c>
      <c r="F25" s="295">
        <v>3509.2342854055782</v>
      </c>
      <c r="G25" s="295">
        <v>2611.4170178028075</v>
      </c>
      <c r="H25" s="295">
        <v>0</v>
      </c>
      <c r="I25" s="295">
        <v>0</v>
      </c>
      <c r="J25" s="295">
        <v>0</v>
      </c>
      <c r="K25" s="295">
        <v>0</v>
      </c>
      <c r="L25" s="295">
        <v>0</v>
      </c>
      <c r="M25" s="295">
        <v>0</v>
      </c>
      <c r="N25" s="291"/>
      <c r="O25" s="295">
        <v>2.4685531636964675</v>
      </c>
      <c r="P25" s="295">
        <v>2.4685531636964675</v>
      </c>
      <c r="Q25" s="295">
        <v>2.4685531636964675</v>
      </c>
      <c r="R25" s="295">
        <v>1.4645690097447053</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6"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outlineLevel="1">
      <c r="A28" s="509">
        <v>3</v>
      </c>
      <c r="B28" s="294" t="s">
        <v>3</v>
      </c>
      <c r="C28" s="291" t="s">
        <v>25</v>
      </c>
      <c r="D28" s="295">
        <v>580360.59394955821</v>
      </c>
      <c r="E28" s="295">
        <v>580360.59394955821</v>
      </c>
      <c r="F28" s="295">
        <v>580360.59394955821</v>
      </c>
      <c r="G28" s="295">
        <v>580360.59394955821</v>
      </c>
      <c r="H28" s="295">
        <v>580360.59394955821</v>
      </c>
      <c r="I28" s="295">
        <v>580360.59394955821</v>
      </c>
      <c r="J28" s="295">
        <v>580360.59394955821</v>
      </c>
      <c r="K28" s="295">
        <v>580360.59394955821</v>
      </c>
      <c r="L28" s="295">
        <v>580360.59394955821</v>
      </c>
      <c r="M28" s="295">
        <v>580360.59394955821</v>
      </c>
      <c r="N28" s="291"/>
      <c r="O28" s="295">
        <v>318.78585706893739</v>
      </c>
      <c r="P28" s="295">
        <v>318.78585706893739</v>
      </c>
      <c r="Q28" s="295">
        <v>318.78585706893739</v>
      </c>
      <c r="R28" s="295">
        <v>318.78585706893739</v>
      </c>
      <c r="S28" s="295">
        <v>318.78585706893739</v>
      </c>
      <c r="T28" s="295">
        <v>318.78585706893739</v>
      </c>
      <c r="U28" s="295">
        <v>318.78585706893739</v>
      </c>
      <c r="V28" s="295">
        <v>318.78585706893739</v>
      </c>
      <c r="W28" s="295">
        <v>318.78585706893739</v>
      </c>
      <c r="X28" s="295">
        <v>318.78585706893739</v>
      </c>
      <c r="Y28" s="410">
        <v>1</v>
      </c>
      <c r="Z28" s="410"/>
      <c r="AA28" s="410"/>
      <c r="AB28" s="410"/>
      <c r="AC28" s="410"/>
      <c r="AD28" s="410"/>
      <c r="AE28" s="410"/>
      <c r="AF28" s="410"/>
      <c r="AG28" s="410"/>
      <c r="AH28" s="410"/>
      <c r="AI28" s="410"/>
      <c r="AJ28" s="410"/>
      <c r="AK28" s="410"/>
      <c r="AL28" s="410"/>
      <c r="AM28" s="296">
        <f>SUM(Y28:AL28)</f>
        <v>1</v>
      </c>
    </row>
    <row r="29" spans="1:39" s="283" customFormat="1" ht="16" outlineLevel="1">
      <c r="A29" s="509"/>
      <c r="B29" s="294" t="s">
        <v>214</v>
      </c>
      <c r="C29" s="291" t="s">
        <v>163</v>
      </c>
      <c r="D29" s="295">
        <v>-72230.354568184834</v>
      </c>
      <c r="E29" s="295">
        <v>-72230.354568184834</v>
      </c>
      <c r="F29" s="295">
        <v>-72230.354568184834</v>
      </c>
      <c r="G29" s="295">
        <v>-72230.354568184834</v>
      </c>
      <c r="H29" s="295">
        <v>-72230.354568184834</v>
      </c>
      <c r="I29" s="295">
        <v>-72230.354568184834</v>
      </c>
      <c r="J29" s="295">
        <v>-72230.354568184834</v>
      </c>
      <c r="K29" s="295">
        <v>-72230.354568184834</v>
      </c>
      <c r="L29" s="295">
        <v>-72230.354568184834</v>
      </c>
      <c r="M29" s="295">
        <v>-72230.354568184834</v>
      </c>
      <c r="N29" s="468"/>
      <c r="O29" s="295">
        <v>-40.070588338908877</v>
      </c>
      <c r="P29" s="295">
        <v>-40.070588338908877</v>
      </c>
      <c r="Q29" s="295">
        <v>-40.070588338908877</v>
      </c>
      <c r="R29" s="295">
        <v>-40.070588338908877</v>
      </c>
      <c r="S29" s="295">
        <v>-40.070588338908877</v>
      </c>
      <c r="T29" s="295">
        <v>-40.070588338908877</v>
      </c>
      <c r="U29" s="295">
        <v>-40.070588338908877</v>
      </c>
      <c r="V29" s="295">
        <v>-40.070588338908877</v>
      </c>
      <c r="W29" s="295">
        <v>-40.070588338908877</v>
      </c>
      <c r="X29" s="295">
        <v>-40.070588338908877</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outlineLevel="1">
      <c r="A31" s="509">
        <v>4</v>
      </c>
      <c r="B31" s="294" t="s">
        <v>4</v>
      </c>
      <c r="C31" s="291" t="s">
        <v>25</v>
      </c>
      <c r="D31" s="295">
        <v>191284.50836094515</v>
      </c>
      <c r="E31" s="295">
        <v>191284.50836094515</v>
      </c>
      <c r="F31" s="295">
        <v>191284.50836094515</v>
      </c>
      <c r="G31" s="295">
        <v>191284.50836094515</v>
      </c>
      <c r="H31" s="295">
        <v>176008.38353165574</v>
      </c>
      <c r="I31" s="295">
        <v>159319.8606310499</v>
      </c>
      <c r="J31" s="295">
        <v>120990.47246938226</v>
      </c>
      <c r="K31" s="295">
        <v>120101.26430248145</v>
      </c>
      <c r="L31" s="295">
        <v>152065.91203237677</v>
      </c>
      <c r="M31" s="295">
        <v>56127.026894398208</v>
      </c>
      <c r="N31" s="291"/>
      <c r="O31" s="295">
        <v>11.551498556320285</v>
      </c>
      <c r="P31" s="295">
        <v>11.551498556320285</v>
      </c>
      <c r="Q31" s="295">
        <v>11.551498556320285</v>
      </c>
      <c r="R31" s="295">
        <v>11.551498556320285</v>
      </c>
      <c r="S31" s="295">
        <v>10.844168910582733</v>
      </c>
      <c r="T31" s="295">
        <v>10.071441067423461</v>
      </c>
      <c r="U31" s="295">
        <v>8.2966773198958386</v>
      </c>
      <c r="V31" s="295">
        <v>8.1951695382861534</v>
      </c>
      <c r="W31" s="295">
        <v>9.6752270271829772</v>
      </c>
      <c r="X31" s="295">
        <v>5.2329736157031812</v>
      </c>
      <c r="Y31" s="410">
        <v>1</v>
      </c>
      <c r="Z31" s="410"/>
      <c r="AA31" s="410"/>
      <c r="AB31" s="410"/>
      <c r="AC31" s="410"/>
      <c r="AD31" s="410"/>
      <c r="AE31" s="410"/>
      <c r="AF31" s="410"/>
      <c r="AG31" s="410"/>
      <c r="AH31" s="410"/>
      <c r="AI31" s="410"/>
      <c r="AJ31" s="410"/>
      <c r="AK31" s="410"/>
      <c r="AL31" s="410"/>
      <c r="AM31" s="296">
        <f>SUM(Y31:AL31)</f>
        <v>1</v>
      </c>
    </row>
    <row r="32" spans="1:39" s="283" customFormat="1" ht="16" outlineLevel="1">
      <c r="A32" s="509"/>
      <c r="B32" s="294" t="s">
        <v>214</v>
      </c>
      <c r="C32" s="291" t="s">
        <v>163</v>
      </c>
      <c r="D32" s="295">
        <v>2384.6572671527952</v>
      </c>
      <c r="E32" s="295">
        <v>2384.6572671527952</v>
      </c>
      <c r="F32" s="295">
        <v>2384.6572671527952</v>
      </c>
      <c r="G32" s="295">
        <v>2384.6572671527952</v>
      </c>
      <c r="H32" s="295">
        <v>2384.6572671527952</v>
      </c>
      <c r="I32" s="295">
        <v>2178.8155093685659</v>
      </c>
      <c r="J32" s="295">
        <v>1336.6844796658399</v>
      </c>
      <c r="K32" s="295">
        <v>1334.8645518148569</v>
      </c>
      <c r="L32" s="295">
        <v>1334.8645518148569</v>
      </c>
      <c r="M32" s="295">
        <v>472.82855589677212</v>
      </c>
      <c r="N32" s="468"/>
      <c r="O32" s="295">
        <v>0.13927031489425407</v>
      </c>
      <c r="P32" s="295">
        <v>0.13927031489425407</v>
      </c>
      <c r="Q32" s="295">
        <v>0.13927031489425407</v>
      </c>
      <c r="R32" s="295">
        <v>0.13927031489425407</v>
      </c>
      <c r="S32" s="295">
        <v>0.13927031489425407</v>
      </c>
      <c r="T32" s="295">
        <v>0.12973923425446024</v>
      </c>
      <c r="U32" s="295">
        <v>9.0746083205959782E-2</v>
      </c>
      <c r="V32" s="295">
        <v>9.0538328885071337E-2</v>
      </c>
      <c r="W32" s="295">
        <v>9.0538328885071337E-2</v>
      </c>
      <c r="X32" s="295">
        <v>5.0623519179099553E-2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outlineLevel="1">
      <c r="A34" s="509">
        <v>5</v>
      </c>
      <c r="B34" s="294" t="s">
        <v>5</v>
      </c>
      <c r="C34" s="291" t="s">
        <v>25</v>
      </c>
      <c r="D34" s="295">
        <v>254227.22478472994</v>
      </c>
      <c r="E34" s="295">
        <v>254227.22478472994</v>
      </c>
      <c r="F34" s="295">
        <v>254227.22478472994</v>
      </c>
      <c r="G34" s="295">
        <v>254227.22478472994</v>
      </c>
      <c r="H34" s="295">
        <v>232344.96093660541</v>
      </c>
      <c r="I34" s="295">
        <v>208439.50942796428</v>
      </c>
      <c r="J34" s="295">
        <v>157150.10242163591</v>
      </c>
      <c r="K34" s="295">
        <v>156576.82514857632</v>
      </c>
      <c r="L34" s="295">
        <v>202364.54050534192</v>
      </c>
      <c r="M34" s="295">
        <v>64937.01740347586</v>
      </c>
      <c r="N34" s="291"/>
      <c r="O34" s="295">
        <v>14.546251589365419</v>
      </c>
      <c r="P34" s="295">
        <v>14.546251589365419</v>
      </c>
      <c r="Q34" s="295">
        <v>14.546251589365419</v>
      </c>
      <c r="R34" s="295">
        <v>14.546251589365419</v>
      </c>
      <c r="S34" s="295">
        <v>13.533038218265363</v>
      </c>
      <c r="T34" s="295">
        <v>12.426145289871437</v>
      </c>
      <c r="U34" s="295">
        <v>10.051294436445739</v>
      </c>
      <c r="V34" s="295">
        <v>9.9858518253658772</v>
      </c>
      <c r="W34" s="295">
        <v>12.10595812485986</v>
      </c>
      <c r="X34" s="295">
        <v>5.7426583798973816</v>
      </c>
      <c r="Y34" s="410">
        <v>1</v>
      </c>
      <c r="Z34" s="410"/>
      <c r="AA34" s="410"/>
      <c r="AB34" s="410"/>
      <c r="AC34" s="410"/>
      <c r="AD34" s="410"/>
      <c r="AE34" s="410"/>
      <c r="AF34" s="410"/>
      <c r="AG34" s="410"/>
      <c r="AH34" s="410"/>
      <c r="AI34" s="410"/>
      <c r="AJ34" s="410"/>
      <c r="AK34" s="410"/>
      <c r="AL34" s="410"/>
      <c r="AM34" s="296">
        <f>SUM(Y34:AL34)</f>
        <v>1</v>
      </c>
    </row>
    <row r="35" spans="1:39" s="283" customFormat="1" ht="16" outlineLevel="1">
      <c r="A35" s="509"/>
      <c r="B35" s="294" t="s">
        <v>214</v>
      </c>
      <c r="C35" s="291" t="s">
        <v>163</v>
      </c>
      <c r="D35" s="295">
        <v>18888.233854759172</v>
      </c>
      <c r="E35" s="295">
        <v>18888.233854759172</v>
      </c>
      <c r="F35" s="295">
        <v>18888.233854759172</v>
      </c>
      <c r="G35" s="295">
        <v>18888.233854759172</v>
      </c>
      <c r="H35" s="295">
        <v>18888.233854759172</v>
      </c>
      <c r="I35" s="295">
        <v>17163.990526068395</v>
      </c>
      <c r="J35" s="295">
        <v>9266.6523486524402</v>
      </c>
      <c r="K35" s="295">
        <v>9264.7645024522189</v>
      </c>
      <c r="L35" s="295">
        <v>9264.7645024522189</v>
      </c>
      <c r="M35" s="295">
        <v>2043.8787548133926</v>
      </c>
      <c r="N35" s="468"/>
      <c r="O35" s="295">
        <v>0.93311826197070635</v>
      </c>
      <c r="P35" s="295">
        <v>0.93311826197070635</v>
      </c>
      <c r="Q35" s="295">
        <v>0.93311826197070635</v>
      </c>
      <c r="R35" s="295">
        <v>0.93311826197070635</v>
      </c>
      <c r="S35" s="295">
        <v>0.93311826197070635</v>
      </c>
      <c r="T35" s="295">
        <v>0.8532807091569331</v>
      </c>
      <c r="U35" s="295">
        <v>0.48761065358164613</v>
      </c>
      <c r="V35" s="295">
        <v>0.48739514602454298</v>
      </c>
      <c r="W35" s="295">
        <v>0.48739514602454298</v>
      </c>
      <c r="X35" s="295">
        <v>0.15304683355226914</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outlineLevel="1">
      <c r="A50" s="509">
        <v>10</v>
      </c>
      <c r="B50" s="310" t="s">
        <v>22</v>
      </c>
      <c r="C50" s="291" t="s">
        <v>25</v>
      </c>
      <c r="D50" s="295">
        <v>824817.05016402388</v>
      </c>
      <c r="E50" s="295">
        <v>824817.05016402388</v>
      </c>
      <c r="F50" s="295">
        <v>824817.05016402388</v>
      </c>
      <c r="G50" s="295">
        <v>824817.05016402388</v>
      </c>
      <c r="H50" s="295">
        <v>824817.05016402388</v>
      </c>
      <c r="I50" s="295">
        <v>824817.05016402388</v>
      </c>
      <c r="J50" s="295">
        <v>824817.05016402388</v>
      </c>
      <c r="K50" s="295">
        <v>824817.05016402388</v>
      </c>
      <c r="L50" s="295">
        <v>623935.25024938688</v>
      </c>
      <c r="M50" s="295">
        <v>623935.25024938688</v>
      </c>
      <c r="N50" s="295">
        <v>12</v>
      </c>
      <c r="O50" s="295">
        <v>141.81701488021358</v>
      </c>
      <c r="P50" s="295">
        <v>141.81701488021358</v>
      </c>
      <c r="Q50" s="295">
        <v>141.81701488021358</v>
      </c>
      <c r="R50" s="295">
        <v>141.81701488021358</v>
      </c>
      <c r="S50" s="295">
        <v>141.81701488021358</v>
      </c>
      <c r="T50" s="295">
        <v>141.81701488021358</v>
      </c>
      <c r="U50" s="295">
        <v>141.81701488021358</v>
      </c>
      <c r="V50" s="295">
        <v>141.81701488021358</v>
      </c>
      <c r="W50" s="295">
        <v>95.347224244303675</v>
      </c>
      <c r="X50" s="295">
        <v>95.347224244303675</v>
      </c>
      <c r="Y50" s="415"/>
      <c r="Z50" s="415"/>
      <c r="AA50" s="415">
        <v>1</v>
      </c>
      <c r="AB50" s="415"/>
      <c r="AC50" s="415"/>
      <c r="AD50" s="415"/>
      <c r="AE50" s="415"/>
      <c r="AF50" s="415"/>
      <c r="AG50" s="415"/>
      <c r="AH50" s="415"/>
      <c r="AI50" s="415"/>
      <c r="AJ50" s="415"/>
      <c r="AK50" s="415"/>
      <c r="AL50" s="415"/>
      <c r="AM50" s="296">
        <f>SUM(Y50:AL50)</f>
        <v>1</v>
      </c>
    </row>
    <row r="51" spans="1:42" s="283" customFormat="1" ht="16"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1</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outlineLevel="1">
      <c r="A53" s="509">
        <v>11</v>
      </c>
      <c r="B53" s="314" t="s">
        <v>21</v>
      </c>
      <c r="C53" s="291" t="s">
        <v>25</v>
      </c>
      <c r="D53" s="295">
        <v>43921.704200372813</v>
      </c>
      <c r="E53" s="295">
        <v>43921.704200372813</v>
      </c>
      <c r="F53" s="295">
        <v>41453.416326384882</v>
      </c>
      <c r="G53" s="295">
        <v>33345.943398082665</v>
      </c>
      <c r="H53" s="295">
        <v>33345.943398082665</v>
      </c>
      <c r="I53" s="295">
        <v>32800.301396948395</v>
      </c>
      <c r="J53" s="295">
        <v>9946.5708344624691</v>
      </c>
      <c r="K53" s="295">
        <v>8415.786384053401</v>
      </c>
      <c r="L53" s="295">
        <v>8415.786384053401</v>
      </c>
      <c r="M53" s="295">
        <v>8415.786384053401</v>
      </c>
      <c r="N53" s="295">
        <v>12</v>
      </c>
      <c r="O53" s="295">
        <v>21.841422079401013</v>
      </c>
      <c r="P53" s="295">
        <v>21.841422079401013</v>
      </c>
      <c r="Q53" s="295">
        <v>20.957718395542777</v>
      </c>
      <c r="R53" s="295">
        <v>18.465604877700063</v>
      </c>
      <c r="S53" s="295">
        <v>18.465604877700063</v>
      </c>
      <c r="T53" s="295">
        <v>18.230014070024509</v>
      </c>
      <c r="U53" s="295">
        <v>9.6614295891200737</v>
      </c>
      <c r="V53" s="295">
        <v>7.6221133956010698</v>
      </c>
      <c r="W53" s="295">
        <v>7.6221133956010698</v>
      </c>
      <c r="X53" s="295">
        <v>7.6221133956010698</v>
      </c>
      <c r="Y53" s="415"/>
      <c r="Z53" s="415">
        <v>1</v>
      </c>
      <c r="AA53" s="415"/>
      <c r="AB53" s="415"/>
      <c r="AC53" s="415"/>
      <c r="AD53" s="415"/>
      <c r="AE53" s="415"/>
      <c r="AF53" s="415"/>
      <c r="AG53" s="415"/>
      <c r="AH53" s="415"/>
      <c r="AI53" s="415"/>
      <c r="AJ53" s="415"/>
      <c r="AK53" s="415"/>
      <c r="AL53" s="415"/>
      <c r="AM53" s="296">
        <f>SUM(Y53:AL53)</f>
        <v>1</v>
      </c>
    </row>
    <row r="54" spans="1:42" s="283" customFormat="1" ht="17"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outlineLevel="1">
      <c r="A71" s="509">
        <v>17</v>
      </c>
      <c r="B71" s="314" t="s">
        <v>9</v>
      </c>
      <c r="C71" s="291" t="s">
        <v>25</v>
      </c>
      <c r="D71" s="295">
        <v>4234.6490000000003</v>
      </c>
      <c r="E71" s="295">
        <v>0</v>
      </c>
      <c r="F71" s="295">
        <v>0</v>
      </c>
      <c r="G71" s="295">
        <v>0</v>
      </c>
      <c r="H71" s="295">
        <v>0</v>
      </c>
      <c r="I71" s="295">
        <v>0</v>
      </c>
      <c r="J71" s="295">
        <v>0</v>
      </c>
      <c r="K71" s="295">
        <v>0</v>
      </c>
      <c r="L71" s="295">
        <v>0</v>
      </c>
      <c r="M71" s="295">
        <v>0</v>
      </c>
      <c r="N71" s="291"/>
      <c r="O71" s="295">
        <v>108.46119999999999</v>
      </c>
      <c r="P71" s="295">
        <v>0</v>
      </c>
      <c r="Q71" s="295">
        <v>0</v>
      </c>
      <c r="R71" s="295">
        <v>0</v>
      </c>
      <c r="S71" s="295">
        <v>0</v>
      </c>
      <c r="T71" s="295">
        <v>0</v>
      </c>
      <c r="U71" s="295">
        <v>0</v>
      </c>
      <c r="V71" s="295">
        <v>0</v>
      </c>
      <c r="W71" s="295">
        <v>0</v>
      </c>
      <c r="X71" s="295">
        <v>0</v>
      </c>
      <c r="Y71" s="415"/>
      <c r="Z71" s="415"/>
      <c r="AA71" s="415"/>
      <c r="AB71" s="415"/>
      <c r="AC71" s="415"/>
      <c r="AD71" s="415"/>
      <c r="AE71" s="415"/>
      <c r="AF71" s="415"/>
      <c r="AG71" s="415"/>
      <c r="AH71" s="415"/>
      <c r="AI71" s="415"/>
      <c r="AJ71" s="415"/>
      <c r="AK71" s="415"/>
      <c r="AL71" s="415"/>
      <c r="AM71" s="296">
        <f>SUM(Y71:AL71)</f>
        <v>0</v>
      </c>
    </row>
    <row r="72" spans="1:39" s="283" customFormat="1" ht="17"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outlineLevel="1">
      <c r="A84" s="509">
        <v>21</v>
      </c>
      <c r="B84" s="315" t="s">
        <v>22</v>
      </c>
      <c r="C84" s="291" t="s">
        <v>25</v>
      </c>
      <c r="D84" s="295">
        <v>364107.88337864738</v>
      </c>
      <c r="E84" s="295">
        <v>364107.88337864738</v>
      </c>
      <c r="F84" s="295">
        <v>364107.88337864738</v>
      </c>
      <c r="G84" s="295">
        <v>364107.88337864738</v>
      </c>
      <c r="H84" s="295">
        <v>364107.88337864738</v>
      </c>
      <c r="I84" s="295">
        <v>364107.88337864738</v>
      </c>
      <c r="J84" s="295">
        <v>364107.88337864738</v>
      </c>
      <c r="K84" s="295">
        <v>364107.88337864738</v>
      </c>
      <c r="L84" s="295">
        <v>364107.88337864738</v>
      </c>
      <c r="M84" s="295">
        <v>364107.88337864738</v>
      </c>
      <c r="N84" s="295">
        <v>12</v>
      </c>
      <c r="O84" s="295">
        <v>58.592049347927158</v>
      </c>
      <c r="P84" s="295">
        <v>58.592049347927158</v>
      </c>
      <c r="Q84" s="295">
        <v>58.592049347927158</v>
      </c>
      <c r="R84" s="295">
        <v>58.592049347927158</v>
      </c>
      <c r="S84" s="295">
        <v>58.592049347927158</v>
      </c>
      <c r="T84" s="295">
        <v>58.592049347927158</v>
      </c>
      <c r="U84" s="295">
        <v>58.592049347927158</v>
      </c>
      <c r="V84" s="295">
        <v>58.592049347927158</v>
      </c>
      <c r="W84" s="295">
        <v>58.592049347927158</v>
      </c>
      <c r="X84" s="295">
        <v>58.592049347927158</v>
      </c>
      <c r="Y84" s="410"/>
      <c r="Z84" s="415"/>
      <c r="AA84" s="415">
        <v>1</v>
      </c>
      <c r="AB84" s="415"/>
      <c r="AC84" s="415"/>
      <c r="AD84" s="415"/>
      <c r="AE84" s="415"/>
      <c r="AF84" s="415"/>
      <c r="AG84" s="415"/>
      <c r="AH84" s="415"/>
      <c r="AI84" s="415"/>
      <c r="AJ84" s="415"/>
      <c r="AK84" s="415"/>
      <c r="AL84" s="415"/>
      <c r="AM84" s="296">
        <f>SUM(Y84:AL84)</f>
        <v>1</v>
      </c>
    </row>
    <row r="85" spans="1:39" s="283" customFormat="1" ht="17"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outlineLevel="1">
      <c r="A87" s="509">
        <v>22</v>
      </c>
      <c r="B87" s="315" t="s">
        <v>9</v>
      </c>
      <c r="C87" s="291" t="s">
        <v>25</v>
      </c>
      <c r="D87" s="295">
        <v>13900.82</v>
      </c>
      <c r="E87" s="295"/>
      <c r="F87" s="295"/>
      <c r="G87" s="295"/>
      <c r="H87" s="295"/>
      <c r="I87" s="295"/>
      <c r="J87" s="295"/>
      <c r="K87" s="295"/>
      <c r="L87" s="295"/>
      <c r="M87" s="295"/>
      <c r="N87" s="291"/>
      <c r="O87" s="295">
        <v>236.81559999999999</v>
      </c>
      <c r="P87" s="295">
        <v>0</v>
      </c>
      <c r="Q87" s="295">
        <v>0</v>
      </c>
      <c r="R87" s="295">
        <v>0</v>
      </c>
      <c r="S87" s="295">
        <v>0</v>
      </c>
      <c r="T87" s="295">
        <v>0</v>
      </c>
      <c r="U87" s="295">
        <v>0</v>
      </c>
      <c r="V87" s="295">
        <v>0</v>
      </c>
      <c r="W87" s="295">
        <v>0</v>
      </c>
      <c r="X87" s="295">
        <v>0</v>
      </c>
      <c r="Y87" s="410"/>
      <c r="Z87" s="415"/>
      <c r="AA87" s="415"/>
      <c r="AB87" s="415"/>
      <c r="AC87" s="415"/>
      <c r="AD87" s="415"/>
      <c r="AE87" s="415"/>
      <c r="AF87" s="415"/>
      <c r="AG87" s="415"/>
      <c r="AH87" s="415"/>
      <c r="AI87" s="415"/>
      <c r="AJ87" s="415"/>
      <c r="AK87" s="415"/>
      <c r="AL87" s="415"/>
      <c r="AM87" s="296">
        <f>SUM(Y87:AL87)</f>
        <v>0</v>
      </c>
    </row>
    <row r="88" spans="1:39" s="283" customFormat="1" ht="17"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7"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outlineLevel="1">
      <c r="A102" s="509">
        <v>26</v>
      </c>
      <c r="B102" s="321" t="s">
        <v>16</v>
      </c>
      <c r="C102" s="291" t="s">
        <v>25</v>
      </c>
      <c r="D102" s="295">
        <v>499572.19991078402</v>
      </c>
      <c r="E102" s="295">
        <v>499572.19991078402</v>
      </c>
      <c r="F102" s="295">
        <v>499572.19991078402</v>
      </c>
      <c r="G102" s="295">
        <v>499572.19991078402</v>
      </c>
      <c r="H102" s="295">
        <v>499572.19991078402</v>
      </c>
      <c r="I102" s="295">
        <v>499572.19991078402</v>
      </c>
      <c r="J102" s="295">
        <v>499572.19991078402</v>
      </c>
      <c r="K102" s="295">
        <v>499572.19991078402</v>
      </c>
      <c r="L102" s="295">
        <v>499572.19991078402</v>
      </c>
      <c r="M102" s="295">
        <v>499572.19991078402</v>
      </c>
      <c r="N102" s="295">
        <v>12</v>
      </c>
      <c r="O102" s="295">
        <v>90.079109120000012</v>
      </c>
      <c r="P102" s="295">
        <v>90.079109120000012</v>
      </c>
      <c r="Q102" s="295">
        <v>90.079109120000012</v>
      </c>
      <c r="R102" s="295">
        <v>90.079109120000012</v>
      </c>
      <c r="S102" s="295">
        <v>90.079109120000012</v>
      </c>
      <c r="T102" s="295">
        <v>90.079109120000012</v>
      </c>
      <c r="U102" s="295">
        <v>90.079109120000012</v>
      </c>
      <c r="V102" s="295">
        <v>90.079109120000012</v>
      </c>
      <c r="W102" s="295">
        <v>90.079109120000012</v>
      </c>
      <c r="X102" s="295">
        <v>90.079109120000012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7" outlineLevel="1">
      <c r="A103" s="509"/>
      <c r="B103" s="315" t="s">
        <v>214</v>
      </c>
      <c r="C103" s="291" t="s">
        <v>163</v>
      </c>
      <c r="D103" s="295">
        <v>4647.5103910139396</v>
      </c>
      <c r="E103" s="295">
        <v>4647.5103910139396</v>
      </c>
      <c r="F103" s="295">
        <v>4647.5103910139396</v>
      </c>
      <c r="G103" s="295">
        <v>4647.5103910139396</v>
      </c>
      <c r="H103" s="295">
        <v>4647.5103910139396</v>
      </c>
      <c r="I103" s="295">
        <v>4647.5103910139396</v>
      </c>
      <c r="J103" s="295">
        <v>4326.6578112410307</v>
      </c>
      <c r="K103" s="295">
        <v>0</v>
      </c>
      <c r="L103" s="295">
        <v>0</v>
      </c>
      <c r="M103" s="295">
        <v>0</v>
      </c>
      <c r="N103" s="295">
        <f>N102</f>
        <v>12</v>
      </c>
      <c r="O103" s="295">
        <v>0.76997303976919695</v>
      </c>
      <c r="P103" s="295">
        <v>0.76997303976919695</v>
      </c>
      <c r="Q103" s="295">
        <v>0.76997303976919695</v>
      </c>
      <c r="R103" s="295">
        <v>0.76997303976919695</v>
      </c>
      <c r="S103" s="295">
        <v>0.76997303976919695</v>
      </c>
      <c r="T103" s="295">
        <v>0.76997303976919695</v>
      </c>
      <c r="U103" s="295">
        <v>0.71681601259111727</v>
      </c>
      <c r="V103" s="295">
        <v>0</v>
      </c>
      <c r="W103" s="295">
        <v>0</v>
      </c>
      <c r="X103" s="295">
        <v>0</v>
      </c>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outlineLevel="1">
      <c r="A105" s="509">
        <v>27</v>
      </c>
      <c r="B105" s="321" t="s">
        <v>17</v>
      </c>
      <c r="C105" s="291" t="s">
        <v>25</v>
      </c>
      <c r="D105" s="295">
        <v>38720.533360655987</v>
      </c>
      <c r="E105" s="295">
        <v>38720.533360655987</v>
      </c>
      <c r="F105" s="295">
        <v>38720.533360655987</v>
      </c>
      <c r="G105" s="295">
        <v>38720.533360655987</v>
      </c>
      <c r="H105" s="295">
        <v>38720.533360655987</v>
      </c>
      <c r="I105" s="295">
        <v>38720.533360655987</v>
      </c>
      <c r="J105" s="295">
        <v>38720.533360655987</v>
      </c>
      <c r="K105" s="295">
        <v>38720.533360655987</v>
      </c>
      <c r="L105" s="295">
        <v>38720.533360655987</v>
      </c>
      <c r="M105" s="295">
        <v>38720.533360655987</v>
      </c>
      <c r="N105" s="295">
        <v>12</v>
      </c>
      <c r="O105" s="295">
        <v>7.5390446574485956</v>
      </c>
      <c r="P105" s="295">
        <v>7.5390446574485956</v>
      </c>
      <c r="Q105" s="295">
        <v>7.5390446574485956</v>
      </c>
      <c r="R105" s="295">
        <v>7.5390446574485956</v>
      </c>
      <c r="S105" s="295">
        <v>7.5390446574485956</v>
      </c>
      <c r="T105" s="295">
        <v>7.5390446574485956</v>
      </c>
      <c r="U105" s="295">
        <v>7.5390446574485956</v>
      </c>
      <c r="V105" s="295">
        <v>7.5390446574485956</v>
      </c>
      <c r="W105" s="295">
        <v>7.5390446574485956</v>
      </c>
      <c r="X105" s="295">
        <v>7.5390446574485956</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7" outlineLevel="1">
      <c r="A106" s="509"/>
      <c r="B106" s="315" t="s">
        <v>214</v>
      </c>
      <c r="C106" s="291" t="s">
        <v>163</v>
      </c>
      <c r="D106" s="295">
        <v>9943.0666393440115</v>
      </c>
      <c r="E106" s="295">
        <v>9943.0666393440115</v>
      </c>
      <c r="F106" s="295">
        <v>9943.0666393440115</v>
      </c>
      <c r="G106" s="295">
        <v>9943.0666393440115</v>
      </c>
      <c r="H106" s="295">
        <v>9943.0666393440115</v>
      </c>
      <c r="I106" s="295">
        <v>9943.0666393440115</v>
      </c>
      <c r="J106" s="295">
        <v>9943.0666393440115</v>
      </c>
      <c r="K106" s="295">
        <v>9943.0666393440115</v>
      </c>
      <c r="L106" s="295">
        <v>9943.0666393440115</v>
      </c>
      <c r="M106" s="295">
        <v>9943.0666393440115</v>
      </c>
      <c r="N106" s="295">
        <f>N105</f>
        <v>12</v>
      </c>
      <c r="O106" s="295">
        <v>1.9359553425514036</v>
      </c>
      <c r="P106" s="295">
        <v>1.9359553425514036</v>
      </c>
      <c r="Q106" s="295">
        <v>1.9359553425514036</v>
      </c>
      <c r="R106" s="295">
        <v>1.9359553425514036</v>
      </c>
      <c r="S106" s="295">
        <v>1.9359553425514</v>
      </c>
      <c r="T106" s="295">
        <v>1.9359553425514</v>
      </c>
      <c r="U106" s="295">
        <v>1.9359553425514</v>
      </c>
      <c r="V106" s="295">
        <v>1.9359553425514</v>
      </c>
      <c r="W106" s="295">
        <v>1.9359553425514</v>
      </c>
      <c r="X106" s="295">
        <v>1.9359553425514</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6"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6"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6"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6"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6"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c r="A127" s="509"/>
      <c r="B127" s="327" t="s">
        <v>237</v>
      </c>
      <c r="C127" s="328"/>
      <c r="D127" s="328">
        <f>SUM(D22:D125)</f>
        <v>3008742.662183072</v>
      </c>
      <c r="E127" s="328"/>
      <c r="F127" s="328"/>
      <c r="G127" s="328"/>
      <c r="H127" s="328"/>
      <c r="I127" s="328"/>
      <c r="J127" s="328"/>
      <c r="K127" s="328"/>
      <c r="L127" s="328"/>
      <c r="M127" s="328"/>
      <c r="N127" s="328"/>
      <c r="O127" s="328">
        <f>SUM(O22:O125)</f>
        <v>1007.0416678137592</v>
      </c>
      <c r="P127" s="328"/>
      <c r="Q127" s="328"/>
      <c r="R127" s="328"/>
      <c r="S127" s="328"/>
      <c r="T127" s="328"/>
      <c r="U127" s="328"/>
      <c r="V127" s="328"/>
      <c r="W127" s="328"/>
      <c r="X127" s="328"/>
      <c r="Y127" s="329">
        <f>IF(Y21="kWh",SUMPRODUCT(D22:D125,Y22:Y125))</f>
        <v>1204877.2451382298</v>
      </c>
      <c r="Z127" s="329">
        <f>IF(Z21="kWh",SUMPRODUCT(D22:D125,Z22:Z125))</f>
        <v>43921.704200372813</v>
      </c>
      <c r="AA127" s="329">
        <f>IF(AA21="kW",SUMPRODUCT(N22:N125,O22:O125,AA22:AA125),SUMPRODUCT(D22:D125,AA22:AA125))</f>
        <v>3608.7977566549189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1204877.2451382298</v>
      </c>
      <c r="Z135" s="291">
        <f>SUMPRODUCT(E22:E125,Z22:Z125)</f>
        <v>43921.704200372813</v>
      </c>
      <c r="AA135" s="291">
        <f>IF(AA21="kW",SUMPRODUCT(N22:N125,P22:P125,AA22:AA125),SUMPRODUCT(E22:E125,AA22:AA125))</f>
        <v>3608.7977566549189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1204877.2451382298</v>
      </c>
      <c r="Z136" s="291">
        <f>SUMPRODUCT(F22:F125,Z22:Z125)</f>
        <v>41453.416326384882</v>
      </c>
      <c r="AA136" s="291">
        <f>IF(AA21="kW",SUMPRODUCT(N22:N125,Q22:Q125,AA22:AA125),SUMPRODUCT(F22:F125,AA22:AA125))</f>
        <v>3608.7977566549189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1203675.0438435886</v>
      </c>
      <c r="Z137" s="291">
        <f>SUMPRODUCT(G22:G125,Z22:Z125)</f>
        <v>33345.943398082665</v>
      </c>
      <c r="AA137" s="291">
        <f>IF(AA21="kW",SUMPRODUCT(N22:N125,R22:R125,AA22:AA125),SUMPRODUCT(G22:G125,AA22:AA125))</f>
        <v>3608.7977566549189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1091313.1933366565</v>
      </c>
      <c r="Z138" s="291">
        <f>SUMPRODUCT(H22:H125,Z22:Z125)</f>
        <v>33345.943398082665</v>
      </c>
      <c r="AA138" s="291">
        <f>IF(AA21="kW",SUMPRODUCT(N22:N125,S22:S125,AA22:AA125),SUMPRODUCT(H22:H125,AA22:AA125))</f>
        <v>3608.7977566549189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895232.4154758245</v>
      </c>
      <c r="Z139" s="291">
        <f>SUMPRODUCT(I22:I125,Z22:Z125)</f>
        <v>32800.301396948395</v>
      </c>
      <c r="AA139" s="291">
        <f>IF(AA21="kW",SUMPRODUCT(N22:N125,T22:T125,AA22:AA125),SUMPRODUCT(I22:I125,AA22:AA125))</f>
        <v>3608.7977566549189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796874.1511007098</v>
      </c>
      <c r="Z140" s="291">
        <f>SUMPRODUCT(J22:J125,Z22:Z125)</f>
        <v>9946.5708344624691</v>
      </c>
      <c r="AA140" s="291">
        <f>IF(AA21="kW",SUMPRODUCT(N22:N125,U22:U125,AA22:AA125),SUMPRODUCT(J22:J125,AA22:AA125))</f>
        <v>3608.1598723287821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795407.95788669819</v>
      </c>
      <c r="Z141" s="291">
        <f>SUMPRODUCT(K22:K125,Z22:Z125)</f>
        <v>8415.786384053401</v>
      </c>
      <c r="AA141" s="291">
        <f>IF(AA21="kW",SUMPRODUCT(N22:N125,V22:V125,AA22:AA125),SUMPRODUCT(K22:K125,AA22:AA125))</f>
        <v>3599.5580801776887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873160.32097335916</v>
      </c>
      <c r="Z142" s="291">
        <f>SUMPRODUCT(L22:L125,Z22:Z125)</f>
        <v>8415.786384053401</v>
      </c>
      <c r="AA142" s="291">
        <f>IF(AA21="kW",SUMPRODUCT(N22:N125,W22:W125,AA22:AA125),SUMPRODUCT(L22:L125,AA22:AA125))</f>
        <v>3041.92059254677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631710.99098995759</v>
      </c>
      <c r="Z143" s="326">
        <f>SUMPRODUCT(M22:M125,Z22:Z125)</f>
        <v>8415.786384053401</v>
      </c>
      <c r="AA143" s="326">
        <f>IF(AA21="kW",SUMPRODUCT(N22:N125,X22:X125,AA22:AA125),SUMPRODUCT(M22:M125,AA22:AA125))</f>
        <v>3041.92059254677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61" t="s">
        <v>211</v>
      </c>
      <c r="C147" s="963" t="s">
        <v>33</v>
      </c>
      <c r="D147" s="284" t="s">
        <v>422</v>
      </c>
      <c r="E147" s="965" t="s">
        <v>209</v>
      </c>
      <c r="F147" s="966"/>
      <c r="G147" s="966"/>
      <c r="H147" s="966"/>
      <c r="I147" s="966"/>
      <c r="J147" s="966"/>
      <c r="K147" s="966"/>
      <c r="L147" s="966"/>
      <c r="M147" s="967"/>
      <c r="N147" s="971" t="s">
        <v>213</v>
      </c>
      <c r="O147" s="284" t="s">
        <v>423</v>
      </c>
      <c r="P147" s="965" t="s">
        <v>212</v>
      </c>
      <c r="Q147" s="966"/>
      <c r="R147" s="966"/>
      <c r="S147" s="966"/>
      <c r="T147" s="966"/>
      <c r="U147" s="966"/>
      <c r="V147" s="966"/>
      <c r="W147" s="966"/>
      <c r="X147" s="967"/>
      <c r="Y147" s="968" t="s">
        <v>243</v>
      </c>
      <c r="Z147" s="969"/>
      <c r="AA147" s="969"/>
      <c r="AB147" s="969"/>
      <c r="AC147" s="969"/>
      <c r="AD147" s="969"/>
      <c r="AE147" s="969"/>
      <c r="AF147" s="969"/>
      <c r="AG147" s="969"/>
      <c r="AH147" s="969"/>
      <c r="AI147" s="969"/>
      <c r="AJ147" s="969"/>
      <c r="AK147" s="969"/>
      <c r="AL147" s="969"/>
      <c r="AM147" s="970"/>
    </row>
    <row r="148" spans="1:39" ht="60.75" customHeight="1">
      <c r="B148" s="962"/>
      <c r="C148" s="964"/>
      <c r="D148" s="285">
        <v>2012</v>
      </c>
      <c r="E148" s="285">
        <v>2013</v>
      </c>
      <c r="F148" s="285">
        <v>2014</v>
      </c>
      <c r="G148" s="285">
        <v>2015</v>
      </c>
      <c r="H148" s="285">
        <v>2016</v>
      </c>
      <c r="I148" s="285">
        <v>2017</v>
      </c>
      <c r="J148" s="285">
        <v>2018</v>
      </c>
      <c r="K148" s="285">
        <v>2019</v>
      </c>
      <c r="L148" s="285">
        <v>2020</v>
      </c>
      <c r="M148" s="285">
        <v>2021</v>
      </c>
      <c r="N148" s="97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9">
        <v>1</v>
      </c>
      <c r="B150" s="294" t="s">
        <v>1</v>
      </c>
      <c r="C150" s="291" t="s">
        <v>25</v>
      </c>
      <c r="D150" s="295">
        <v>92074.331163822397</v>
      </c>
      <c r="E150" s="295">
        <v>92074.331163822397</v>
      </c>
      <c r="F150" s="295">
        <v>92074.331163822397</v>
      </c>
      <c r="G150" s="295">
        <v>91869.361053822387</v>
      </c>
      <c r="H150" s="295">
        <v>56194.989024995404</v>
      </c>
      <c r="I150" s="295">
        <v>0</v>
      </c>
      <c r="J150" s="295">
        <v>0</v>
      </c>
      <c r="K150" s="295">
        <v>0</v>
      </c>
      <c r="L150" s="295">
        <v>0</v>
      </c>
      <c r="M150" s="295">
        <v>0</v>
      </c>
      <c r="N150" s="291"/>
      <c r="O150" s="295">
        <v>13.087925418391231</v>
      </c>
      <c r="P150" s="295">
        <v>13.087925418391231</v>
      </c>
      <c r="Q150" s="295">
        <v>13.087925418391231</v>
      </c>
      <c r="R150" s="295">
        <v>12.858717594149656</v>
      </c>
      <c r="S150" s="295">
        <v>7.3885016105443349</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6"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9">
        <v>2</v>
      </c>
      <c r="B153" s="294" t="s">
        <v>2</v>
      </c>
      <c r="C153" s="291" t="s">
        <v>25</v>
      </c>
      <c r="D153" s="295">
        <v>5076.6053489195292</v>
      </c>
      <c r="E153" s="295">
        <v>5076.6053489195292</v>
      </c>
      <c r="F153" s="295">
        <v>5076.6053489195292</v>
      </c>
      <c r="G153" s="295">
        <v>5060.1592291042107</v>
      </c>
      <c r="H153" s="295">
        <v>0</v>
      </c>
      <c r="I153" s="295">
        <v>0</v>
      </c>
      <c r="J153" s="295">
        <v>0</v>
      </c>
      <c r="K153" s="295">
        <v>0</v>
      </c>
      <c r="L153" s="295">
        <v>0</v>
      </c>
      <c r="M153" s="295">
        <v>0</v>
      </c>
      <c r="N153" s="291"/>
      <c r="O153" s="295">
        <v>2.8562954825642102</v>
      </c>
      <c r="P153" s="295">
        <v>2.8562954825642102</v>
      </c>
      <c r="Q153" s="295">
        <v>2.8562954825642102</v>
      </c>
      <c r="R153" s="295">
        <v>2.8379046091823033</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6"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9">
        <v>3</v>
      </c>
      <c r="B156" s="294" t="s">
        <v>3</v>
      </c>
      <c r="C156" s="291" t="s">
        <v>25</v>
      </c>
      <c r="D156" s="295">
        <v>379038.3394690383</v>
      </c>
      <c r="E156" s="295">
        <v>379038.3394690383</v>
      </c>
      <c r="F156" s="295">
        <v>379038.3394690383</v>
      </c>
      <c r="G156" s="295">
        <v>379038.3394690383</v>
      </c>
      <c r="H156" s="295">
        <v>379038.3394690383</v>
      </c>
      <c r="I156" s="295">
        <v>379038.3394690383</v>
      </c>
      <c r="J156" s="295">
        <v>379038.3394690383</v>
      </c>
      <c r="K156" s="295">
        <v>379038.3394690383</v>
      </c>
      <c r="L156" s="295">
        <v>379038.3394690383</v>
      </c>
      <c r="M156" s="295">
        <v>379038.3394690383</v>
      </c>
      <c r="N156" s="291"/>
      <c r="O156" s="295">
        <v>225.3442248430915</v>
      </c>
      <c r="P156" s="295">
        <v>225.3442248430915</v>
      </c>
      <c r="Q156" s="295">
        <v>225.3442248430915</v>
      </c>
      <c r="R156" s="295">
        <v>225.3442248430915</v>
      </c>
      <c r="S156" s="295">
        <v>225.3442248430915</v>
      </c>
      <c r="T156" s="295">
        <v>225.3442248430915</v>
      </c>
      <c r="U156" s="295">
        <v>225.3442248430915</v>
      </c>
      <c r="V156" s="295">
        <v>225.3442248430915</v>
      </c>
      <c r="W156" s="295">
        <v>225.3442248430915</v>
      </c>
      <c r="X156" s="295">
        <v>225.3442248430915</v>
      </c>
      <c r="Y156" s="410">
        <v>1</v>
      </c>
      <c r="Z156" s="410"/>
      <c r="AA156" s="410"/>
      <c r="AB156" s="410"/>
      <c r="AC156" s="410"/>
      <c r="AD156" s="410"/>
      <c r="AE156" s="410"/>
      <c r="AF156" s="410"/>
      <c r="AG156" s="410"/>
      <c r="AH156" s="410"/>
      <c r="AI156" s="410"/>
      <c r="AJ156" s="410"/>
      <c r="AK156" s="410"/>
      <c r="AL156" s="410"/>
      <c r="AM156" s="296">
        <f>SUM(Y156:AL156)</f>
        <v>1</v>
      </c>
    </row>
    <row r="157" spans="1:39" ht="16" outlineLevel="1">
      <c r="B157" s="294" t="s">
        <v>244</v>
      </c>
      <c r="C157" s="291" t="s">
        <v>163</v>
      </c>
      <c r="D157" s="295">
        <v>6501.842742115</v>
      </c>
      <c r="E157" s="295">
        <v>6501.842742115</v>
      </c>
      <c r="F157" s="295">
        <v>6501.842742115</v>
      </c>
      <c r="G157" s="295">
        <v>6501.842742115</v>
      </c>
      <c r="H157" s="295">
        <v>6501.842742115</v>
      </c>
      <c r="I157" s="295">
        <v>6501.842742115</v>
      </c>
      <c r="J157" s="295">
        <v>6501.842742115</v>
      </c>
      <c r="K157" s="295">
        <v>6501.842742115</v>
      </c>
      <c r="L157" s="295">
        <v>6501.842742115</v>
      </c>
      <c r="M157" s="295">
        <v>6501.842742115</v>
      </c>
      <c r="N157" s="468"/>
      <c r="O157" s="295">
        <v>3.1899587459999998</v>
      </c>
      <c r="P157" s="295">
        <v>3.1899587459999998</v>
      </c>
      <c r="Q157" s="295">
        <v>3.1899587459999998</v>
      </c>
      <c r="R157" s="295">
        <v>3.1899587459999998</v>
      </c>
      <c r="S157" s="295">
        <v>3.1899587459999998</v>
      </c>
      <c r="T157" s="295">
        <v>3.1899587459999998</v>
      </c>
      <c r="U157" s="295">
        <v>3.1899587459999998</v>
      </c>
      <c r="V157" s="295">
        <v>3.1899587459999998</v>
      </c>
      <c r="W157" s="295">
        <v>3.1899587459999998</v>
      </c>
      <c r="X157" s="295">
        <v>3.1899587459999998</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9">
        <v>4</v>
      </c>
      <c r="B159" s="294" t="s">
        <v>4</v>
      </c>
      <c r="C159" s="291" t="s">
        <v>25</v>
      </c>
      <c r="D159" s="295">
        <v>12095.665110353419</v>
      </c>
      <c r="E159" s="295">
        <v>12095.665110353419</v>
      </c>
      <c r="F159" s="295">
        <v>12095.665110353419</v>
      </c>
      <c r="G159" s="295">
        <v>12095.665110353419</v>
      </c>
      <c r="H159" s="295">
        <v>11913.946013413497</v>
      </c>
      <c r="I159" s="295">
        <v>11913.946013413497</v>
      </c>
      <c r="J159" s="295">
        <v>5610.2366772290743</v>
      </c>
      <c r="K159" s="295">
        <v>5579.2736109385596</v>
      </c>
      <c r="L159" s="295">
        <v>5579.2736109385596</v>
      </c>
      <c r="M159" s="295">
        <v>5579.2736109385596</v>
      </c>
      <c r="N159" s="291"/>
      <c r="O159" s="295">
        <v>1.9932955399690082</v>
      </c>
      <c r="P159" s="295">
        <v>1.9932955399690082</v>
      </c>
      <c r="Q159" s="295">
        <v>1.9932955399690082</v>
      </c>
      <c r="R159" s="295">
        <v>1.9932955399690082</v>
      </c>
      <c r="S159" s="295">
        <v>1.9848814096906395</v>
      </c>
      <c r="T159" s="295">
        <v>1.9848814096906395</v>
      </c>
      <c r="U159" s="295">
        <v>1.6930010708335739</v>
      </c>
      <c r="V159" s="295">
        <v>1.6894664742250678</v>
      </c>
      <c r="W159" s="295">
        <v>1.6894664742250678</v>
      </c>
      <c r="X159" s="295">
        <v>1.6894664742250678</v>
      </c>
      <c r="Y159" s="410">
        <v>1</v>
      </c>
      <c r="Z159" s="410"/>
      <c r="AA159" s="410"/>
      <c r="AB159" s="410"/>
      <c r="AC159" s="410"/>
      <c r="AD159" s="410"/>
      <c r="AE159" s="410"/>
      <c r="AF159" s="410"/>
      <c r="AG159" s="410"/>
      <c r="AH159" s="410"/>
      <c r="AI159" s="410"/>
      <c r="AJ159" s="410"/>
      <c r="AK159" s="410"/>
      <c r="AL159" s="410"/>
      <c r="AM159" s="296">
        <f>SUM(Y159:AL159)</f>
        <v>1</v>
      </c>
    </row>
    <row r="160" spans="1:39" ht="16"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9">
        <v>5</v>
      </c>
      <c r="B162" s="294" t="s">
        <v>5</v>
      </c>
      <c r="C162" s="291" t="s">
        <v>25</v>
      </c>
      <c r="D162" s="295">
        <v>231684.83305517075</v>
      </c>
      <c r="E162" s="295">
        <v>231684.83305517075</v>
      </c>
      <c r="F162" s="295">
        <v>231684.83305517075</v>
      </c>
      <c r="G162" s="295">
        <v>231684.83305517075</v>
      </c>
      <c r="H162" s="295">
        <v>208269.92615770121</v>
      </c>
      <c r="I162" s="295">
        <v>169353.19802617037</v>
      </c>
      <c r="J162" s="295">
        <v>115516.25050870549</v>
      </c>
      <c r="K162" s="295">
        <v>115276.12877012597</v>
      </c>
      <c r="L162" s="295">
        <v>115276.12877012597</v>
      </c>
      <c r="M162" s="295">
        <v>58551.501255960015</v>
      </c>
      <c r="N162" s="291"/>
      <c r="O162" s="295">
        <v>12.803146569733137</v>
      </c>
      <c r="P162" s="295">
        <v>12.803146569733137</v>
      </c>
      <c r="Q162" s="295">
        <v>12.803146569733137</v>
      </c>
      <c r="R162" s="295">
        <v>12.803146569733137</v>
      </c>
      <c r="S162" s="295">
        <v>11.718967303993573</v>
      </c>
      <c r="T162" s="295">
        <v>9.9170079831478777</v>
      </c>
      <c r="U162" s="295">
        <v>7.4241984885496901</v>
      </c>
      <c r="V162" s="295">
        <v>7.3967873311776007</v>
      </c>
      <c r="W162" s="295">
        <v>7.3967873311776007</v>
      </c>
      <c r="X162" s="295">
        <v>4.7702697337787843</v>
      </c>
      <c r="Y162" s="410">
        <v>1</v>
      </c>
      <c r="Z162" s="410"/>
      <c r="AA162" s="410"/>
      <c r="AB162" s="410"/>
      <c r="AC162" s="410"/>
      <c r="AD162" s="410"/>
      <c r="AE162" s="410"/>
      <c r="AF162" s="410"/>
      <c r="AG162" s="410"/>
      <c r="AH162" s="410"/>
      <c r="AI162" s="410"/>
      <c r="AJ162" s="410"/>
      <c r="AK162" s="410"/>
      <c r="AL162" s="410"/>
      <c r="AM162" s="296">
        <f>SUM(Y162:AL162)</f>
        <v>1</v>
      </c>
    </row>
    <row r="163" spans="1:39" ht="16"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6"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9">
        <v>7</v>
      </c>
      <c r="B168" s="294" t="s">
        <v>42</v>
      </c>
      <c r="C168" s="291" t="s">
        <v>25</v>
      </c>
      <c r="D168" s="295">
        <v>3263.28</v>
      </c>
      <c r="E168" s="295">
        <v>0</v>
      </c>
      <c r="F168" s="295">
        <v>0</v>
      </c>
      <c r="G168" s="295">
        <v>0</v>
      </c>
      <c r="H168" s="295">
        <v>0</v>
      </c>
      <c r="I168" s="295">
        <v>0</v>
      </c>
      <c r="J168" s="295">
        <v>0</v>
      </c>
      <c r="K168" s="295">
        <v>0</v>
      </c>
      <c r="L168" s="295">
        <v>0</v>
      </c>
      <c r="M168" s="295">
        <v>0</v>
      </c>
      <c r="N168" s="291"/>
      <c r="O168" s="295">
        <v>449.77690000000001</v>
      </c>
      <c r="P168" s="295">
        <v>0</v>
      </c>
      <c r="Q168" s="295">
        <v>0</v>
      </c>
      <c r="R168" s="295">
        <v>0</v>
      </c>
      <c r="S168" s="295">
        <v>0</v>
      </c>
      <c r="T168" s="295">
        <v>0</v>
      </c>
      <c r="U168" s="295">
        <v>0</v>
      </c>
      <c r="V168" s="295">
        <v>0</v>
      </c>
      <c r="W168" s="295">
        <v>0</v>
      </c>
      <c r="X168" s="295">
        <v>0</v>
      </c>
      <c r="Y168" s="410"/>
      <c r="Z168" s="410"/>
      <c r="AA168" s="410"/>
      <c r="AB168" s="410"/>
      <c r="AC168" s="410"/>
      <c r="AD168" s="410"/>
      <c r="AE168" s="410"/>
      <c r="AF168" s="410"/>
      <c r="AG168" s="410"/>
      <c r="AH168" s="410"/>
      <c r="AI168" s="410"/>
      <c r="AJ168" s="410"/>
      <c r="AK168" s="410"/>
      <c r="AL168" s="410"/>
      <c r="AM168" s="296">
        <f>SUM(Y168:AL168)</f>
        <v>0</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6" outlineLevel="1">
      <c r="A172" s="509"/>
      <c r="B172" s="294" t="s">
        <v>244</v>
      </c>
      <c r="C172" s="291" t="s">
        <v>163</v>
      </c>
      <c r="D172" s="295">
        <v>0</v>
      </c>
      <c r="E172" s="295">
        <v>0</v>
      </c>
      <c r="F172" s="295">
        <v>445.99689999999998</v>
      </c>
      <c r="G172" s="295">
        <v>0</v>
      </c>
      <c r="H172" s="295">
        <v>0</v>
      </c>
      <c r="I172" s="295">
        <v>0</v>
      </c>
      <c r="J172" s="295">
        <v>0</v>
      </c>
      <c r="K172" s="295">
        <v>0</v>
      </c>
      <c r="L172" s="295">
        <v>0</v>
      </c>
      <c r="M172" s="295">
        <v>0</v>
      </c>
      <c r="N172" s="291"/>
      <c r="O172" s="295">
        <v>0</v>
      </c>
      <c r="P172" s="295">
        <v>0</v>
      </c>
      <c r="Q172" s="295">
        <v>445.99689999999998</v>
      </c>
      <c r="R172" s="295">
        <v>0</v>
      </c>
      <c r="S172" s="295">
        <v>0</v>
      </c>
      <c r="T172" s="295">
        <v>0</v>
      </c>
      <c r="U172" s="295">
        <v>0</v>
      </c>
      <c r="V172" s="295">
        <v>0</v>
      </c>
      <c r="W172" s="295">
        <v>0</v>
      </c>
      <c r="X172" s="295">
        <v>0</v>
      </c>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6"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9">
        <v>10</v>
      </c>
      <c r="B178" s="310" t="s">
        <v>22</v>
      </c>
      <c r="C178" s="291" t="s">
        <v>25</v>
      </c>
      <c r="D178" s="295">
        <v>1456232.8728564582</v>
      </c>
      <c r="E178" s="295">
        <v>1456232.8728564582</v>
      </c>
      <c r="F178" s="295">
        <v>1456232.8728564582</v>
      </c>
      <c r="G178" s="295">
        <v>1443057.4308217803</v>
      </c>
      <c r="H178" s="295">
        <v>1443057.4308217803</v>
      </c>
      <c r="I178" s="295">
        <v>1436047.2828885568</v>
      </c>
      <c r="J178" s="295">
        <v>1412736.4545250912</v>
      </c>
      <c r="K178" s="295">
        <v>1412736.4545250912</v>
      </c>
      <c r="L178" s="295">
        <v>1409666.2339217227</v>
      </c>
      <c r="M178" s="295">
        <v>1095322.5633903106</v>
      </c>
      <c r="N178" s="295">
        <v>12</v>
      </c>
      <c r="O178" s="295">
        <v>244.56941513054352</v>
      </c>
      <c r="P178" s="295">
        <v>244.56941513054352</v>
      </c>
      <c r="Q178" s="295">
        <v>244.56941513054352</v>
      </c>
      <c r="R178" s="295">
        <v>240.58630595899803</v>
      </c>
      <c r="S178" s="295">
        <v>240.58630595899803</v>
      </c>
      <c r="T178" s="295">
        <v>238.46704616845579</v>
      </c>
      <c r="U178" s="295">
        <v>235.2678240406718</v>
      </c>
      <c r="V178" s="295">
        <v>235.2678240406718</v>
      </c>
      <c r="W178" s="295">
        <v>234.85653016397714</v>
      </c>
      <c r="X178" s="295">
        <v>191.71541090332258</v>
      </c>
      <c r="Y178" s="467"/>
      <c r="Z178" s="469"/>
      <c r="AA178" s="469">
        <v>1</v>
      </c>
      <c r="AB178" s="415"/>
      <c r="AC178" s="415"/>
      <c r="AD178" s="415"/>
      <c r="AE178" s="415"/>
      <c r="AF178" s="415"/>
      <c r="AG178" s="415"/>
      <c r="AH178" s="415"/>
      <c r="AI178" s="415"/>
      <c r="AJ178" s="415"/>
      <c r="AK178" s="415"/>
      <c r="AL178" s="415"/>
      <c r="AM178" s="296">
        <f>SUM(Y178:AL178)</f>
        <v>1</v>
      </c>
    </row>
    <row r="179" spans="1:39" ht="16" outlineLevel="1">
      <c r="B179" s="294" t="s">
        <v>244</v>
      </c>
      <c r="C179" s="291" t="s">
        <v>163</v>
      </c>
      <c r="D179" s="295">
        <v>653791.59214575402</v>
      </c>
      <c r="E179" s="295">
        <v>653791.59214575402</v>
      </c>
      <c r="F179" s="295">
        <v>653791.59214575402</v>
      </c>
      <c r="G179" s="295">
        <v>653791.59214575402</v>
      </c>
      <c r="H179" s="295">
        <v>653791.59214575402</v>
      </c>
      <c r="I179" s="295">
        <v>653791.59214575402</v>
      </c>
      <c r="J179" s="295">
        <v>649913.33113442699</v>
      </c>
      <c r="K179" s="295">
        <v>649913.33113442699</v>
      </c>
      <c r="L179" s="295">
        <v>645456.90039094805</v>
      </c>
      <c r="M179" s="295">
        <v>620587.30911768298</v>
      </c>
      <c r="N179" s="295">
        <f>N178</f>
        <v>12</v>
      </c>
      <c r="O179" s="295">
        <v>91.120680820999993</v>
      </c>
      <c r="P179" s="295">
        <v>91.120680820999993</v>
      </c>
      <c r="Q179" s="295">
        <v>91.120680820999993</v>
      </c>
      <c r="R179" s="295">
        <v>91.120680820999993</v>
      </c>
      <c r="S179" s="295">
        <v>91.120680820999993</v>
      </c>
      <c r="T179" s="295">
        <v>91.120680820999993</v>
      </c>
      <c r="U179" s="295">
        <v>90.184883650000003</v>
      </c>
      <c r="V179" s="295">
        <v>90.184883650000003</v>
      </c>
      <c r="W179" s="295">
        <v>90.184883650000003</v>
      </c>
      <c r="X179" s="295">
        <v>84.592916887000001</v>
      </c>
      <c r="Y179" s="411">
        <f>Y178</f>
        <v>0</v>
      </c>
      <c r="Z179" s="411">
        <f>Z178</f>
        <v>0</v>
      </c>
      <c r="AA179" s="411">
        <f t="shared" ref="AA179:AL179" si="46">AA178</f>
        <v>1</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6"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7" outlineLevel="1">
      <c r="A181" s="509">
        <v>11</v>
      </c>
      <c r="B181" s="314" t="s">
        <v>21</v>
      </c>
      <c r="C181" s="291" t="s">
        <v>25</v>
      </c>
      <c r="D181" s="295">
        <v>46962.251441504202</v>
      </c>
      <c r="E181" s="295">
        <v>46962.25144150421</v>
      </c>
      <c r="F181" s="295">
        <v>46414.245595325643</v>
      </c>
      <c r="G181" s="295">
        <v>34154.156065743497</v>
      </c>
      <c r="H181" s="295">
        <v>34154.156065743497</v>
      </c>
      <c r="I181" s="295">
        <v>22190.704966213478</v>
      </c>
      <c r="J181" s="295">
        <v>22190.704966213478</v>
      </c>
      <c r="K181" s="295">
        <v>22190.704966213478</v>
      </c>
      <c r="L181" s="295">
        <v>22190.704966213478</v>
      </c>
      <c r="M181" s="295">
        <v>22190.704966213478</v>
      </c>
      <c r="N181" s="295">
        <v>12</v>
      </c>
      <c r="O181" s="295">
        <v>11.645960284073967</v>
      </c>
      <c r="P181" s="295">
        <v>11.645960284073967</v>
      </c>
      <c r="Q181" s="295">
        <v>11.514110791283823</v>
      </c>
      <c r="R181" s="295">
        <v>8.8868047965333492</v>
      </c>
      <c r="S181" s="295">
        <v>8.8868047965333492</v>
      </c>
      <c r="T181" s="295">
        <v>5.8252997992152231</v>
      </c>
      <c r="U181" s="295">
        <v>5.8252997992152231</v>
      </c>
      <c r="V181" s="295">
        <v>5.8252997992152231</v>
      </c>
      <c r="W181" s="295">
        <v>5.8252997992152231</v>
      </c>
      <c r="X181" s="295">
        <v>5.8252997992152231</v>
      </c>
      <c r="Y181" s="415"/>
      <c r="Z181" s="469">
        <v>1</v>
      </c>
      <c r="AA181" s="415"/>
      <c r="AB181" s="415"/>
      <c r="AC181" s="415"/>
      <c r="AD181" s="415"/>
      <c r="AE181" s="415"/>
      <c r="AF181" s="415"/>
      <c r="AG181" s="415"/>
      <c r="AH181" s="415"/>
      <c r="AI181" s="415"/>
      <c r="AJ181" s="415"/>
      <c r="AK181" s="415"/>
      <c r="AL181" s="415"/>
      <c r="AM181" s="296">
        <f>SUM(Y181:AL181)</f>
        <v>1</v>
      </c>
    </row>
    <row r="182" spans="1:39" ht="16"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6"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7"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6"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6"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7"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6"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6"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7"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6"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6"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7"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7"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6"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7"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7"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6"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7" outlineLevel="1">
      <c r="A199" s="509">
        <v>17</v>
      </c>
      <c r="B199" s="314" t="s">
        <v>9</v>
      </c>
      <c r="C199" s="291" t="s">
        <v>25</v>
      </c>
      <c r="D199" s="295">
        <v>1581.165</v>
      </c>
      <c r="E199" s="295">
        <v>0</v>
      </c>
      <c r="F199" s="295">
        <v>0</v>
      </c>
      <c r="G199" s="295">
        <v>0</v>
      </c>
      <c r="H199" s="295">
        <v>0</v>
      </c>
      <c r="I199" s="295">
        <v>0</v>
      </c>
      <c r="J199" s="295">
        <v>0</v>
      </c>
      <c r="K199" s="295">
        <v>0</v>
      </c>
      <c r="L199" s="295">
        <v>0</v>
      </c>
      <c r="M199" s="295">
        <v>0</v>
      </c>
      <c r="N199" s="291"/>
      <c r="O199" s="295">
        <v>108.78088650000001</v>
      </c>
      <c r="P199" s="295">
        <v>0</v>
      </c>
      <c r="Q199" s="295">
        <v>0</v>
      </c>
      <c r="R199" s="295">
        <v>0</v>
      </c>
      <c r="S199" s="295">
        <v>0</v>
      </c>
      <c r="T199" s="295">
        <v>0</v>
      </c>
      <c r="U199" s="295">
        <v>0</v>
      </c>
      <c r="V199" s="295">
        <v>0</v>
      </c>
      <c r="W199" s="295">
        <v>0</v>
      </c>
      <c r="X199" s="295">
        <v>0</v>
      </c>
      <c r="Y199" s="415"/>
      <c r="Z199" s="415"/>
      <c r="AA199" s="415"/>
      <c r="AB199" s="415"/>
      <c r="AC199" s="415"/>
      <c r="AD199" s="415"/>
      <c r="AE199" s="415"/>
      <c r="AF199" s="415"/>
      <c r="AG199" s="415"/>
      <c r="AH199" s="415"/>
      <c r="AI199" s="415"/>
      <c r="AJ199" s="415"/>
      <c r="AK199" s="415"/>
      <c r="AL199" s="415"/>
      <c r="AM199" s="296">
        <f>SUM(Y199:AL199)</f>
        <v>0</v>
      </c>
    </row>
    <row r="200" spans="1:39" ht="16"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6"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7"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6"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6"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7"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6"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6"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7"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6"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6"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7"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6"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6"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7" outlineLevel="1">
      <c r="A215" s="509">
        <v>22</v>
      </c>
      <c r="B215" s="315" t="s">
        <v>9</v>
      </c>
      <c r="C215" s="291" t="s">
        <v>25</v>
      </c>
      <c r="D215" s="295">
        <v>10603.75</v>
      </c>
      <c r="E215" s="295">
        <v>0</v>
      </c>
      <c r="F215" s="295">
        <v>0</v>
      </c>
      <c r="G215" s="295">
        <v>0</v>
      </c>
      <c r="H215" s="295">
        <v>0</v>
      </c>
      <c r="I215" s="295">
        <v>0</v>
      </c>
      <c r="J215" s="295">
        <v>0</v>
      </c>
      <c r="K215" s="295">
        <v>0</v>
      </c>
      <c r="L215" s="295">
        <v>0</v>
      </c>
      <c r="M215" s="295">
        <v>0</v>
      </c>
      <c r="N215" s="291"/>
      <c r="O215" s="295">
        <v>439.99749360000004</v>
      </c>
      <c r="P215" s="295">
        <v>0</v>
      </c>
      <c r="Q215" s="295">
        <v>0</v>
      </c>
      <c r="R215" s="295">
        <v>0</v>
      </c>
      <c r="S215" s="295">
        <v>0</v>
      </c>
      <c r="T215" s="295">
        <v>0</v>
      </c>
      <c r="U215" s="295">
        <v>0</v>
      </c>
      <c r="V215" s="295">
        <v>0</v>
      </c>
      <c r="W215" s="295">
        <v>0</v>
      </c>
      <c r="X215" s="295">
        <v>0</v>
      </c>
      <c r="Y215" s="410"/>
      <c r="Z215" s="415"/>
      <c r="AA215" s="415"/>
      <c r="AB215" s="415"/>
      <c r="AC215" s="415"/>
      <c r="AD215" s="415"/>
      <c r="AE215" s="415"/>
      <c r="AF215" s="415"/>
      <c r="AG215" s="415"/>
      <c r="AH215" s="415"/>
      <c r="AI215" s="415"/>
      <c r="AJ215" s="415"/>
      <c r="AK215" s="415"/>
      <c r="AL215" s="415"/>
      <c r="AM215" s="296">
        <f>SUM(Y215:AL215)</f>
        <v>0</v>
      </c>
    </row>
    <row r="216" spans="1:39" ht="16"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6"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7"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6"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6"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7"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7"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6"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7"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7"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6"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7"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6"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6"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7" outlineLevel="1">
      <c r="A233" s="509">
        <v>27</v>
      </c>
      <c r="B233" s="321" t="s">
        <v>17</v>
      </c>
      <c r="C233" s="291" t="s">
        <v>25</v>
      </c>
      <c r="D233" s="295">
        <v>947.08447725554527</v>
      </c>
      <c r="E233" s="295">
        <v>947.08447725554527</v>
      </c>
      <c r="F233" s="295">
        <v>947.08447725554527</v>
      </c>
      <c r="G233" s="295">
        <v>947.08447725554527</v>
      </c>
      <c r="H233" s="295">
        <v>947.08447725554527</v>
      </c>
      <c r="I233" s="295">
        <v>947.08447725554527</v>
      </c>
      <c r="J233" s="295">
        <v>947.08447725554527</v>
      </c>
      <c r="K233" s="295">
        <v>947.08447725554527</v>
      </c>
      <c r="L233" s="295">
        <v>947.08447725554527</v>
      </c>
      <c r="M233" s="295">
        <v>947.08447725554527</v>
      </c>
      <c r="N233" s="295">
        <v>12</v>
      </c>
      <c r="O233" s="295">
        <v>0.97754852258549962</v>
      </c>
      <c r="P233" s="295">
        <v>0.97754852258549962</v>
      </c>
      <c r="Q233" s="295">
        <v>0.97754852258549962</v>
      </c>
      <c r="R233" s="295">
        <v>0.97754852258549962</v>
      </c>
      <c r="S233" s="295">
        <v>0.97754852258549962</v>
      </c>
      <c r="T233" s="295">
        <v>0.97754852258549962</v>
      </c>
      <c r="U233" s="295">
        <v>0.97754852258549962</v>
      </c>
      <c r="V233" s="295">
        <v>0.97754852258549962</v>
      </c>
      <c r="W233" s="295">
        <v>0.97754852258549962</v>
      </c>
      <c r="X233" s="295">
        <v>0.97754852258549962</v>
      </c>
      <c r="Y233" s="426"/>
      <c r="Z233" s="415"/>
      <c r="AA233" s="415">
        <v>1</v>
      </c>
      <c r="AB233" s="415"/>
      <c r="AC233" s="415"/>
      <c r="AD233" s="415"/>
      <c r="AE233" s="415"/>
      <c r="AF233" s="415"/>
      <c r="AG233" s="415"/>
      <c r="AH233" s="415"/>
      <c r="AI233" s="415"/>
      <c r="AJ233" s="415"/>
      <c r="AK233" s="415"/>
      <c r="AL233" s="415"/>
      <c r="AM233" s="296">
        <f>SUM(Y233:AL233)</f>
        <v>1</v>
      </c>
    </row>
    <row r="234" spans="1:39" ht="16"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7"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6"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6"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6"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6"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6"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6"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6"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6"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6"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6"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6"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6"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6"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6"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6"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6"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6"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6">
      <c r="B255" s="327" t="s">
        <v>245</v>
      </c>
      <c r="C255" s="329"/>
      <c r="D255" s="329">
        <f>SUM(D150:D253)</f>
        <v>2899853.6128103919</v>
      </c>
      <c r="E255" s="329"/>
      <c r="F255" s="329"/>
      <c r="G255" s="329"/>
      <c r="H255" s="329"/>
      <c r="I255" s="329"/>
      <c r="J255" s="329"/>
      <c r="K255" s="329"/>
      <c r="L255" s="329"/>
      <c r="M255" s="329"/>
      <c r="N255" s="329"/>
      <c r="O255" s="329">
        <f>SUM(O150:O253)</f>
        <v>1606.1437314579521</v>
      </c>
      <c r="P255" s="329"/>
      <c r="Q255" s="329"/>
      <c r="R255" s="329"/>
      <c r="S255" s="329"/>
      <c r="T255" s="329"/>
      <c r="U255" s="329"/>
      <c r="V255" s="329"/>
      <c r="W255" s="329"/>
      <c r="X255" s="329"/>
      <c r="Y255" s="329">
        <f>IF(Y149="kWh",SUMPRODUCT(D150:D253,Y150:Y253))</f>
        <v>726471.6168894195</v>
      </c>
      <c r="Z255" s="329">
        <f>IF(Z149="kWh",SUMPRODUCT(D150:D253,Z150:Z253))</f>
        <v>46962.251441504202</v>
      </c>
      <c r="AA255" s="329">
        <f>IF(AA149="kW",SUMPRODUCT(N150:N253,O150:O253,AA150:AA253),SUMPRODUCT(D150:D253,AA150:AA253))</f>
        <v>4040.0117336895478</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6">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6">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6">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6">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6">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6">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726471.6168894195</v>
      </c>
      <c r="Z265" s="291">
        <f>SUMPRODUCT(E150:E253,Z150:Z253)</f>
        <v>46962.25144150421</v>
      </c>
      <c r="AA265" s="291">
        <f>IF(AA149="kW",SUMPRODUCT(N150:N253,P150:P253,AA150:AA253),SUMPRODUCT(E150:E253,AA150:AA253))</f>
        <v>4040.0117336895478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6">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726471.6168894195</v>
      </c>
      <c r="Z266" s="291">
        <f>SUMPRODUCT(F150:F253,Z150:Z253)</f>
        <v>46414.245595325643</v>
      </c>
      <c r="AA266" s="291">
        <f>IF(AA149="kW",SUMPRODUCT(N150:N253,Q150:Q253,AA150:AA253),SUMPRODUCT(F150:F253,AA150:AA253))</f>
        <v>4040.0117336895478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6">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726250.20065960416</v>
      </c>
      <c r="Z267" s="291">
        <f>SUMPRODUCT(G150:G253,Z150:Z253)</f>
        <v>34154.156065743497</v>
      </c>
      <c r="AA267" s="291">
        <f>IF(AA149="kW",SUMPRODUCT(N150:N253,R150:R253,AA150:AA253),SUMPRODUCT(G150:G253,AA150:AA253))</f>
        <v>3992.2144236310019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6">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661919.04340726347</v>
      </c>
      <c r="Z268" s="291">
        <f>SUMPRODUCT(H150:H253,Z150:Z253)</f>
        <v>34154.156065743497</v>
      </c>
      <c r="AA268" s="291">
        <f>IF(AA149="kW",SUMPRODUCT(N150:N253,S150:S253,AA150:AA253),SUMPRODUCT(H150:H253,AA150:AA253))</f>
        <v>3992.2144236310019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6">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566807.32625073718</v>
      </c>
      <c r="Z269" s="291">
        <f>SUMPRODUCT(I150:I253,Z150:Z253)</f>
        <v>22190.704966213478</v>
      </c>
      <c r="AA269" s="291">
        <f>IF(AA149="kW",SUMPRODUCT(N150:N253,T150:T253,AA150:AA253),SUMPRODUCT(I150:I253,AA150:AA253))</f>
        <v>3966.7833061444953</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6">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506666.66939708788</v>
      </c>
      <c r="Z270" s="291">
        <f>SUMPRODUCT(J150:J253,Z150:Z253)</f>
        <v>22190.704966213478</v>
      </c>
      <c r="AA270" s="291">
        <f>IF(AA149="kW",SUMPRODUCT(N150:N253,U150:U253,AA150:AA253),SUMPRODUCT(J150:J253,AA150:AA253))</f>
        <v>3917.1630745590874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6">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506395.58459221787</v>
      </c>
      <c r="Z271" s="291">
        <f>SUMPRODUCT(K150:K253,Z150:Z253)</f>
        <v>22190.704966213478</v>
      </c>
      <c r="AA271" s="291">
        <f>IF(AA149="kW",SUMPRODUCT(N150:N253,V150:V253,AA150:AA253),SUMPRODUCT(K150:K253,AA150:AA253))</f>
        <v>3917.1630745590874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6">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506395.58459221787</v>
      </c>
      <c r="Z272" s="326">
        <f>SUMPRODUCT(L150:L253,Z150:Z253)</f>
        <v>22190.704966213478</v>
      </c>
      <c r="AA272" s="326">
        <f>IF(AA149="kW",SUMPRODUCT(N150:N253,W150:W253,AA150:AA253),SUMPRODUCT(L150:L253,AA150:AA253))</f>
        <v>3912.2275480387516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6">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61" t="s">
        <v>211</v>
      </c>
      <c r="C276" s="963" t="s">
        <v>33</v>
      </c>
      <c r="D276" s="284" t="s">
        <v>422</v>
      </c>
      <c r="E276" s="965" t="s">
        <v>209</v>
      </c>
      <c r="F276" s="966"/>
      <c r="G276" s="966"/>
      <c r="H276" s="966"/>
      <c r="I276" s="966"/>
      <c r="J276" s="966"/>
      <c r="K276" s="966"/>
      <c r="L276" s="966"/>
      <c r="M276" s="967"/>
      <c r="N276" s="971" t="s">
        <v>213</v>
      </c>
      <c r="O276" s="284" t="s">
        <v>423</v>
      </c>
      <c r="P276" s="965" t="s">
        <v>212</v>
      </c>
      <c r="Q276" s="966"/>
      <c r="R276" s="966"/>
      <c r="S276" s="966"/>
      <c r="T276" s="966"/>
      <c r="U276" s="966"/>
      <c r="V276" s="966"/>
      <c r="W276" s="966"/>
      <c r="X276" s="967"/>
      <c r="Y276" s="968" t="s">
        <v>243</v>
      </c>
      <c r="Z276" s="969"/>
      <c r="AA276" s="969"/>
      <c r="AB276" s="969"/>
      <c r="AC276" s="969"/>
      <c r="AD276" s="969"/>
      <c r="AE276" s="969"/>
      <c r="AF276" s="969"/>
      <c r="AG276" s="969"/>
      <c r="AH276" s="969"/>
      <c r="AI276" s="969"/>
      <c r="AJ276" s="969"/>
      <c r="AK276" s="969"/>
      <c r="AL276" s="969"/>
      <c r="AM276" s="970"/>
    </row>
    <row r="277" spans="1:39" ht="60.75" customHeight="1">
      <c r="B277" s="962"/>
      <c r="C277" s="964"/>
      <c r="D277" s="285">
        <v>2013</v>
      </c>
      <c r="E277" s="285">
        <v>2014</v>
      </c>
      <c r="F277" s="285">
        <v>2015</v>
      </c>
      <c r="G277" s="285">
        <v>2016</v>
      </c>
      <c r="H277" s="285">
        <v>2017</v>
      </c>
      <c r="I277" s="285">
        <v>2018</v>
      </c>
      <c r="J277" s="285">
        <v>2019</v>
      </c>
      <c r="K277" s="285">
        <v>2020</v>
      </c>
      <c r="L277" s="285">
        <v>2021</v>
      </c>
      <c r="M277" s="285">
        <v>2022</v>
      </c>
      <c r="N277" s="97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outlineLevel="1">
      <c r="A279" s="509">
        <v>1</v>
      </c>
      <c r="B279" s="294" t="s">
        <v>1</v>
      </c>
      <c r="C279" s="291" t="s">
        <v>25</v>
      </c>
      <c r="D279" s="295">
        <v>61730.5707841369</v>
      </c>
      <c r="E279" s="295">
        <v>61730.5707841369</v>
      </c>
      <c r="F279" s="295">
        <v>61730.5707841369</v>
      </c>
      <c r="G279" s="295">
        <v>61730.5707841369</v>
      </c>
      <c r="H279" s="295">
        <v>39668.832405707144</v>
      </c>
      <c r="I279" s="295">
        <v>0</v>
      </c>
      <c r="J279" s="295">
        <v>0</v>
      </c>
      <c r="K279" s="295">
        <v>0</v>
      </c>
      <c r="L279" s="295">
        <v>0</v>
      </c>
      <c r="M279" s="295">
        <v>0</v>
      </c>
      <c r="N279" s="291"/>
      <c r="O279" s="295">
        <v>9.2541445201806241</v>
      </c>
      <c r="P279" s="295">
        <v>9.2541445201806241</v>
      </c>
      <c r="Q279" s="295">
        <v>9.2541445201806241</v>
      </c>
      <c r="R279" s="295">
        <v>9.2541445201806241</v>
      </c>
      <c r="S279" s="295">
        <v>5.8300807133692549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6"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6" outlineLevel="1">
      <c r="A282" s="509">
        <v>2</v>
      </c>
      <c r="B282" s="294" t="s">
        <v>2</v>
      </c>
      <c r="C282" s="291" t="s">
        <v>25</v>
      </c>
      <c r="D282" s="295">
        <v>10713.756460000001</v>
      </c>
      <c r="E282" s="295">
        <v>10713.756460000001</v>
      </c>
      <c r="F282" s="295">
        <v>10713.756460000001</v>
      </c>
      <c r="G282" s="295">
        <v>10713.756460000001</v>
      </c>
      <c r="H282" s="295">
        <v>0</v>
      </c>
      <c r="I282" s="295">
        <v>0</v>
      </c>
      <c r="J282" s="295">
        <v>0</v>
      </c>
      <c r="K282" s="295">
        <v>0</v>
      </c>
      <c r="L282" s="295">
        <v>0</v>
      </c>
      <c r="M282" s="295">
        <v>0</v>
      </c>
      <c r="N282" s="291"/>
      <c r="O282" s="295">
        <v>6.0086288720000001</v>
      </c>
      <c r="P282" s="295">
        <v>6.0086288720000001</v>
      </c>
      <c r="Q282" s="295">
        <v>6.0086288720000001</v>
      </c>
      <c r="R282" s="295">
        <v>6.0086288720000001</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6"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6" outlineLevel="1">
      <c r="A285" s="509">
        <v>3</v>
      </c>
      <c r="B285" s="294" t="s">
        <v>3</v>
      </c>
      <c r="C285" s="291" t="s">
        <v>25</v>
      </c>
      <c r="D285" s="295">
        <v>398520.90540731599</v>
      </c>
      <c r="E285" s="295">
        <v>398520.90540731599</v>
      </c>
      <c r="F285" s="295">
        <v>398520.90540731599</v>
      </c>
      <c r="G285" s="295">
        <v>398520.90540731599</v>
      </c>
      <c r="H285" s="295">
        <v>398520.90540731599</v>
      </c>
      <c r="I285" s="295">
        <v>398520.90540731599</v>
      </c>
      <c r="J285" s="295">
        <v>398520.90540731599</v>
      </c>
      <c r="K285" s="295">
        <v>398520.90540731599</v>
      </c>
      <c r="L285" s="295">
        <v>398520.90540731599</v>
      </c>
      <c r="M285" s="295">
        <v>398520.90540731599</v>
      </c>
      <c r="N285" s="291"/>
      <c r="O285" s="295">
        <v>231.59423398000001</v>
      </c>
      <c r="P285" s="295">
        <v>231.59423398000001</v>
      </c>
      <c r="Q285" s="295">
        <v>231.59423398000001</v>
      </c>
      <c r="R285" s="295">
        <v>231.59423398000001</v>
      </c>
      <c r="S285" s="295">
        <v>231.59423398000001</v>
      </c>
      <c r="T285" s="295">
        <v>231.59423398000001</v>
      </c>
      <c r="U285" s="295">
        <v>231.59423398000001</v>
      </c>
      <c r="V285" s="295">
        <v>231.59423398000001</v>
      </c>
      <c r="W285" s="295">
        <v>231.59423398000001</v>
      </c>
      <c r="X285" s="295">
        <v>231.59423398000001</v>
      </c>
      <c r="Y285" s="410">
        <v>1</v>
      </c>
      <c r="Z285" s="410"/>
      <c r="AA285" s="410"/>
      <c r="AB285" s="410"/>
      <c r="AC285" s="410"/>
      <c r="AD285" s="410"/>
      <c r="AE285" s="410"/>
      <c r="AF285" s="410"/>
      <c r="AG285" s="410"/>
      <c r="AH285" s="410"/>
      <c r="AI285" s="410"/>
      <c r="AJ285" s="410"/>
      <c r="AK285" s="410"/>
      <c r="AL285" s="410"/>
      <c r="AM285" s="296">
        <f>SUM(Y285:AL285)</f>
        <v>1</v>
      </c>
    </row>
    <row r="286" spans="1:39" ht="16" outlineLevel="1">
      <c r="B286" s="294" t="s">
        <v>249</v>
      </c>
      <c r="C286" s="291" t="s">
        <v>163</v>
      </c>
      <c r="D286" s="295">
        <v>20448.003029700001</v>
      </c>
      <c r="E286" s="295">
        <v>20448.003029700001</v>
      </c>
      <c r="F286" s="295">
        <v>20448.003029700001</v>
      </c>
      <c r="G286" s="295">
        <v>20448.003029700001</v>
      </c>
      <c r="H286" s="295">
        <v>20448.003029700001</v>
      </c>
      <c r="I286" s="295">
        <v>20448.003029700001</v>
      </c>
      <c r="J286" s="295">
        <v>20448.003029700001</v>
      </c>
      <c r="K286" s="295">
        <v>20448.003029700001</v>
      </c>
      <c r="L286" s="295">
        <v>20448.003029700001</v>
      </c>
      <c r="M286" s="295">
        <v>20448.003029700001</v>
      </c>
      <c r="N286" s="468"/>
      <c r="O286" s="295">
        <v>11.778405764999999</v>
      </c>
      <c r="P286" s="295">
        <v>11.778405764999999</v>
      </c>
      <c r="Q286" s="295">
        <v>11.778405764999999</v>
      </c>
      <c r="R286" s="295">
        <v>11.778405764999999</v>
      </c>
      <c r="S286" s="295">
        <v>11.778405764999999</v>
      </c>
      <c r="T286" s="295">
        <v>11.778405764999999</v>
      </c>
      <c r="U286" s="295">
        <v>11.778405764999999</v>
      </c>
      <c r="V286" s="295">
        <v>11.778405764999999</v>
      </c>
      <c r="W286" s="295">
        <v>11.778405764999999</v>
      </c>
      <c r="X286" s="295">
        <v>11.778405764999999</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6"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A288" s="509">
        <v>4</v>
      </c>
      <c r="B288" s="294" t="s">
        <v>4</v>
      </c>
      <c r="C288" s="291" t="s">
        <v>25</v>
      </c>
      <c r="D288" s="295">
        <v>66677.226076221006</v>
      </c>
      <c r="E288" s="295">
        <v>66677.226076221006</v>
      </c>
      <c r="F288" s="295">
        <v>64107.760651850003</v>
      </c>
      <c r="G288" s="295">
        <v>54312.502613990997</v>
      </c>
      <c r="H288" s="295">
        <v>54312.502613990997</v>
      </c>
      <c r="I288" s="295">
        <v>54312.502613990997</v>
      </c>
      <c r="J288" s="295">
        <v>54312.502613990997</v>
      </c>
      <c r="K288" s="295">
        <v>54267.238843469</v>
      </c>
      <c r="L288" s="295">
        <v>39461.40398648</v>
      </c>
      <c r="M288" s="295">
        <v>39461.40398648</v>
      </c>
      <c r="N288" s="291"/>
      <c r="O288" s="295">
        <v>4.4689178649999999</v>
      </c>
      <c r="P288" s="295">
        <v>4.4689178649999999</v>
      </c>
      <c r="Q288" s="295">
        <v>4.3076137660000002</v>
      </c>
      <c r="R288" s="295">
        <v>3.6926939230000002</v>
      </c>
      <c r="S288" s="295">
        <v>3.6926939230000002</v>
      </c>
      <c r="T288" s="295">
        <v>3.6926939230000002</v>
      </c>
      <c r="U288" s="295">
        <v>3.6926939230000002</v>
      </c>
      <c r="V288" s="295">
        <v>3.687526826</v>
      </c>
      <c r="W288" s="295">
        <v>2.7580565030000002</v>
      </c>
      <c r="X288" s="295">
        <v>2.7580565030000002</v>
      </c>
      <c r="Y288" s="410">
        <v>1</v>
      </c>
      <c r="Z288" s="410"/>
      <c r="AA288" s="410"/>
      <c r="AB288" s="410"/>
      <c r="AC288" s="410"/>
      <c r="AD288" s="410"/>
      <c r="AE288" s="410"/>
      <c r="AF288" s="410"/>
      <c r="AG288" s="410"/>
      <c r="AH288" s="410"/>
      <c r="AI288" s="410"/>
      <c r="AJ288" s="410"/>
      <c r="AK288" s="410"/>
      <c r="AL288" s="410"/>
      <c r="AM288" s="296">
        <f>SUM(Y288:AL288)</f>
        <v>1</v>
      </c>
    </row>
    <row r="289" spans="1:39" ht="16" outlineLevel="1">
      <c r="B289" s="294" t="s">
        <v>249</v>
      </c>
      <c r="C289" s="291" t="s">
        <v>163</v>
      </c>
      <c r="D289" s="295">
        <v>204</v>
      </c>
      <c r="E289" s="295">
        <v>204</v>
      </c>
      <c r="F289" s="295">
        <v>194</v>
      </c>
      <c r="G289" s="295">
        <v>168</v>
      </c>
      <c r="H289" s="295">
        <v>168</v>
      </c>
      <c r="I289" s="295">
        <v>168</v>
      </c>
      <c r="J289" s="295">
        <v>168</v>
      </c>
      <c r="K289" s="295">
        <v>168</v>
      </c>
      <c r="L289" s="295">
        <v>141</v>
      </c>
      <c r="M289" s="295">
        <v>141</v>
      </c>
      <c r="N289" s="468"/>
      <c r="O289" s="295">
        <v>1.4E-2</v>
      </c>
      <c r="P289" s="295">
        <v>1.4E-2</v>
      </c>
      <c r="Q289" s="295">
        <v>1.4E-2</v>
      </c>
      <c r="R289" s="295">
        <v>1.2E-2</v>
      </c>
      <c r="S289" s="295">
        <v>1.2E-2</v>
      </c>
      <c r="T289" s="295">
        <v>1.2E-2</v>
      </c>
      <c r="U289" s="295">
        <v>1.2E-2</v>
      </c>
      <c r="V289" s="295">
        <v>1.2E-2</v>
      </c>
      <c r="W289" s="295">
        <v>0.01</v>
      </c>
      <c r="X289" s="295">
        <v>0.01</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6"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6" outlineLevel="1">
      <c r="A291" s="509">
        <v>5</v>
      </c>
      <c r="B291" s="294" t="s">
        <v>5</v>
      </c>
      <c r="C291" s="291" t="s">
        <v>25</v>
      </c>
      <c r="D291" s="295">
        <v>148620.60304883</v>
      </c>
      <c r="E291" s="295">
        <v>148620.60304883</v>
      </c>
      <c r="F291" s="295">
        <v>139665.85386660299</v>
      </c>
      <c r="G291" s="295">
        <v>109105.56789739701</v>
      </c>
      <c r="H291" s="295">
        <v>109105.56789739701</v>
      </c>
      <c r="I291" s="295">
        <v>109105.56789739701</v>
      </c>
      <c r="J291" s="295">
        <v>109105.56789739701</v>
      </c>
      <c r="K291" s="295">
        <v>108976.992549246</v>
      </c>
      <c r="L291" s="295">
        <v>91643.319263644007</v>
      </c>
      <c r="M291" s="295">
        <v>91643.319263644007</v>
      </c>
      <c r="N291" s="291"/>
      <c r="O291" s="295">
        <v>10.239704552999999</v>
      </c>
      <c r="P291" s="295">
        <v>10.239704552999999</v>
      </c>
      <c r="Q291" s="295">
        <v>9.6775495859999996</v>
      </c>
      <c r="R291" s="295">
        <v>7.7590573740000002</v>
      </c>
      <c r="S291" s="295">
        <v>7.7590573740000002</v>
      </c>
      <c r="T291" s="295">
        <v>7.7590573740000002</v>
      </c>
      <c r="U291" s="295">
        <v>7.7590573740000002</v>
      </c>
      <c r="V291" s="295">
        <v>7.7443798230000001</v>
      </c>
      <c r="W291" s="295">
        <v>6.6562186319999999</v>
      </c>
      <c r="X291" s="295">
        <v>6.6562186319999999</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6"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6"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6"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6"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6" outlineLevel="1">
      <c r="A297" s="509">
        <v>7</v>
      </c>
      <c r="B297" s="294" t="s">
        <v>42</v>
      </c>
      <c r="C297" s="291" t="s">
        <v>25</v>
      </c>
      <c r="D297" s="295">
        <v>1001.236</v>
      </c>
      <c r="E297" s="295">
        <v>0</v>
      </c>
      <c r="F297" s="295">
        <v>0</v>
      </c>
      <c r="G297" s="295">
        <v>0</v>
      </c>
      <c r="H297" s="295">
        <v>0</v>
      </c>
      <c r="I297" s="295">
        <v>0</v>
      </c>
      <c r="J297" s="295">
        <v>0</v>
      </c>
      <c r="K297" s="295">
        <v>0</v>
      </c>
      <c r="L297" s="295">
        <v>0</v>
      </c>
      <c r="M297" s="295">
        <v>0</v>
      </c>
      <c r="N297" s="291"/>
      <c r="O297" s="295">
        <v>1389.8240000000001</v>
      </c>
      <c r="P297" s="295">
        <v>0</v>
      </c>
      <c r="Q297" s="295">
        <v>0</v>
      </c>
      <c r="R297" s="295">
        <v>0</v>
      </c>
      <c r="S297" s="295">
        <v>0</v>
      </c>
      <c r="T297" s="295">
        <v>0</v>
      </c>
      <c r="U297" s="295">
        <v>0</v>
      </c>
      <c r="V297" s="295">
        <v>0</v>
      </c>
      <c r="W297" s="295">
        <v>0</v>
      </c>
      <c r="X297" s="295">
        <v>0</v>
      </c>
      <c r="Y297" s="410"/>
      <c r="Z297" s="410"/>
      <c r="AA297" s="410"/>
      <c r="AB297" s="410"/>
      <c r="AC297" s="410"/>
      <c r="AD297" s="410"/>
      <c r="AE297" s="410"/>
      <c r="AF297" s="410"/>
      <c r="AG297" s="410"/>
      <c r="AH297" s="410"/>
      <c r="AI297" s="410"/>
      <c r="AJ297" s="410"/>
      <c r="AK297" s="410"/>
      <c r="AL297" s="410"/>
      <c r="AM297" s="296">
        <f>SUM(Y297:AL297)</f>
        <v>0</v>
      </c>
    </row>
    <row r="298" spans="1:39" ht="16"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6"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6"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6"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6"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6"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6" outlineLevel="1">
      <c r="B304" s="294" t="s">
        <v>249</v>
      </c>
      <c r="C304" s="291" t="s">
        <v>163</v>
      </c>
      <c r="D304" s="295">
        <v>20661.379199999999</v>
      </c>
      <c r="E304" s="295">
        <v>20661.379199999999</v>
      </c>
      <c r="F304" s="295">
        <v>20661.379199999999</v>
      </c>
      <c r="G304" s="295">
        <v>20661.379199999999</v>
      </c>
      <c r="H304" s="295">
        <v>20661.379199999999</v>
      </c>
      <c r="I304" s="295">
        <v>20661.379199999999</v>
      </c>
      <c r="J304" s="295">
        <v>20661.379199999999</v>
      </c>
      <c r="K304" s="295">
        <v>20661.379199999999</v>
      </c>
      <c r="L304" s="295">
        <v>20661.379199999999</v>
      </c>
      <c r="M304" s="295">
        <v>20661.379199999999</v>
      </c>
      <c r="N304" s="291"/>
      <c r="O304" s="295">
        <v>1.3513500000000001</v>
      </c>
      <c r="P304" s="295">
        <v>1.3513500000000001</v>
      </c>
      <c r="Q304" s="295">
        <v>1.3513500000000001</v>
      </c>
      <c r="R304" s="295">
        <v>1.3513500000000001</v>
      </c>
      <c r="S304" s="295">
        <v>1.3513500000000001</v>
      </c>
      <c r="T304" s="295">
        <v>1.3513500000000001</v>
      </c>
      <c r="U304" s="295">
        <v>1.3513500000000001</v>
      </c>
      <c r="V304" s="295">
        <v>1.3513500000000001</v>
      </c>
      <c r="W304" s="295">
        <v>1.3513500000000001</v>
      </c>
      <c r="X304" s="295">
        <v>1.3513500000000001</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6"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6" outlineLevel="1">
      <c r="A307" s="509">
        <v>10</v>
      </c>
      <c r="B307" s="310" t="s">
        <v>22</v>
      </c>
      <c r="C307" s="291" t="s">
        <v>25</v>
      </c>
      <c r="D307" s="295">
        <v>1648280.13542199</v>
      </c>
      <c r="E307" s="295">
        <v>1647989.3553927999</v>
      </c>
      <c r="F307" s="295">
        <v>1647989.3553927999</v>
      </c>
      <c r="G307" s="295">
        <v>1647989.3553927999</v>
      </c>
      <c r="H307" s="295">
        <v>1643305.9046599499</v>
      </c>
      <c r="I307" s="295">
        <v>1546942.4481466999</v>
      </c>
      <c r="J307" s="295">
        <v>1546942.4481466999</v>
      </c>
      <c r="K307" s="295">
        <v>1543242.1518780401</v>
      </c>
      <c r="L307" s="295">
        <v>1481185.38165525</v>
      </c>
      <c r="M307" s="295">
        <v>1342869.9853969601</v>
      </c>
      <c r="N307" s="295">
        <v>12</v>
      </c>
      <c r="O307" s="295">
        <v>278.76463909099999</v>
      </c>
      <c r="P307" s="295">
        <v>278.67181947199998</v>
      </c>
      <c r="Q307" s="295">
        <v>278.67181947199998</v>
      </c>
      <c r="R307" s="295">
        <v>278.67181947199998</v>
      </c>
      <c r="S307" s="295">
        <v>277.17682376599998</v>
      </c>
      <c r="T307" s="295">
        <v>249.28606208100001</v>
      </c>
      <c r="U307" s="295">
        <v>249.28606208100001</v>
      </c>
      <c r="V307" s="295">
        <v>249.28606208100001</v>
      </c>
      <c r="W307" s="295">
        <v>233.03307574600001</v>
      </c>
      <c r="X307" s="295">
        <v>211.22223448899999</v>
      </c>
      <c r="Y307" s="415"/>
      <c r="Z307" s="503"/>
      <c r="AA307" s="503">
        <v>1</v>
      </c>
      <c r="AB307" s="503"/>
      <c r="AC307" s="415"/>
      <c r="AD307" s="415"/>
      <c r="AE307" s="415"/>
      <c r="AF307" s="415"/>
      <c r="AG307" s="415"/>
      <c r="AH307" s="415"/>
      <c r="AI307" s="415"/>
      <c r="AJ307" s="415"/>
      <c r="AK307" s="415"/>
      <c r="AL307" s="415"/>
      <c r="AM307" s="296">
        <f>SUM(Y307:AL307)</f>
        <v>1</v>
      </c>
    </row>
    <row r="308" spans="1:39" ht="16" outlineLevel="1">
      <c r="B308" s="294" t="s">
        <v>249</v>
      </c>
      <c r="C308" s="291" t="s">
        <v>163</v>
      </c>
      <c r="D308" s="295">
        <v>298471.37430000002</v>
      </c>
      <c r="E308" s="295">
        <v>290890.11859999999</v>
      </c>
      <c r="F308" s="295">
        <v>290640.22570000001</v>
      </c>
      <c r="G308" s="295">
        <v>290640.22570000001</v>
      </c>
      <c r="H308" s="295">
        <v>289029.2107</v>
      </c>
      <c r="I308" s="295">
        <v>284649.3774</v>
      </c>
      <c r="J308" s="295">
        <v>284649.3774</v>
      </c>
      <c r="K308" s="295">
        <v>283225.37959999999</v>
      </c>
      <c r="L308" s="295">
        <v>272650.9289</v>
      </c>
      <c r="M308" s="295">
        <v>240723.01329999999</v>
      </c>
      <c r="N308" s="295">
        <f>N307</f>
        <v>12</v>
      </c>
      <c r="O308" s="295">
        <v>101.0009769</v>
      </c>
      <c r="P308" s="295">
        <v>98.921217240000004</v>
      </c>
      <c r="Q308" s="295">
        <v>98.849480869999994</v>
      </c>
      <c r="R308" s="295">
        <v>98.849480869999994</v>
      </c>
      <c r="S308" s="295">
        <v>98.387009129999996</v>
      </c>
      <c r="T308" s="295">
        <v>97.72320268</v>
      </c>
      <c r="U308" s="295">
        <v>97.72320268</v>
      </c>
      <c r="V308" s="295">
        <v>97.482047170000001</v>
      </c>
      <c r="W308" s="295">
        <v>95.004730039999998</v>
      </c>
      <c r="X308" s="295">
        <v>90.165743140000004</v>
      </c>
      <c r="Y308" s="411">
        <f>Y307</f>
        <v>0</v>
      </c>
      <c r="Z308" s="411">
        <f>Z307</f>
        <v>0</v>
      </c>
      <c r="AA308" s="411">
        <f t="shared" ref="AA308:AL308" si="86">AA307</f>
        <v>1</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6"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7" outlineLevel="1">
      <c r="A310" s="509">
        <v>11</v>
      </c>
      <c r="B310" s="314" t="s">
        <v>21</v>
      </c>
      <c r="C310" s="291" t="s">
        <v>25</v>
      </c>
      <c r="D310" s="295">
        <v>129288.798196442</v>
      </c>
      <c r="E310" s="295">
        <v>129288.798196442</v>
      </c>
      <c r="F310" s="295">
        <v>127120.738790613</v>
      </c>
      <c r="G310" s="295">
        <v>109679.568810973</v>
      </c>
      <c r="H310" s="295">
        <v>36181.239862296999</v>
      </c>
      <c r="I310" s="295">
        <v>36181.239862296999</v>
      </c>
      <c r="J310" s="295">
        <v>36181.239862296999</v>
      </c>
      <c r="K310" s="295">
        <v>36181.239862296999</v>
      </c>
      <c r="L310" s="295">
        <v>36181.239862296999</v>
      </c>
      <c r="M310" s="295">
        <v>36181.239862296999</v>
      </c>
      <c r="N310" s="295">
        <v>12</v>
      </c>
      <c r="O310" s="295">
        <v>36.758877499</v>
      </c>
      <c r="P310" s="295">
        <v>36.758877499</v>
      </c>
      <c r="Q310" s="295">
        <v>36.164244087</v>
      </c>
      <c r="R310" s="295">
        <v>31.847167793000001</v>
      </c>
      <c r="S310" s="295">
        <v>8.5060013429999994</v>
      </c>
      <c r="T310" s="295">
        <v>8.5060013429999994</v>
      </c>
      <c r="U310" s="295">
        <v>8.5060013429999994</v>
      </c>
      <c r="V310" s="295">
        <v>8.5060013429999994</v>
      </c>
      <c r="W310" s="295">
        <v>8.5060013429999994</v>
      </c>
      <c r="X310" s="295">
        <v>8.5060013429999994</v>
      </c>
      <c r="Y310" s="415"/>
      <c r="Z310" s="503">
        <v>1</v>
      </c>
      <c r="AA310" s="415"/>
      <c r="AB310" s="415"/>
      <c r="AC310" s="415"/>
      <c r="AD310" s="415"/>
      <c r="AE310" s="415"/>
      <c r="AF310" s="415"/>
      <c r="AG310" s="415"/>
      <c r="AH310" s="415"/>
      <c r="AI310" s="415"/>
      <c r="AJ310" s="415"/>
      <c r="AK310" s="415"/>
      <c r="AL310" s="415"/>
      <c r="AM310" s="296">
        <f>SUM(Y310:AL310)</f>
        <v>1</v>
      </c>
    </row>
    <row r="311" spans="1:39" ht="16"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6"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7"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6"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6"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7"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6" outlineLevel="1">
      <c r="B317" s="294" t="s">
        <v>249</v>
      </c>
      <c r="C317" s="291" t="s">
        <v>163</v>
      </c>
      <c r="D317" s="295">
        <v>10662.84</v>
      </c>
      <c r="E317" s="295">
        <v>10662.84</v>
      </c>
      <c r="F317" s="295">
        <v>10662.84</v>
      </c>
      <c r="G317" s="295">
        <v>10662.84</v>
      </c>
      <c r="H317" s="295">
        <v>10662.84</v>
      </c>
      <c r="I317" s="295">
        <v>10662.84</v>
      </c>
      <c r="J317" s="295">
        <v>10662.84</v>
      </c>
      <c r="K317" s="295">
        <v>10662.84</v>
      </c>
      <c r="L317" s="295">
        <v>10662.84</v>
      </c>
      <c r="M317" s="295">
        <v>10662.84</v>
      </c>
      <c r="N317" s="295">
        <f>N316</f>
        <v>12</v>
      </c>
      <c r="O317" s="295">
        <v>1.325698753</v>
      </c>
      <c r="P317" s="295">
        <v>1.325698753</v>
      </c>
      <c r="Q317" s="295">
        <v>1.325698753</v>
      </c>
      <c r="R317" s="295">
        <v>1.325698753</v>
      </c>
      <c r="S317" s="295">
        <v>1.325698753</v>
      </c>
      <c r="T317" s="295">
        <v>1.325698753</v>
      </c>
      <c r="U317" s="295">
        <v>1.325698753</v>
      </c>
      <c r="V317" s="295">
        <v>1.325698753</v>
      </c>
      <c r="W317" s="295">
        <v>1.325698753</v>
      </c>
      <c r="X317" s="295">
        <v>1.325698753</v>
      </c>
      <c r="Y317" s="411">
        <f>Y316</f>
        <v>0</v>
      </c>
      <c r="Z317" s="411">
        <f>Z316</f>
        <v>0</v>
      </c>
      <c r="AA317" s="411">
        <f t="shared" ref="AA317:AL317" si="89">AA316</f>
        <v>1</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7"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6"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7"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7"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6"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7"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6"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7" outlineLevel="1">
      <c r="A328" s="509">
        <v>17</v>
      </c>
      <c r="B328" s="314" t="s">
        <v>9</v>
      </c>
      <c r="C328" s="291" t="s">
        <v>25</v>
      </c>
      <c r="D328" s="295">
        <v>1473.1110000000001</v>
      </c>
      <c r="E328" s="295">
        <v>0</v>
      </c>
      <c r="F328" s="295">
        <v>0</v>
      </c>
      <c r="G328" s="295">
        <v>0</v>
      </c>
      <c r="H328" s="295">
        <v>0</v>
      </c>
      <c r="I328" s="295">
        <v>0</v>
      </c>
      <c r="J328" s="295">
        <v>0</v>
      </c>
      <c r="K328" s="295">
        <v>0</v>
      </c>
      <c r="L328" s="295">
        <v>0</v>
      </c>
      <c r="M328" s="295">
        <v>0</v>
      </c>
      <c r="N328" s="291"/>
      <c r="O328" s="295">
        <v>110.3223</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6"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6"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7"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6"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6"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7"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6" outlineLevel="1">
      <c r="B336" s="294" t="s">
        <v>249</v>
      </c>
      <c r="C336" s="291" t="s">
        <v>163</v>
      </c>
      <c r="D336" s="295">
        <v>148348</v>
      </c>
      <c r="E336" s="295">
        <v>148348</v>
      </c>
      <c r="F336" s="295">
        <v>148348</v>
      </c>
      <c r="G336" s="295">
        <v>148348</v>
      </c>
      <c r="H336" s="295">
        <v>148348</v>
      </c>
      <c r="I336" s="295">
        <v>0</v>
      </c>
      <c r="J336" s="295">
        <v>0</v>
      </c>
      <c r="K336" s="295">
        <v>0</v>
      </c>
      <c r="L336" s="295">
        <v>0</v>
      </c>
      <c r="M336" s="295">
        <v>0</v>
      </c>
      <c r="N336" s="295">
        <f>N335</f>
        <v>12</v>
      </c>
      <c r="O336" s="295">
        <v>54.26</v>
      </c>
      <c r="P336" s="295">
        <v>54.26</v>
      </c>
      <c r="Q336" s="295">
        <v>54.26</v>
      </c>
      <c r="R336" s="295">
        <v>54.26</v>
      </c>
      <c r="S336" s="295">
        <v>54.26</v>
      </c>
      <c r="T336" s="295">
        <v>0</v>
      </c>
      <c r="U336" s="295">
        <v>0</v>
      </c>
      <c r="V336" s="295">
        <v>0</v>
      </c>
      <c r="W336" s="295">
        <v>0</v>
      </c>
      <c r="X336" s="295">
        <v>0</v>
      </c>
      <c r="Y336" s="411">
        <f>Y335</f>
        <v>0</v>
      </c>
      <c r="Z336" s="411">
        <f>Z335</f>
        <v>0</v>
      </c>
      <c r="AA336" s="411">
        <f t="shared" ref="AA336:AL336" si="95">AA335</f>
        <v>1</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6"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7"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6"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6"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7"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6"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6"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7" outlineLevel="1">
      <c r="A344" s="509">
        <v>22</v>
      </c>
      <c r="B344" s="315" t="s">
        <v>9</v>
      </c>
      <c r="C344" s="291" t="s">
        <v>25</v>
      </c>
      <c r="D344" s="295">
        <v>11247.63</v>
      </c>
      <c r="E344" s="295">
        <v>0</v>
      </c>
      <c r="F344" s="295">
        <v>0</v>
      </c>
      <c r="G344" s="295">
        <v>0</v>
      </c>
      <c r="H344" s="295">
        <v>0</v>
      </c>
      <c r="I344" s="295">
        <v>0</v>
      </c>
      <c r="J344" s="295">
        <v>0</v>
      </c>
      <c r="K344" s="295">
        <v>0</v>
      </c>
      <c r="L344" s="295">
        <v>0</v>
      </c>
      <c r="M344" s="295">
        <v>0</v>
      </c>
      <c r="N344" s="291"/>
      <c r="O344" s="295">
        <v>493.95370000000003</v>
      </c>
      <c r="P344" s="295">
        <v>0</v>
      </c>
      <c r="Q344" s="295">
        <v>0</v>
      </c>
      <c r="R344" s="295">
        <v>0</v>
      </c>
      <c r="S344" s="295">
        <v>0</v>
      </c>
      <c r="T344" s="295">
        <v>0</v>
      </c>
      <c r="U344" s="295">
        <v>0</v>
      </c>
      <c r="V344" s="295">
        <v>0</v>
      </c>
      <c r="W344" s="295">
        <v>0</v>
      </c>
      <c r="X344" s="295">
        <v>0</v>
      </c>
      <c r="Y344" s="410"/>
      <c r="Z344" s="415"/>
      <c r="AA344" s="415"/>
      <c r="AB344" s="415"/>
      <c r="AC344" s="415"/>
      <c r="AD344" s="415"/>
      <c r="AE344" s="415"/>
      <c r="AF344" s="415"/>
      <c r="AG344" s="415"/>
      <c r="AH344" s="415"/>
      <c r="AI344" s="415"/>
      <c r="AJ344" s="415"/>
      <c r="AK344" s="415"/>
      <c r="AL344" s="415"/>
      <c r="AM344" s="296">
        <f>SUM(Y344:AL344)</f>
        <v>0</v>
      </c>
    </row>
    <row r="345" spans="1:39" ht="16"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7" outlineLevel="1">
      <c r="A348" s="509">
        <v>23</v>
      </c>
      <c r="B348" s="315" t="s">
        <v>14</v>
      </c>
      <c r="C348" s="291" t="s">
        <v>25</v>
      </c>
      <c r="D348" s="295">
        <v>66032.816413879002</v>
      </c>
      <c r="E348" s="295">
        <v>65993.59</v>
      </c>
      <c r="F348" s="295">
        <v>65990.03</v>
      </c>
      <c r="G348" s="295">
        <v>59385.760000000002</v>
      </c>
      <c r="H348" s="295">
        <v>56097.895900000003</v>
      </c>
      <c r="I348" s="295">
        <v>52810.027921677</v>
      </c>
      <c r="J348" s="295"/>
      <c r="K348" s="295"/>
      <c r="L348" s="295"/>
      <c r="M348" s="295"/>
      <c r="N348" s="291"/>
      <c r="O348" s="295">
        <v>5.41</v>
      </c>
      <c r="P348" s="295">
        <v>5.41</v>
      </c>
      <c r="Q348" s="295">
        <v>5.41</v>
      </c>
      <c r="R348" s="295">
        <v>5.41</v>
      </c>
      <c r="S348" s="295">
        <v>5.41</v>
      </c>
      <c r="T348" s="295">
        <v>5.41</v>
      </c>
      <c r="U348" s="295">
        <v>5.41</v>
      </c>
      <c r="V348" s="295">
        <v>5.41</v>
      </c>
      <c r="W348" s="295">
        <v>5.41</v>
      </c>
      <c r="X348" s="295">
        <v>5.41</v>
      </c>
      <c r="Y348" s="470">
        <v>1</v>
      </c>
      <c r="Z348" s="410"/>
      <c r="AA348" s="410"/>
      <c r="AB348" s="410"/>
      <c r="AC348" s="410"/>
      <c r="AD348" s="410"/>
      <c r="AE348" s="410"/>
      <c r="AF348" s="410"/>
      <c r="AG348" s="410"/>
      <c r="AH348" s="410"/>
      <c r="AI348" s="410"/>
      <c r="AJ348" s="410"/>
      <c r="AK348" s="410"/>
      <c r="AL348" s="410"/>
      <c r="AM348" s="296">
        <f>SUM(Y348:AL348)</f>
        <v>1</v>
      </c>
    </row>
    <row r="349" spans="1:39" ht="16"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6"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7"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7"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6"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7"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7"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6"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7"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6"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6"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7"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6"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7"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6"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6"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6"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6"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6"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6"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6"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6"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6"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6"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6"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6">
      <c r="B384" s="327" t="s">
        <v>250</v>
      </c>
      <c r="C384" s="329"/>
      <c r="D384" s="329">
        <f>SUM(D279:D382)</f>
        <v>3042382.3853385146</v>
      </c>
      <c r="E384" s="329">
        <f t="shared" ref="E384:I384" si="110">SUM(E279:E382)</f>
        <v>3020749.1461954457</v>
      </c>
      <c r="F384" s="329">
        <f t="shared" si="110"/>
        <v>3006793.4192830184</v>
      </c>
      <c r="G384" s="329">
        <f t="shared" si="110"/>
        <v>2942366.4352963129</v>
      </c>
      <c r="H384" s="329">
        <f t="shared" si="110"/>
        <v>2826510.2816763581</v>
      </c>
      <c r="I384" s="329">
        <f t="shared" si="110"/>
        <v>2534462.2914790781</v>
      </c>
      <c r="J384" s="329"/>
      <c r="K384" s="329"/>
      <c r="L384" s="329"/>
      <c r="M384" s="329"/>
      <c r="N384" s="329"/>
      <c r="O384" s="329">
        <f>SUM(O279:O382)</f>
        <v>2746.3295777981807</v>
      </c>
      <c r="P384" s="329">
        <f t="shared" ref="P384:T384" si="111">SUM(P279:P382)</f>
        <v>750.05699851918064</v>
      </c>
      <c r="Q384" s="329">
        <f t="shared" si="111"/>
        <v>748.66716967118055</v>
      </c>
      <c r="R384" s="329">
        <f t="shared" si="111"/>
        <v>741.8146813221806</v>
      </c>
      <c r="S384" s="329">
        <f t="shared" si="111"/>
        <v>707.08335474736919</v>
      </c>
      <c r="T384" s="329">
        <f t="shared" si="111"/>
        <v>618.43870589899996</v>
      </c>
      <c r="U384" s="329"/>
      <c r="V384" s="329"/>
      <c r="W384" s="329"/>
      <c r="X384" s="329"/>
      <c r="Y384" s="329">
        <f>IF(Y278="kWh",SUMPRODUCT(D279:D382,Y279:Y382))</f>
        <v>793609.26042008284</v>
      </c>
      <c r="Z384" s="329">
        <f>IF(Z278="kWh",SUMPRODUCT(D279:D382,Z279:Z382))</f>
        <v>129288.798196442</v>
      </c>
      <c r="AA384" s="329">
        <f>IF(AA278="kW",SUMPRODUCT(N279:N382,O279:O382,AA279:AA382),SUMPRODUCT(D279:D382,AA279:AA382))</f>
        <v>5224.2157769280002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6">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6">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6">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2">Y136*Y387</f>
        <v>0</v>
      </c>
      <c r="Z388" s="378">
        <f t="shared" si="112"/>
        <v>0</v>
      </c>
      <c r="AA388" s="378">
        <f t="shared" si="112"/>
        <v>0</v>
      </c>
      <c r="AB388" s="378">
        <f t="shared" si="112"/>
        <v>0</v>
      </c>
      <c r="AC388" s="378">
        <f t="shared" si="112"/>
        <v>0</v>
      </c>
      <c r="AD388" s="378">
        <f t="shared" si="112"/>
        <v>0</v>
      </c>
      <c r="AE388" s="378">
        <f t="shared" si="112"/>
        <v>0</v>
      </c>
      <c r="AF388" s="378">
        <f t="shared" si="112"/>
        <v>0</v>
      </c>
      <c r="AG388" s="378">
        <f t="shared" si="112"/>
        <v>0</v>
      </c>
      <c r="AH388" s="378">
        <f t="shared" si="112"/>
        <v>0</v>
      </c>
      <c r="AI388" s="378">
        <f t="shared" si="112"/>
        <v>0</v>
      </c>
      <c r="AJ388" s="378">
        <f t="shared" si="112"/>
        <v>0</v>
      </c>
      <c r="AK388" s="378">
        <f t="shared" si="112"/>
        <v>0</v>
      </c>
      <c r="AL388" s="378">
        <f t="shared" si="112"/>
        <v>0</v>
      </c>
      <c r="AM388" s="629">
        <f>SUM(Y388:AL388)</f>
        <v>0</v>
      </c>
      <c r="AO388" s="283"/>
    </row>
    <row r="389" spans="1:41" ht="16">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3">Y265*Y387</f>
        <v>0</v>
      </c>
      <c r="Z389" s="378">
        <f t="shared" si="113"/>
        <v>0</v>
      </c>
      <c r="AA389" s="378">
        <f t="shared" si="113"/>
        <v>0</v>
      </c>
      <c r="AB389" s="378">
        <f t="shared" si="113"/>
        <v>0</v>
      </c>
      <c r="AC389" s="378">
        <f t="shared" si="113"/>
        <v>0</v>
      </c>
      <c r="AD389" s="378">
        <f t="shared" si="113"/>
        <v>0</v>
      </c>
      <c r="AE389" s="378">
        <f t="shared" si="113"/>
        <v>0</v>
      </c>
      <c r="AF389" s="378">
        <f t="shared" si="113"/>
        <v>0</v>
      </c>
      <c r="AG389" s="378">
        <f t="shared" si="113"/>
        <v>0</v>
      </c>
      <c r="AH389" s="378">
        <f t="shared" si="113"/>
        <v>0</v>
      </c>
      <c r="AI389" s="378">
        <f t="shared" si="113"/>
        <v>0</v>
      </c>
      <c r="AJ389" s="378">
        <f t="shared" si="113"/>
        <v>0</v>
      </c>
      <c r="AK389" s="378">
        <f t="shared" si="113"/>
        <v>0</v>
      </c>
      <c r="AL389" s="378">
        <f t="shared" si="113"/>
        <v>0</v>
      </c>
      <c r="AM389" s="629">
        <f>SUM(Y389:AL389)</f>
        <v>0</v>
      </c>
    </row>
    <row r="390" spans="1:41" ht="16">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L390" si="114">Z384*Z387</f>
        <v>0</v>
      </c>
      <c r="AA390" s="378">
        <f t="shared" si="114"/>
        <v>0</v>
      </c>
      <c r="AB390" s="378">
        <f t="shared" si="114"/>
        <v>0</v>
      </c>
      <c r="AC390" s="378">
        <f t="shared" si="114"/>
        <v>0</v>
      </c>
      <c r="AD390" s="378">
        <f t="shared" si="114"/>
        <v>0</v>
      </c>
      <c r="AE390" s="378">
        <f t="shared" si="114"/>
        <v>0</v>
      </c>
      <c r="AF390" s="378">
        <f t="shared" si="114"/>
        <v>0</v>
      </c>
      <c r="AG390" s="378">
        <f t="shared" si="114"/>
        <v>0</v>
      </c>
      <c r="AH390" s="378">
        <f t="shared" si="114"/>
        <v>0</v>
      </c>
      <c r="AI390" s="378">
        <f t="shared" si="114"/>
        <v>0</v>
      </c>
      <c r="AJ390" s="378">
        <f t="shared" si="114"/>
        <v>0</v>
      </c>
      <c r="AK390" s="378">
        <f t="shared" si="114"/>
        <v>0</v>
      </c>
      <c r="AL390" s="378">
        <f t="shared" si="114"/>
        <v>0</v>
      </c>
      <c r="AM390" s="629">
        <f>SUM(Y390:AL390)</f>
        <v>0</v>
      </c>
    </row>
    <row r="391" spans="1:41" s="380" customFormat="1" ht="1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L391" si="115">SUM(AA388:AA390)</f>
        <v>0</v>
      </c>
      <c r="AB391" s="346">
        <f t="shared" si="115"/>
        <v>0</v>
      </c>
      <c r="AC391" s="346">
        <f t="shared" si="115"/>
        <v>0</v>
      </c>
      <c r="AD391" s="346">
        <f t="shared" si="115"/>
        <v>0</v>
      </c>
      <c r="AE391" s="346">
        <f t="shared" si="115"/>
        <v>0</v>
      </c>
      <c r="AF391" s="346">
        <f t="shared" si="115"/>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L392" si="116">Y385*Y387</f>
        <v>0</v>
      </c>
      <c r="Z392" s="347">
        <f t="shared" si="116"/>
        <v>0</v>
      </c>
      <c r="AA392" s="347">
        <f t="shared" si="116"/>
        <v>0</v>
      </c>
      <c r="AB392" s="347">
        <f t="shared" si="116"/>
        <v>0</v>
      </c>
      <c r="AC392" s="347">
        <f t="shared" si="116"/>
        <v>0</v>
      </c>
      <c r="AD392" s="347">
        <f t="shared" si="116"/>
        <v>0</v>
      </c>
      <c r="AE392" s="347">
        <f t="shared" si="116"/>
        <v>0</v>
      </c>
      <c r="AF392" s="347">
        <f t="shared" si="116"/>
        <v>0</v>
      </c>
      <c r="AG392" s="347">
        <f t="shared" si="116"/>
        <v>0</v>
      </c>
      <c r="AH392" s="347">
        <f t="shared" si="116"/>
        <v>0</v>
      </c>
      <c r="AI392" s="347">
        <f t="shared" si="116"/>
        <v>0</v>
      </c>
      <c r="AJ392" s="347">
        <f t="shared" si="116"/>
        <v>0</v>
      </c>
      <c r="AK392" s="347">
        <f t="shared" si="116"/>
        <v>0</v>
      </c>
      <c r="AL392" s="347">
        <f t="shared" si="116"/>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6">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793570.03400620376</v>
      </c>
      <c r="Z395" s="291">
        <f>SUMPRODUCT(E279:E382,Z279:Z382)</f>
        <v>129288.798196442</v>
      </c>
      <c r="AA395" s="291">
        <f>IF(AA278="kW",SUMPRODUCT(N279:N382,P279:P382,AA279:AA382),SUMPRODUCT(E279:E382,AA279:AA382))</f>
        <v>5198.1448255799996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6">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782032.25939960591</v>
      </c>
      <c r="Z396" s="291">
        <f>SUMPRODUCT(F279:F382,Z279:Z382)</f>
        <v>127120.738790613</v>
      </c>
      <c r="AA396" s="291">
        <f>IF(AA278="kW",SUMPRODUCT(N279:N382,Q279:Q382,AA279:AA382),SUMPRODUCT(F279:F382,AA279:AA382))</f>
        <v>5197.2839891399999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6">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735046.44539254089</v>
      </c>
      <c r="Z397" s="291">
        <f>SUMPRODUCT(G279:G382,Z279:Z382)</f>
        <v>109679.568810973</v>
      </c>
      <c r="AA397" s="291">
        <f>IF(AA278="kW",SUMPRODUCT(N279:N382,R279:R382,AA279:AA382),SUMPRODUCT(G279:G382,AA279:AA382))</f>
        <v>5197.2839891399999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6">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698983.08645411115</v>
      </c>
      <c r="Z398" s="291">
        <f>SUMPRODUCT(H279:H382,Z279:Z382)</f>
        <v>36181.239862296999</v>
      </c>
      <c r="AA398" s="291">
        <f>IF(AA278="kW",SUMPRODUCT(N279:N382,S279:S382,AA279:AA382),SUMPRODUCT(H279:H382,AA279:AA382))</f>
        <v>5173.7943797879998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6">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656026.38607008092</v>
      </c>
      <c r="Z399" s="291">
        <f>SUMPRODUCT(I279:I382,Z279:Z382)</f>
        <v>36181.239862296999</v>
      </c>
      <c r="AA399" s="291">
        <f>IF(AA278="kW",SUMPRODUCT(N279:N382,T279:T382,AA279:AA382),SUMPRODUCT(I279:I382,AA279:AA382))</f>
        <v>4180.0195621680004</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6">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603216.35814840393</v>
      </c>
      <c r="Z400" s="291">
        <f>SUMPRODUCT(J279:J382,Z279:Z382)</f>
        <v>36181.239862296999</v>
      </c>
      <c r="AA400" s="291">
        <f>IF(AA278="kW",SUMPRODUCT(N279:N382,U279:U382,AA279:AA382),SUMPRODUCT(J279:J382,AA279:AA382))</f>
        <v>4180.0195621680004</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603042.51902973105</v>
      </c>
      <c r="Z401" s="326">
        <f>SUMPRODUCT(K279:K382,Z279:Z382)</f>
        <v>36181.239862296999</v>
      </c>
      <c r="AA401" s="326">
        <f>IF(AA278="kW",SUMPRODUCT(N279:N382,V279:V382,AA279:AA382),SUMPRODUCT(K279:K382,AA279:AA382))</f>
        <v>4177.1256960480005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6">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61" t="s">
        <v>211</v>
      </c>
      <c r="C405" s="963" t="s">
        <v>33</v>
      </c>
      <c r="D405" s="284" t="s">
        <v>422</v>
      </c>
      <c r="E405" s="965" t="s">
        <v>209</v>
      </c>
      <c r="F405" s="966"/>
      <c r="G405" s="966"/>
      <c r="H405" s="966"/>
      <c r="I405" s="966"/>
      <c r="J405" s="966"/>
      <c r="K405" s="966"/>
      <c r="L405" s="966"/>
      <c r="M405" s="967"/>
      <c r="N405" s="971" t="s">
        <v>213</v>
      </c>
      <c r="O405" s="284" t="s">
        <v>423</v>
      </c>
      <c r="P405" s="965" t="s">
        <v>212</v>
      </c>
      <c r="Q405" s="966"/>
      <c r="R405" s="966"/>
      <c r="S405" s="966"/>
      <c r="T405" s="966"/>
      <c r="U405" s="966"/>
      <c r="V405" s="966"/>
      <c r="W405" s="966"/>
      <c r="X405" s="967"/>
      <c r="Y405" s="968" t="s">
        <v>243</v>
      </c>
      <c r="Z405" s="969"/>
      <c r="AA405" s="969"/>
      <c r="AB405" s="969"/>
      <c r="AC405" s="969"/>
      <c r="AD405" s="969"/>
      <c r="AE405" s="969"/>
      <c r="AF405" s="969"/>
      <c r="AG405" s="969"/>
      <c r="AH405" s="969"/>
      <c r="AI405" s="969"/>
      <c r="AJ405" s="969"/>
      <c r="AK405" s="969"/>
      <c r="AL405" s="969"/>
      <c r="AM405" s="970"/>
    </row>
    <row r="406" spans="1:40" ht="45.75" customHeight="1">
      <c r="B406" s="962"/>
      <c r="C406" s="964"/>
      <c r="D406" s="285">
        <v>2014</v>
      </c>
      <c r="E406" s="285">
        <v>2015</v>
      </c>
      <c r="F406" s="285">
        <v>2016</v>
      </c>
      <c r="G406" s="285">
        <v>2017</v>
      </c>
      <c r="H406" s="285">
        <v>2018</v>
      </c>
      <c r="I406" s="285">
        <v>2019</v>
      </c>
      <c r="J406" s="285">
        <v>2020</v>
      </c>
      <c r="K406" s="285">
        <v>2021</v>
      </c>
      <c r="L406" s="285">
        <v>2022</v>
      </c>
      <c r="M406" s="285">
        <v>2023</v>
      </c>
      <c r="N406" s="97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Summary'!S53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6" outlineLevel="1">
      <c r="A408" s="509">
        <v>1</v>
      </c>
      <c r="B408" s="294" t="s">
        <v>1</v>
      </c>
      <c r="C408" s="291" t="s">
        <v>25</v>
      </c>
      <c r="D408" s="295">
        <v>47807.453224482349</v>
      </c>
      <c r="E408" s="295">
        <v>47807.453224482349</v>
      </c>
      <c r="F408" s="295">
        <v>47807.453224482349</v>
      </c>
      <c r="G408" s="295">
        <v>47598.637131282354</v>
      </c>
      <c r="H408" s="295">
        <v>28609.682625422112</v>
      </c>
      <c r="I408" s="295">
        <v>0</v>
      </c>
      <c r="J408" s="295">
        <v>0</v>
      </c>
      <c r="K408" s="295">
        <v>0</v>
      </c>
      <c r="L408" s="295">
        <v>0</v>
      </c>
      <c r="M408" s="295">
        <v>0</v>
      </c>
      <c r="N408" s="291"/>
      <c r="O408" s="295">
        <v>219663.42687335206</v>
      </c>
      <c r="P408" s="295">
        <v>219656.23278484377</v>
      </c>
      <c r="Q408" s="295">
        <v>219649.03869633551</v>
      </c>
      <c r="R408" s="295">
        <v>219641.84460782725</v>
      </c>
      <c r="S408" s="295">
        <v>219634.88402791397</v>
      </c>
      <c r="T408" s="295">
        <v>219630.6794301515</v>
      </c>
      <c r="U408" s="295">
        <v>219630.6794301515</v>
      </c>
      <c r="V408" s="295">
        <v>219630.6794301515</v>
      </c>
      <c r="W408" s="295">
        <v>219630.6794301515</v>
      </c>
      <c r="X408" s="295">
        <v>219630.6794301515</v>
      </c>
      <c r="Y408" s="470">
        <v>1</v>
      </c>
      <c r="Z408" s="410"/>
      <c r="AA408" s="410"/>
      <c r="AB408" s="410"/>
      <c r="AC408" s="410"/>
      <c r="AD408" s="410"/>
      <c r="AE408" s="410"/>
      <c r="AF408" s="410"/>
      <c r="AG408" s="410"/>
      <c r="AH408" s="410"/>
      <c r="AI408" s="410"/>
      <c r="AJ408" s="410"/>
      <c r="AK408" s="410"/>
      <c r="AL408" s="410"/>
      <c r="AM408" s="296">
        <f>SUM(Y408:AL408)</f>
        <v>1</v>
      </c>
    </row>
    <row r="409" spans="1:40" ht="16"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7">AA408</f>
        <v>0</v>
      </c>
      <c r="AB409" s="411">
        <f t="shared" si="117"/>
        <v>0</v>
      </c>
      <c r="AC409" s="411">
        <f t="shared" si="117"/>
        <v>0</v>
      </c>
      <c r="AD409" s="411">
        <f t="shared" si="117"/>
        <v>0</v>
      </c>
      <c r="AE409" s="411">
        <f t="shared" si="117"/>
        <v>0</v>
      </c>
      <c r="AF409" s="411">
        <f t="shared" si="117"/>
        <v>0</v>
      </c>
      <c r="AG409" s="411">
        <f t="shared" si="117"/>
        <v>0</v>
      </c>
      <c r="AH409" s="411">
        <f t="shared" si="117"/>
        <v>0</v>
      </c>
      <c r="AI409" s="411">
        <f t="shared" si="117"/>
        <v>0</v>
      </c>
      <c r="AJ409" s="411">
        <f t="shared" si="117"/>
        <v>0</v>
      </c>
      <c r="AK409" s="411">
        <f t="shared" si="117"/>
        <v>0</v>
      </c>
      <c r="AL409" s="411">
        <f t="shared" si="117"/>
        <v>0</v>
      </c>
      <c r="AM409" s="297"/>
    </row>
    <row r="410" spans="1:40" ht="1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6" outlineLevel="1">
      <c r="A411" s="509">
        <v>2</v>
      </c>
      <c r="B411" s="294" t="s">
        <v>2</v>
      </c>
      <c r="C411" s="291" t="s">
        <v>25</v>
      </c>
      <c r="D411" s="295">
        <v>15516.47487</v>
      </c>
      <c r="E411" s="295">
        <v>15516.47487</v>
      </c>
      <c r="F411" s="295">
        <v>15516.47487</v>
      </c>
      <c r="G411" s="295">
        <v>15516.47487</v>
      </c>
      <c r="H411" s="295">
        <v>0</v>
      </c>
      <c r="I411" s="295">
        <v>0</v>
      </c>
      <c r="J411" s="295">
        <v>0</v>
      </c>
      <c r="K411" s="295">
        <v>0</v>
      </c>
      <c r="L411" s="295">
        <v>0</v>
      </c>
      <c r="M411" s="295">
        <v>0</v>
      </c>
      <c r="N411" s="291"/>
      <c r="O411" s="295">
        <v>8.7021521600000007</v>
      </c>
      <c r="P411" s="295">
        <v>8.7021521600000007</v>
      </c>
      <c r="Q411" s="295">
        <v>8.7021521600000007</v>
      </c>
      <c r="R411" s="295">
        <v>8.7021521600000007</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6"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8">AA411</f>
        <v>0</v>
      </c>
      <c r="AB412" s="411">
        <f t="shared" si="118"/>
        <v>0</v>
      </c>
      <c r="AC412" s="411">
        <f t="shared" si="118"/>
        <v>0</v>
      </c>
      <c r="AD412" s="411">
        <f t="shared" si="118"/>
        <v>0</v>
      </c>
      <c r="AE412" s="411">
        <f t="shared" si="118"/>
        <v>0</v>
      </c>
      <c r="AF412" s="411">
        <f t="shared" si="118"/>
        <v>0</v>
      </c>
      <c r="AG412" s="411">
        <f t="shared" si="118"/>
        <v>0</v>
      </c>
      <c r="AH412" s="411">
        <f t="shared" si="118"/>
        <v>0</v>
      </c>
      <c r="AI412" s="411">
        <f t="shared" si="118"/>
        <v>0</v>
      </c>
      <c r="AJ412" s="411">
        <f t="shared" si="118"/>
        <v>0</v>
      </c>
      <c r="AK412" s="411">
        <f t="shared" si="118"/>
        <v>0</v>
      </c>
      <c r="AL412" s="411">
        <f t="shared" si="118"/>
        <v>0</v>
      </c>
      <c r="AM412" s="297"/>
    </row>
    <row r="413" spans="1:40" ht="1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6" outlineLevel="1">
      <c r="A414" s="509">
        <v>3</v>
      </c>
      <c r="B414" s="294" t="s">
        <v>3</v>
      </c>
      <c r="C414" s="291" t="s">
        <v>25</v>
      </c>
      <c r="D414" s="295">
        <v>518947.36750400002</v>
      </c>
      <c r="E414" s="295">
        <v>518947.36750400002</v>
      </c>
      <c r="F414" s="295">
        <v>518947.36750400002</v>
      </c>
      <c r="G414" s="295">
        <v>518947.36750400002</v>
      </c>
      <c r="H414" s="295">
        <v>518947.36750400002</v>
      </c>
      <c r="I414" s="295">
        <v>518947.36750400002</v>
      </c>
      <c r="J414" s="295">
        <v>518947.36750400002</v>
      </c>
      <c r="K414" s="295">
        <v>518947.36750400002</v>
      </c>
      <c r="L414" s="295">
        <v>518947.36750400002</v>
      </c>
      <c r="M414" s="295">
        <v>518947.36750400002</v>
      </c>
      <c r="N414" s="291"/>
      <c r="O414" s="295">
        <v>280.76822601100002</v>
      </c>
      <c r="P414" s="295">
        <v>280.76822601100002</v>
      </c>
      <c r="Q414" s="295">
        <v>280.76822601100002</v>
      </c>
      <c r="R414" s="295">
        <v>280.76822601100002</v>
      </c>
      <c r="S414" s="295">
        <v>280.76822601100002</v>
      </c>
      <c r="T414" s="295">
        <v>280.76822601100002</v>
      </c>
      <c r="U414" s="295">
        <v>280.76822601100002</v>
      </c>
      <c r="V414" s="295">
        <v>280.76822601100002</v>
      </c>
      <c r="W414" s="295">
        <v>280.76822601100002</v>
      </c>
      <c r="X414" s="295">
        <v>280.76822601100002</v>
      </c>
      <c r="Y414" s="470">
        <v>1</v>
      </c>
      <c r="Z414" s="410"/>
      <c r="AA414" s="410"/>
      <c r="AB414" s="410"/>
      <c r="AC414" s="410"/>
      <c r="AD414" s="410"/>
      <c r="AE414" s="410"/>
      <c r="AF414" s="410"/>
      <c r="AG414" s="410"/>
      <c r="AH414" s="410"/>
      <c r="AI414" s="410"/>
      <c r="AJ414" s="410"/>
      <c r="AK414" s="410"/>
      <c r="AL414" s="410"/>
      <c r="AM414" s="296">
        <f>SUM(Y414:AL414)</f>
        <v>1</v>
      </c>
    </row>
    <row r="415" spans="1:40" ht="16"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19">AA414</f>
        <v>0</v>
      </c>
      <c r="AB415" s="411">
        <f t="shared" si="119"/>
        <v>0</v>
      </c>
      <c r="AC415" s="411">
        <f t="shared" si="119"/>
        <v>0</v>
      </c>
      <c r="AD415" s="411">
        <f t="shared" si="119"/>
        <v>0</v>
      </c>
      <c r="AE415" s="411">
        <f t="shared" si="119"/>
        <v>0</v>
      </c>
      <c r="AF415" s="411">
        <f t="shared" si="119"/>
        <v>0</v>
      </c>
      <c r="AG415" s="411">
        <f t="shared" si="119"/>
        <v>0</v>
      </c>
      <c r="AH415" s="411">
        <f t="shared" si="119"/>
        <v>0</v>
      </c>
      <c r="AI415" s="411">
        <f t="shared" si="119"/>
        <v>0</v>
      </c>
      <c r="AJ415" s="411">
        <f t="shared" si="119"/>
        <v>0</v>
      </c>
      <c r="AK415" s="411">
        <f t="shared" si="119"/>
        <v>0</v>
      </c>
      <c r="AL415" s="411">
        <f t="shared" si="119"/>
        <v>0</v>
      </c>
      <c r="AM415" s="297"/>
    </row>
    <row r="416" spans="1:40" ht="16"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6" outlineLevel="1">
      <c r="A417" s="509">
        <v>4</v>
      </c>
      <c r="B417" s="294" t="s">
        <v>4</v>
      </c>
      <c r="C417" s="291" t="s">
        <v>25</v>
      </c>
      <c r="D417" s="295">
        <v>245066.6292</v>
      </c>
      <c r="E417" s="295">
        <v>228236.80619999999</v>
      </c>
      <c r="F417" s="295">
        <v>220076.47659999999</v>
      </c>
      <c r="G417" s="295">
        <v>220076.47659999999</v>
      </c>
      <c r="H417" s="295">
        <v>220076.47659999999</v>
      </c>
      <c r="I417" s="295">
        <v>220076.47659999999</v>
      </c>
      <c r="J417" s="295">
        <v>220076.47659999999</v>
      </c>
      <c r="K417" s="295">
        <v>219599.4896</v>
      </c>
      <c r="L417" s="295">
        <v>219599.4896</v>
      </c>
      <c r="M417" s="295">
        <v>187577.6948</v>
      </c>
      <c r="N417" s="291"/>
      <c r="O417" s="295">
        <v>18.318523890000002</v>
      </c>
      <c r="P417" s="295">
        <v>17.261716329999999</v>
      </c>
      <c r="Q417" s="295">
        <v>16.749156159999998</v>
      </c>
      <c r="R417" s="295">
        <v>16.749156159999998</v>
      </c>
      <c r="S417" s="295">
        <v>16.749156159999998</v>
      </c>
      <c r="T417" s="295">
        <v>16.749156159999998</v>
      </c>
      <c r="U417" s="295">
        <v>16.749156159999998</v>
      </c>
      <c r="V417" s="295">
        <v>16.69736674</v>
      </c>
      <c r="W417" s="295">
        <v>16.69736674</v>
      </c>
      <c r="X417" s="295">
        <v>14.687124949999999</v>
      </c>
      <c r="Y417" s="470">
        <v>1</v>
      </c>
      <c r="Z417" s="410"/>
      <c r="AA417" s="410"/>
      <c r="AB417" s="410"/>
      <c r="AC417" s="410"/>
      <c r="AD417" s="410"/>
      <c r="AE417" s="410"/>
      <c r="AF417" s="410"/>
      <c r="AG417" s="410"/>
      <c r="AH417" s="410"/>
      <c r="AI417" s="410"/>
      <c r="AJ417" s="410"/>
      <c r="AK417" s="410"/>
      <c r="AL417" s="410"/>
      <c r="AM417" s="296">
        <f>SUM(Y417:AL417)</f>
        <v>1</v>
      </c>
    </row>
    <row r="418" spans="1:39" ht="16"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0">AA417</f>
        <v>0</v>
      </c>
      <c r="AB418" s="411">
        <f t="shared" si="120"/>
        <v>0</v>
      </c>
      <c r="AC418" s="411">
        <f t="shared" si="120"/>
        <v>0</v>
      </c>
      <c r="AD418" s="411">
        <f t="shared" si="120"/>
        <v>0</v>
      </c>
      <c r="AE418" s="411">
        <f t="shared" si="120"/>
        <v>0</v>
      </c>
      <c r="AF418" s="411">
        <f t="shared" si="120"/>
        <v>0</v>
      </c>
      <c r="AG418" s="411">
        <f t="shared" si="120"/>
        <v>0</v>
      </c>
      <c r="AH418" s="411">
        <f t="shared" si="120"/>
        <v>0</v>
      </c>
      <c r="AI418" s="411">
        <f t="shared" si="120"/>
        <v>0</v>
      </c>
      <c r="AJ418" s="411">
        <f t="shared" si="120"/>
        <v>0</v>
      </c>
      <c r="AK418" s="411">
        <f t="shared" si="120"/>
        <v>0</v>
      </c>
      <c r="AL418" s="411">
        <f t="shared" si="120"/>
        <v>0</v>
      </c>
      <c r="AM418" s="297"/>
    </row>
    <row r="419" spans="1:39" ht="16"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6" outlineLevel="1">
      <c r="A420" s="509">
        <v>5</v>
      </c>
      <c r="B420" s="294" t="s">
        <v>5</v>
      </c>
      <c r="C420" s="291" t="s">
        <v>25</v>
      </c>
      <c r="D420" s="295">
        <v>1063216.1089999999</v>
      </c>
      <c r="E420" s="295">
        <v>922328.74360000005</v>
      </c>
      <c r="F420" s="295">
        <v>848906.04960000003</v>
      </c>
      <c r="G420" s="295">
        <v>848906.04960000003</v>
      </c>
      <c r="H420" s="295">
        <v>848906.04960000003</v>
      </c>
      <c r="I420" s="295">
        <v>848906.04960000003</v>
      </c>
      <c r="J420" s="295">
        <v>848906.04960000003</v>
      </c>
      <c r="K420" s="295">
        <v>848538.31640000001</v>
      </c>
      <c r="L420" s="295">
        <v>848538.31640000001</v>
      </c>
      <c r="M420" s="295">
        <v>789187.77619999996</v>
      </c>
      <c r="N420" s="291"/>
      <c r="O420" s="295">
        <v>69.582491730000001</v>
      </c>
      <c r="P420" s="295">
        <v>60.737963440000001</v>
      </c>
      <c r="Q420" s="295">
        <v>56.128685019999999</v>
      </c>
      <c r="R420" s="295">
        <v>56.128685019999999</v>
      </c>
      <c r="S420" s="295">
        <v>56.128685019999999</v>
      </c>
      <c r="T420" s="295">
        <v>56.128685019999999</v>
      </c>
      <c r="U420" s="295">
        <v>56.128685019999999</v>
      </c>
      <c r="V420" s="295">
        <v>56.08670635</v>
      </c>
      <c r="W420" s="295">
        <v>56.08670635</v>
      </c>
      <c r="X420" s="295">
        <v>52.360839740000003</v>
      </c>
      <c r="Y420" s="470">
        <v>1</v>
      </c>
      <c r="Z420" s="410"/>
      <c r="AA420" s="410"/>
      <c r="AB420" s="410"/>
      <c r="AC420" s="410"/>
      <c r="AD420" s="410"/>
      <c r="AE420" s="410"/>
      <c r="AF420" s="410"/>
      <c r="AG420" s="410"/>
      <c r="AH420" s="410"/>
      <c r="AI420" s="410"/>
      <c r="AJ420" s="410"/>
      <c r="AK420" s="410"/>
      <c r="AL420" s="410"/>
      <c r="AM420" s="296">
        <f>SUM(Y420:AL420)</f>
        <v>1</v>
      </c>
    </row>
    <row r="421" spans="1:39" ht="16"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1">AA420</f>
        <v>0</v>
      </c>
      <c r="AB421" s="411">
        <f t="shared" si="121"/>
        <v>0</v>
      </c>
      <c r="AC421" s="411">
        <f t="shared" si="121"/>
        <v>0</v>
      </c>
      <c r="AD421" s="411">
        <f t="shared" si="121"/>
        <v>0</v>
      </c>
      <c r="AE421" s="411">
        <f t="shared" si="121"/>
        <v>0</v>
      </c>
      <c r="AF421" s="411">
        <f t="shared" si="121"/>
        <v>0</v>
      </c>
      <c r="AG421" s="411">
        <f t="shared" si="121"/>
        <v>0</v>
      </c>
      <c r="AH421" s="411">
        <f t="shared" si="121"/>
        <v>0</v>
      </c>
      <c r="AI421" s="411">
        <f t="shared" si="121"/>
        <v>0</v>
      </c>
      <c r="AJ421" s="411">
        <f t="shared" si="121"/>
        <v>0</v>
      </c>
      <c r="AK421" s="411">
        <f t="shared" si="121"/>
        <v>0</v>
      </c>
      <c r="AL421" s="411">
        <f t="shared" si="121"/>
        <v>0</v>
      </c>
      <c r="AM421" s="297"/>
    </row>
    <row r="422" spans="1:39" ht="16"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6"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6"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2">AA423</f>
        <v>0</v>
      </c>
      <c r="AB424" s="411">
        <f t="shared" si="122"/>
        <v>0</v>
      </c>
      <c r="AC424" s="411">
        <f t="shared" si="122"/>
        <v>0</v>
      </c>
      <c r="AD424" s="411">
        <f t="shared" si="122"/>
        <v>0</v>
      </c>
      <c r="AE424" s="411">
        <f t="shared" si="122"/>
        <v>0</v>
      </c>
      <c r="AF424" s="411">
        <f t="shared" si="122"/>
        <v>0</v>
      </c>
      <c r="AG424" s="411">
        <f t="shared" si="122"/>
        <v>0</v>
      </c>
      <c r="AH424" s="411">
        <f t="shared" si="122"/>
        <v>0</v>
      </c>
      <c r="AI424" s="411">
        <f t="shared" si="122"/>
        <v>0</v>
      </c>
      <c r="AJ424" s="411">
        <f t="shared" si="122"/>
        <v>0</v>
      </c>
      <c r="AK424" s="411">
        <f t="shared" si="122"/>
        <v>0</v>
      </c>
      <c r="AL424" s="411">
        <f t="shared" si="122"/>
        <v>0</v>
      </c>
      <c r="AM424" s="297"/>
    </row>
    <row r="425" spans="1:39" ht="16"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6"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445.99689999999998</v>
      </c>
      <c r="P426" s="295">
        <v>0</v>
      </c>
      <c r="Q426" s="295">
        <v>0</v>
      </c>
      <c r="R426" s="295">
        <v>0</v>
      </c>
      <c r="S426" s="295">
        <v>0</v>
      </c>
      <c r="T426" s="295">
        <v>0</v>
      </c>
      <c r="U426" s="295">
        <v>0</v>
      </c>
      <c r="V426" s="295">
        <v>0</v>
      </c>
      <c r="W426" s="295">
        <v>0</v>
      </c>
      <c r="X426" s="295">
        <v>0</v>
      </c>
      <c r="Y426" s="410"/>
      <c r="Z426" s="410"/>
      <c r="AA426" s="410"/>
      <c r="AB426" s="410"/>
      <c r="AC426" s="410"/>
      <c r="AD426" s="410"/>
      <c r="AE426" s="410"/>
      <c r="AF426" s="410"/>
      <c r="AG426" s="410"/>
      <c r="AH426" s="410"/>
      <c r="AI426" s="410"/>
      <c r="AJ426" s="410"/>
      <c r="AK426" s="410"/>
      <c r="AL426" s="410"/>
      <c r="AM426" s="296">
        <f>SUM(Y426:AL426)</f>
        <v>0</v>
      </c>
    </row>
    <row r="427" spans="1:39" ht="16"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3">AA426</f>
        <v>0</v>
      </c>
      <c r="AB427" s="411">
        <f t="shared" si="123"/>
        <v>0</v>
      </c>
      <c r="AC427" s="411">
        <f t="shared" si="123"/>
        <v>0</v>
      </c>
      <c r="AD427" s="411">
        <f t="shared" si="123"/>
        <v>0</v>
      </c>
      <c r="AE427" s="411">
        <f t="shared" si="123"/>
        <v>0</v>
      </c>
      <c r="AF427" s="411">
        <f t="shared" si="123"/>
        <v>0</v>
      </c>
      <c r="AG427" s="411">
        <f t="shared" si="123"/>
        <v>0</v>
      </c>
      <c r="AH427" s="411">
        <f t="shared" si="123"/>
        <v>0</v>
      </c>
      <c r="AI427" s="411">
        <f t="shared" si="123"/>
        <v>0</v>
      </c>
      <c r="AJ427" s="411">
        <f t="shared" si="123"/>
        <v>0</v>
      </c>
      <c r="AK427" s="411">
        <f t="shared" si="123"/>
        <v>0</v>
      </c>
      <c r="AL427" s="411">
        <f t="shared" si="123"/>
        <v>0</v>
      </c>
      <c r="AM427" s="297"/>
    </row>
    <row r="428" spans="1:39" ht="16"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6"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6"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4">AA429</f>
        <v>0</v>
      </c>
      <c r="AB430" s="411">
        <f t="shared" si="124"/>
        <v>0</v>
      </c>
      <c r="AC430" s="411">
        <f t="shared" si="124"/>
        <v>0</v>
      </c>
      <c r="AD430" s="411">
        <f t="shared" si="124"/>
        <v>0</v>
      </c>
      <c r="AE430" s="411">
        <f t="shared" si="124"/>
        <v>0</v>
      </c>
      <c r="AF430" s="411">
        <f t="shared" si="124"/>
        <v>0</v>
      </c>
      <c r="AG430" s="411">
        <f t="shared" si="124"/>
        <v>0</v>
      </c>
      <c r="AH430" s="411">
        <f t="shared" si="124"/>
        <v>0</v>
      </c>
      <c r="AI430" s="411">
        <f t="shared" si="124"/>
        <v>0</v>
      </c>
      <c r="AJ430" s="411">
        <f t="shared" si="124"/>
        <v>0</v>
      </c>
      <c r="AK430" s="411">
        <f t="shared" si="124"/>
        <v>0</v>
      </c>
      <c r="AL430" s="411">
        <f t="shared" si="124"/>
        <v>0</v>
      </c>
      <c r="AM430" s="297"/>
    </row>
    <row r="431" spans="1:39" s="283" customFormat="1" ht="16"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6"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v>1</v>
      </c>
      <c r="Z432" s="410"/>
      <c r="AA432" s="410"/>
      <c r="AB432" s="410"/>
      <c r="AC432" s="410"/>
      <c r="AD432" s="410"/>
      <c r="AE432" s="410"/>
      <c r="AF432" s="410"/>
      <c r="AG432" s="410"/>
      <c r="AH432" s="410"/>
      <c r="AI432" s="410"/>
      <c r="AJ432" s="410"/>
      <c r="AK432" s="410"/>
      <c r="AL432" s="410"/>
      <c r="AM432" s="296">
        <f>SUM(Y432:AL432)</f>
        <v>1</v>
      </c>
    </row>
    <row r="433" spans="1:39" ht="16"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5">AA432</f>
        <v>0</v>
      </c>
      <c r="AB433" s="411">
        <f t="shared" si="125"/>
        <v>0</v>
      </c>
      <c r="AC433" s="411">
        <f t="shared" si="125"/>
        <v>0</v>
      </c>
      <c r="AD433" s="411">
        <f t="shared" si="125"/>
        <v>0</v>
      </c>
      <c r="AE433" s="411">
        <f t="shared" si="125"/>
        <v>0</v>
      </c>
      <c r="AF433" s="411">
        <f t="shared" si="125"/>
        <v>0</v>
      </c>
      <c r="AG433" s="411">
        <f t="shared" si="125"/>
        <v>0</v>
      </c>
      <c r="AH433" s="411">
        <f t="shared" si="125"/>
        <v>0</v>
      </c>
      <c r="AI433" s="411">
        <f t="shared" si="125"/>
        <v>0</v>
      </c>
      <c r="AJ433" s="411">
        <f t="shared" si="125"/>
        <v>0</v>
      </c>
      <c r="AK433" s="411">
        <f t="shared" si="125"/>
        <v>0</v>
      </c>
      <c r="AL433" s="411">
        <f t="shared" si="125"/>
        <v>0</v>
      </c>
      <c r="AM433" s="297"/>
    </row>
    <row r="434" spans="1:39" ht="16"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6" outlineLevel="1">
      <c r="A436" s="509">
        <v>10</v>
      </c>
      <c r="B436" s="310" t="s">
        <v>22</v>
      </c>
      <c r="C436" s="291" t="s">
        <v>25</v>
      </c>
      <c r="D436" s="295">
        <v>2346163.3289999999</v>
      </c>
      <c r="E436" s="295">
        <v>2345746.84</v>
      </c>
      <c r="F436" s="295">
        <v>2345746.84</v>
      </c>
      <c r="G436" s="295">
        <v>2318355.9810000001</v>
      </c>
      <c r="H436" s="295">
        <v>2318355.9810000001</v>
      </c>
      <c r="I436" s="295">
        <v>2318355.9810000001</v>
      </c>
      <c r="J436" s="295">
        <v>2285450.2179999999</v>
      </c>
      <c r="K436" s="295">
        <v>2285450.2179999999</v>
      </c>
      <c r="L436" s="295">
        <v>2077333.86</v>
      </c>
      <c r="M436" s="295">
        <v>1882296.6370000001</v>
      </c>
      <c r="N436" s="295">
        <v>12</v>
      </c>
      <c r="O436" s="295">
        <v>295.05080329999998</v>
      </c>
      <c r="P436" s="295">
        <v>294.93124269999998</v>
      </c>
      <c r="Q436" s="295">
        <v>294.93124269999998</v>
      </c>
      <c r="R436" s="295">
        <v>287.09418199999999</v>
      </c>
      <c r="S436" s="295">
        <v>287.09418199999999</v>
      </c>
      <c r="T436" s="295">
        <v>287.09418199999999</v>
      </c>
      <c r="U436" s="295">
        <v>282.13911919999998</v>
      </c>
      <c r="V436" s="295">
        <v>282.13911919999998</v>
      </c>
      <c r="W436" s="295">
        <v>254.6667831</v>
      </c>
      <c r="X436" s="295">
        <v>233.67473050000001</v>
      </c>
      <c r="Y436" s="415"/>
      <c r="Z436" s="469"/>
      <c r="AA436" s="469">
        <v>1</v>
      </c>
      <c r="AB436" s="469"/>
      <c r="AC436" s="415"/>
      <c r="AD436" s="415"/>
      <c r="AE436" s="415"/>
      <c r="AF436" s="415"/>
      <c r="AG436" s="415"/>
      <c r="AH436" s="415"/>
      <c r="AI436" s="415"/>
      <c r="AJ436" s="415"/>
      <c r="AK436" s="415"/>
      <c r="AL436" s="415"/>
      <c r="AM436" s="296">
        <f>SUM(Y436:AL436)</f>
        <v>1</v>
      </c>
    </row>
    <row r="437" spans="1:39" ht="16"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6">AA436</f>
        <v>1</v>
      </c>
      <c r="AB437" s="411">
        <f t="shared" si="126"/>
        <v>0</v>
      </c>
      <c r="AC437" s="411">
        <f t="shared" si="126"/>
        <v>0</v>
      </c>
      <c r="AD437" s="411">
        <f t="shared" si="126"/>
        <v>0</v>
      </c>
      <c r="AE437" s="411">
        <f t="shared" si="126"/>
        <v>0</v>
      </c>
      <c r="AF437" s="411">
        <f t="shared" si="126"/>
        <v>0</v>
      </c>
      <c r="AG437" s="411">
        <f t="shared" si="126"/>
        <v>0</v>
      </c>
      <c r="AH437" s="411">
        <f t="shared" si="126"/>
        <v>0</v>
      </c>
      <c r="AI437" s="411">
        <f t="shared" si="126"/>
        <v>0</v>
      </c>
      <c r="AJ437" s="411">
        <f t="shared" si="126"/>
        <v>0</v>
      </c>
      <c r="AK437" s="411">
        <f t="shared" si="126"/>
        <v>0</v>
      </c>
      <c r="AL437" s="411">
        <f t="shared" si="126"/>
        <v>0</v>
      </c>
      <c r="AM437" s="311"/>
    </row>
    <row r="438" spans="1:39" ht="16"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7" outlineLevel="1">
      <c r="A439" s="509">
        <v>11</v>
      </c>
      <c r="B439" s="314" t="s">
        <v>21</v>
      </c>
      <c r="C439" s="291" t="s">
        <v>25</v>
      </c>
      <c r="D439" s="295">
        <v>779547.71539999999</v>
      </c>
      <c r="E439" s="295">
        <v>776206.79709999997</v>
      </c>
      <c r="F439" s="295">
        <v>675991.29859999998</v>
      </c>
      <c r="G439" s="295">
        <v>565228.73970000003</v>
      </c>
      <c r="H439" s="295">
        <v>565228.73970000003</v>
      </c>
      <c r="I439" s="295">
        <v>565228.73970000003</v>
      </c>
      <c r="J439" s="295">
        <v>565228.73970000003</v>
      </c>
      <c r="K439" s="295">
        <v>563375.92220000003</v>
      </c>
      <c r="L439" s="295">
        <v>563375.92220000003</v>
      </c>
      <c r="M439" s="295">
        <v>563375.92220000003</v>
      </c>
      <c r="N439" s="295">
        <v>12</v>
      </c>
      <c r="O439" s="295">
        <v>199.85445469999999</v>
      </c>
      <c r="P439" s="295">
        <v>198.96491459999999</v>
      </c>
      <c r="Q439" s="295">
        <v>174.56773039999999</v>
      </c>
      <c r="R439" s="295">
        <v>142.9186163</v>
      </c>
      <c r="S439" s="295">
        <v>142.9186163</v>
      </c>
      <c r="T439" s="295">
        <v>142.9186163</v>
      </c>
      <c r="U439" s="295">
        <v>142.9186163</v>
      </c>
      <c r="V439" s="295">
        <v>141.06447750000001</v>
      </c>
      <c r="W439" s="295">
        <v>141.06447750000001</v>
      </c>
      <c r="X439" s="295">
        <v>141.06447750000001</v>
      </c>
      <c r="Y439" s="415"/>
      <c r="Z439" s="469">
        <v>1</v>
      </c>
      <c r="AA439" s="415"/>
      <c r="AB439" s="415"/>
      <c r="AC439" s="415"/>
      <c r="AD439" s="415"/>
      <c r="AE439" s="415"/>
      <c r="AF439" s="415"/>
      <c r="AG439" s="415"/>
      <c r="AH439" s="415"/>
      <c r="AI439" s="415"/>
      <c r="AJ439" s="415"/>
      <c r="AK439" s="415"/>
      <c r="AL439" s="415"/>
      <c r="AM439" s="296">
        <f>SUM(Y439:AL439)</f>
        <v>1</v>
      </c>
    </row>
    <row r="440" spans="1:39" ht="16"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7">AA439</f>
        <v>0</v>
      </c>
      <c r="AB440" s="411">
        <f t="shared" si="127"/>
        <v>0</v>
      </c>
      <c r="AC440" s="411">
        <f t="shared" si="127"/>
        <v>0</v>
      </c>
      <c r="AD440" s="411">
        <f t="shared" si="127"/>
        <v>0</v>
      </c>
      <c r="AE440" s="411">
        <f t="shared" si="127"/>
        <v>0</v>
      </c>
      <c r="AF440" s="411">
        <f t="shared" si="127"/>
        <v>0</v>
      </c>
      <c r="AG440" s="411">
        <f t="shared" si="127"/>
        <v>0</v>
      </c>
      <c r="AH440" s="411">
        <f t="shared" si="127"/>
        <v>0</v>
      </c>
      <c r="AI440" s="411">
        <f t="shared" si="127"/>
        <v>0</v>
      </c>
      <c r="AJ440" s="411">
        <f t="shared" si="127"/>
        <v>0</v>
      </c>
      <c r="AK440" s="411">
        <f t="shared" si="127"/>
        <v>0</v>
      </c>
      <c r="AL440" s="411">
        <f t="shared" si="127"/>
        <v>0</v>
      </c>
      <c r="AM440" s="311"/>
    </row>
    <row r="441" spans="1:39" ht="16"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7"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6"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8">AB442</f>
        <v>0</v>
      </c>
      <c r="AC443" s="411">
        <f t="shared" si="128"/>
        <v>0</v>
      </c>
      <c r="AD443" s="411">
        <f t="shared" si="128"/>
        <v>0</v>
      </c>
      <c r="AE443" s="411">
        <f t="shared" si="128"/>
        <v>0</v>
      </c>
      <c r="AF443" s="411">
        <f t="shared" si="128"/>
        <v>0</v>
      </c>
      <c r="AG443" s="411">
        <f t="shared" si="128"/>
        <v>0</v>
      </c>
      <c r="AH443" s="411">
        <f t="shared" si="128"/>
        <v>0</v>
      </c>
      <c r="AI443" s="411">
        <f t="shared" si="128"/>
        <v>0</v>
      </c>
      <c r="AJ443" s="411">
        <f t="shared" si="128"/>
        <v>0</v>
      </c>
      <c r="AK443" s="411">
        <f t="shared" si="128"/>
        <v>0</v>
      </c>
      <c r="AL443" s="411">
        <f t="shared" si="128"/>
        <v>0</v>
      </c>
      <c r="AM443" s="311"/>
    </row>
    <row r="444" spans="1:39" ht="16"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7" outlineLevel="1">
      <c r="A445" s="509">
        <v>13</v>
      </c>
      <c r="B445" s="314" t="s">
        <v>24</v>
      </c>
      <c r="C445" s="291" t="s">
        <v>25</v>
      </c>
      <c r="D445" s="295">
        <v>165882.53520000001</v>
      </c>
      <c r="E445" s="295">
        <v>165882.53520000001</v>
      </c>
      <c r="F445" s="295">
        <v>165882.53520000001</v>
      </c>
      <c r="G445" s="295">
        <v>165882.53520000001</v>
      </c>
      <c r="H445" s="295">
        <v>165882.53520000001</v>
      </c>
      <c r="I445" s="295">
        <v>165882.53520000001</v>
      </c>
      <c r="J445" s="295">
        <v>165882.53520000001</v>
      </c>
      <c r="K445" s="295">
        <v>165882.53520000001</v>
      </c>
      <c r="L445" s="295">
        <v>165882.53520000001</v>
      </c>
      <c r="M445" s="295">
        <v>165882.53520000001</v>
      </c>
      <c r="N445" s="295">
        <v>12</v>
      </c>
      <c r="O445" s="295">
        <v>33.562511999999998</v>
      </c>
      <c r="P445" s="295">
        <v>33.562511999999998</v>
      </c>
      <c r="Q445" s="295">
        <v>33.562511999999998</v>
      </c>
      <c r="R445" s="295">
        <v>33.562511999999998</v>
      </c>
      <c r="S445" s="295">
        <v>33.562511999999998</v>
      </c>
      <c r="T445" s="295">
        <v>33.562511999999998</v>
      </c>
      <c r="U445" s="295">
        <v>33.562511999999998</v>
      </c>
      <c r="V445" s="295">
        <v>33.562511999999998</v>
      </c>
      <c r="W445" s="295">
        <v>33.562511999999998</v>
      </c>
      <c r="X445" s="295">
        <v>33.562511999999998</v>
      </c>
      <c r="Y445" s="415"/>
      <c r="Z445" s="415"/>
      <c r="AA445" s="415">
        <v>1</v>
      </c>
      <c r="AB445" s="415"/>
      <c r="AC445" s="415"/>
      <c r="AD445" s="415"/>
      <c r="AE445" s="415"/>
      <c r="AF445" s="415"/>
      <c r="AG445" s="415"/>
      <c r="AH445" s="415"/>
      <c r="AI445" s="415"/>
      <c r="AJ445" s="415"/>
      <c r="AK445" s="415"/>
      <c r="AL445" s="415"/>
      <c r="AM445" s="296">
        <f>SUM(Y445:AL445)</f>
        <v>1</v>
      </c>
    </row>
    <row r="446" spans="1:39" ht="16"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29">AB445</f>
        <v>0</v>
      </c>
      <c r="AC446" s="411">
        <f t="shared" si="129"/>
        <v>0</v>
      </c>
      <c r="AD446" s="411">
        <f t="shared" si="129"/>
        <v>0</v>
      </c>
      <c r="AE446" s="411">
        <f t="shared" si="129"/>
        <v>0</v>
      </c>
      <c r="AF446" s="411">
        <f t="shared" si="129"/>
        <v>0</v>
      </c>
      <c r="AG446" s="411">
        <f t="shared" si="129"/>
        <v>0</v>
      </c>
      <c r="AH446" s="411">
        <f t="shared" si="129"/>
        <v>0</v>
      </c>
      <c r="AI446" s="411">
        <f t="shared" si="129"/>
        <v>0</v>
      </c>
      <c r="AJ446" s="411">
        <f t="shared" si="129"/>
        <v>0</v>
      </c>
      <c r="AK446" s="411">
        <f t="shared" si="129"/>
        <v>0</v>
      </c>
      <c r="AL446" s="411">
        <f t="shared" si="129"/>
        <v>0</v>
      </c>
      <c r="AM446" s="311"/>
    </row>
    <row r="447" spans="1:39" ht="16"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7" outlineLevel="1">
      <c r="A448" s="509">
        <v>14</v>
      </c>
      <c r="B448" s="314" t="s">
        <v>20</v>
      </c>
      <c r="C448" s="291" t="s">
        <v>25</v>
      </c>
      <c r="D448" s="295">
        <v>456914.99040000001</v>
      </c>
      <c r="E448" s="295">
        <v>456914.99040000001</v>
      </c>
      <c r="F448" s="295">
        <v>456914.99040000001</v>
      </c>
      <c r="G448" s="295">
        <v>456914.99040000001</v>
      </c>
      <c r="H448" s="295">
        <v>0</v>
      </c>
      <c r="I448" s="295">
        <v>0</v>
      </c>
      <c r="J448" s="295">
        <v>0</v>
      </c>
      <c r="K448" s="295">
        <v>0</v>
      </c>
      <c r="L448" s="295">
        <v>0</v>
      </c>
      <c r="M448" s="295">
        <v>0</v>
      </c>
      <c r="N448" s="295">
        <v>12</v>
      </c>
      <c r="O448" s="295">
        <v>93.568513609999997</v>
      </c>
      <c r="P448" s="295">
        <v>93.568513609999997</v>
      </c>
      <c r="Q448" s="295">
        <v>93.568513609999997</v>
      </c>
      <c r="R448" s="295">
        <v>93.568513609999997</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6"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0">AA448</f>
        <v>1</v>
      </c>
      <c r="AB449" s="411">
        <f t="shared" si="130"/>
        <v>0</v>
      </c>
      <c r="AC449" s="411">
        <f t="shared" si="130"/>
        <v>0</v>
      </c>
      <c r="AD449" s="411">
        <f t="shared" si="130"/>
        <v>0</v>
      </c>
      <c r="AE449" s="411">
        <f t="shared" si="130"/>
        <v>0</v>
      </c>
      <c r="AF449" s="411">
        <f t="shared" si="130"/>
        <v>0</v>
      </c>
      <c r="AG449" s="411">
        <f t="shared" si="130"/>
        <v>0</v>
      </c>
      <c r="AH449" s="411">
        <f t="shared" si="130"/>
        <v>0</v>
      </c>
      <c r="AI449" s="411">
        <f t="shared" si="130"/>
        <v>0</v>
      </c>
      <c r="AJ449" s="411">
        <f t="shared" si="130"/>
        <v>0</v>
      </c>
      <c r="AK449" s="411">
        <f t="shared" si="130"/>
        <v>0</v>
      </c>
      <c r="AL449" s="411">
        <f t="shared" si="130"/>
        <v>0</v>
      </c>
      <c r="AM449" s="311"/>
    </row>
    <row r="450" spans="1:39" ht="16"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7"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7"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1">AA451</f>
        <v>0</v>
      </c>
      <c r="AB452" s="411">
        <f t="shared" si="131"/>
        <v>0</v>
      </c>
      <c r="AC452" s="411">
        <f t="shared" si="131"/>
        <v>0</v>
      </c>
      <c r="AD452" s="411">
        <f t="shared" si="131"/>
        <v>0</v>
      </c>
      <c r="AE452" s="411">
        <f t="shared" si="131"/>
        <v>0</v>
      </c>
      <c r="AF452" s="411">
        <f t="shared" si="131"/>
        <v>0</v>
      </c>
      <c r="AG452" s="411">
        <f t="shared" si="131"/>
        <v>0</v>
      </c>
      <c r="AH452" s="411">
        <f t="shared" si="131"/>
        <v>0</v>
      </c>
      <c r="AI452" s="411">
        <f t="shared" si="131"/>
        <v>0</v>
      </c>
      <c r="AJ452" s="411">
        <f t="shared" si="131"/>
        <v>0</v>
      </c>
      <c r="AK452" s="411">
        <f t="shared" si="131"/>
        <v>0</v>
      </c>
      <c r="AL452" s="411">
        <f t="shared" si="131"/>
        <v>0</v>
      </c>
      <c r="AM452" s="311"/>
    </row>
    <row r="453" spans="1:39" s="283" customFormat="1" ht="16"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7"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7"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2">AA454</f>
        <v>0</v>
      </c>
      <c r="AB455" s="411">
        <f t="shared" si="132"/>
        <v>0</v>
      </c>
      <c r="AC455" s="411">
        <f t="shared" si="132"/>
        <v>0</v>
      </c>
      <c r="AD455" s="411">
        <f t="shared" si="132"/>
        <v>0</v>
      </c>
      <c r="AE455" s="411">
        <f t="shared" si="132"/>
        <v>0</v>
      </c>
      <c r="AF455" s="411">
        <f t="shared" si="132"/>
        <v>0</v>
      </c>
      <c r="AG455" s="411">
        <f t="shared" si="132"/>
        <v>0</v>
      </c>
      <c r="AH455" s="411">
        <f t="shared" si="132"/>
        <v>0</v>
      </c>
      <c r="AI455" s="411">
        <f t="shared" si="132"/>
        <v>0</v>
      </c>
      <c r="AJ455" s="411">
        <f t="shared" si="132"/>
        <v>0</v>
      </c>
      <c r="AK455" s="411">
        <f t="shared" si="132"/>
        <v>0</v>
      </c>
      <c r="AL455" s="411">
        <f t="shared" si="132"/>
        <v>0</v>
      </c>
      <c r="AM455" s="311"/>
    </row>
    <row r="456" spans="1:39" s="283" customFormat="1" ht="16"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7" outlineLevel="1">
      <c r="A457" s="509">
        <v>17</v>
      </c>
      <c r="B457" s="314" t="s">
        <v>9</v>
      </c>
      <c r="C457" s="291" t="s">
        <v>25</v>
      </c>
      <c r="D457" s="295">
        <v>0</v>
      </c>
      <c r="E457" s="295">
        <v>0</v>
      </c>
      <c r="F457" s="295">
        <v>0</v>
      </c>
      <c r="G457" s="295">
        <v>0</v>
      </c>
      <c r="H457" s="295">
        <v>0</v>
      </c>
      <c r="I457" s="295">
        <v>0</v>
      </c>
      <c r="J457" s="295">
        <v>0</v>
      </c>
      <c r="K457" s="295">
        <v>0</v>
      </c>
      <c r="L457" s="295">
        <v>0</v>
      </c>
      <c r="M457" s="295">
        <v>0</v>
      </c>
      <c r="N457" s="291"/>
      <c r="O457" s="295">
        <v>0</v>
      </c>
      <c r="P457" s="295">
        <v>0</v>
      </c>
      <c r="Q457" s="295">
        <v>0</v>
      </c>
      <c r="R457" s="295">
        <v>0</v>
      </c>
      <c r="S457" s="295">
        <v>0</v>
      </c>
      <c r="T457" s="295">
        <v>0</v>
      </c>
      <c r="U457" s="295">
        <v>0</v>
      </c>
      <c r="V457" s="295">
        <v>0</v>
      </c>
      <c r="W457" s="295">
        <v>0</v>
      </c>
      <c r="X457" s="295">
        <v>0</v>
      </c>
      <c r="Y457" s="415"/>
      <c r="Z457" s="415"/>
      <c r="AA457" s="415"/>
      <c r="AB457" s="415"/>
      <c r="AC457" s="415"/>
      <c r="AD457" s="415"/>
      <c r="AE457" s="415"/>
      <c r="AF457" s="415"/>
      <c r="AG457" s="415"/>
      <c r="AH457" s="415"/>
      <c r="AI457" s="415"/>
      <c r="AJ457" s="415"/>
      <c r="AK457" s="415"/>
      <c r="AL457" s="415"/>
      <c r="AM457" s="296">
        <f>SUM(Y457:AL457)</f>
        <v>0</v>
      </c>
    </row>
    <row r="458" spans="1:39" ht="16"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3">AA457</f>
        <v>0</v>
      </c>
      <c r="AB458" s="411">
        <f t="shared" si="133"/>
        <v>0</v>
      </c>
      <c r="AC458" s="411">
        <f t="shared" si="133"/>
        <v>0</v>
      </c>
      <c r="AD458" s="411">
        <f t="shared" si="133"/>
        <v>0</v>
      </c>
      <c r="AE458" s="411">
        <f t="shared" si="133"/>
        <v>0</v>
      </c>
      <c r="AF458" s="411">
        <f t="shared" si="133"/>
        <v>0</v>
      </c>
      <c r="AG458" s="411">
        <f t="shared" si="133"/>
        <v>0</v>
      </c>
      <c r="AH458" s="411">
        <f t="shared" si="133"/>
        <v>0</v>
      </c>
      <c r="AI458" s="411">
        <f t="shared" si="133"/>
        <v>0</v>
      </c>
      <c r="AJ458" s="411">
        <f t="shared" si="133"/>
        <v>0</v>
      </c>
      <c r="AK458" s="411">
        <f t="shared" si="133"/>
        <v>0</v>
      </c>
      <c r="AL458" s="411">
        <f t="shared" si="133"/>
        <v>0</v>
      </c>
      <c r="AM458" s="311"/>
    </row>
    <row r="459" spans="1:39" ht="16"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7"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6"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4">AA461</f>
        <v>0</v>
      </c>
      <c r="AB462" s="411">
        <f t="shared" si="134"/>
        <v>0</v>
      </c>
      <c r="AC462" s="411">
        <f t="shared" si="134"/>
        <v>0</v>
      </c>
      <c r="AD462" s="411">
        <f t="shared" si="134"/>
        <v>0</v>
      </c>
      <c r="AE462" s="411">
        <f t="shared" si="134"/>
        <v>0</v>
      </c>
      <c r="AF462" s="411">
        <f t="shared" si="134"/>
        <v>0</v>
      </c>
      <c r="AG462" s="411">
        <f t="shared" si="134"/>
        <v>0</v>
      </c>
      <c r="AH462" s="411">
        <f t="shared" si="134"/>
        <v>0</v>
      </c>
      <c r="AI462" s="411">
        <f t="shared" si="134"/>
        <v>0</v>
      </c>
      <c r="AJ462" s="411">
        <f t="shared" si="134"/>
        <v>0</v>
      </c>
      <c r="AK462" s="411">
        <f t="shared" si="134"/>
        <v>0</v>
      </c>
      <c r="AL462" s="411">
        <f t="shared" si="134"/>
        <v>0</v>
      </c>
      <c r="AM462" s="297"/>
    </row>
    <row r="463" spans="1:39" ht="16"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7"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6"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5">AA464</f>
        <v>0</v>
      </c>
      <c r="AB465" s="411">
        <f t="shared" si="135"/>
        <v>0</v>
      </c>
      <c r="AC465" s="411">
        <f t="shared" si="135"/>
        <v>0</v>
      </c>
      <c r="AD465" s="411">
        <f t="shared" si="135"/>
        <v>0</v>
      </c>
      <c r="AE465" s="411">
        <f t="shared" si="135"/>
        <v>0</v>
      </c>
      <c r="AF465" s="411">
        <f t="shared" si="135"/>
        <v>0</v>
      </c>
      <c r="AG465" s="411">
        <f t="shared" si="135"/>
        <v>0</v>
      </c>
      <c r="AH465" s="411">
        <f t="shared" si="135"/>
        <v>0</v>
      </c>
      <c r="AI465" s="411">
        <f t="shared" si="135"/>
        <v>0</v>
      </c>
      <c r="AJ465" s="411">
        <f t="shared" si="135"/>
        <v>0</v>
      </c>
      <c r="AK465" s="411">
        <f t="shared" si="135"/>
        <v>0</v>
      </c>
      <c r="AL465" s="411">
        <f t="shared" si="135"/>
        <v>0</v>
      </c>
      <c r="AM465" s="297"/>
    </row>
    <row r="466" spans="1:39" ht="16"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7"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6"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6">AA467</f>
        <v>0</v>
      </c>
      <c r="AB468" s="411">
        <f t="shared" si="136"/>
        <v>0</v>
      </c>
      <c r="AC468" s="411">
        <f t="shared" si="136"/>
        <v>0</v>
      </c>
      <c r="AD468" s="411">
        <f t="shared" si="136"/>
        <v>0</v>
      </c>
      <c r="AE468" s="411">
        <f t="shared" si="136"/>
        <v>0</v>
      </c>
      <c r="AF468" s="411">
        <f t="shared" si="136"/>
        <v>0</v>
      </c>
      <c r="AG468" s="411">
        <f t="shared" si="136"/>
        <v>0</v>
      </c>
      <c r="AH468" s="411">
        <f t="shared" si="136"/>
        <v>0</v>
      </c>
      <c r="AI468" s="411">
        <f t="shared" si="136"/>
        <v>0</v>
      </c>
      <c r="AJ468" s="411">
        <f t="shared" si="136"/>
        <v>0</v>
      </c>
      <c r="AK468" s="411">
        <f t="shared" si="136"/>
        <v>0</v>
      </c>
      <c r="AL468" s="411">
        <f t="shared" si="136"/>
        <v>0</v>
      </c>
      <c r="AM468" s="306"/>
    </row>
    <row r="469" spans="1:39" ht="16"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7"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6"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7">AA470</f>
        <v>0</v>
      </c>
      <c r="AB471" s="411">
        <f t="shared" si="137"/>
        <v>0</v>
      </c>
      <c r="AC471" s="411">
        <f t="shared" si="137"/>
        <v>0</v>
      </c>
      <c r="AD471" s="411">
        <f t="shared" si="137"/>
        <v>0</v>
      </c>
      <c r="AE471" s="411">
        <f t="shared" si="137"/>
        <v>0</v>
      </c>
      <c r="AF471" s="411">
        <f t="shared" si="137"/>
        <v>0</v>
      </c>
      <c r="AG471" s="411">
        <f t="shared" si="137"/>
        <v>0</v>
      </c>
      <c r="AH471" s="411">
        <f t="shared" si="137"/>
        <v>0</v>
      </c>
      <c r="AI471" s="411">
        <f t="shared" si="137"/>
        <v>0</v>
      </c>
      <c r="AJ471" s="411">
        <f t="shared" si="137"/>
        <v>0</v>
      </c>
      <c r="AK471" s="411">
        <f t="shared" si="137"/>
        <v>0</v>
      </c>
      <c r="AL471" s="411">
        <f t="shared" si="137"/>
        <v>0</v>
      </c>
      <c r="AM471" s="297"/>
    </row>
    <row r="472" spans="1:39" ht="16"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7"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0</v>
      </c>
      <c r="P473" s="295">
        <v>0</v>
      </c>
      <c r="Q473" s="295">
        <v>0</v>
      </c>
      <c r="R473" s="295">
        <v>0</v>
      </c>
      <c r="S473" s="295">
        <v>0</v>
      </c>
      <c r="T473" s="295">
        <v>0</v>
      </c>
      <c r="U473" s="295">
        <v>0</v>
      </c>
      <c r="V473" s="295">
        <v>0</v>
      </c>
      <c r="W473" s="295">
        <v>0</v>
      </c>
      <c r="X473" s="295">
        <v>0</v>
      </c>
      <c r="Y473" s="410"/>
      <c r="Z473" s="415"/>
      <c r="AA473" s="415"/>
      <c r="AB473" s="415"/>
      <c r="AC473" s="415"/>
      <c r="AD473" s="415"/>
      <c r="AE473" s="415"/>
      <c r="AF473" s="415"/>
      <c r="AG473" s="415"/>
      <c r="AH473" s="415"/>
      <c r="AI473" s="415"/>
      <c r="AJ473" s="415"/>
      <c r="AK473" s="415"/>
      <c r="AL473" s="415"/>
      <c r="AM473" s="296">
        <f>SUM(Y473:AL473)</f>
        <v>0</v>
      </c>
    </row>
    <row r="474" spans="1:39" ht="16"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8">AA473</f>
        <v>0</v>
      </c>
      <c r="AB474" s="411">
        <f t="shared" si="138"/>
        <v>0</v>
      </c>
      <c r="AC474" s="411">
        <f t="shared" si="138"/>
        <v>0</v>
      </c>
      <c r="AD474" s="411">
        <f t="shared" si="138"/>
        <v>0</v>
      </c>
      <c r="AE474" s="411">
        <f t="shared" si="138"/>
        <v>0</v>
      </c>
      <c r="AF474" s="411">
        <f t="shared" si="138"/>
        <v>0</v>
      </c>
      <c r="AG474" s="411">
        <f t="shared" si="138"/>
        <v>0</v>
      </c>
      <c r="AH474" s="411">
        <f t="shared" si="138"/>
        <v>0</v>
      </c>
      <c r="AI474" s="411">
        <f t="shared" si="138"/>
        <v>0</v>
      </c>
      <c r="AJ474" s="411">
        <f t="shared" si="138"/>
        <v>0</v>
      </c>
      <c r="AK474" s="411">
        <f t="shared" si="138"/>
        <v>0</v>
      </c>
      <c r="AL474" s="411">
        <f t="shared" si="138"/>
        <v>0</v>
      </c>
      <c r="AM474" s="306"/>
    </row>
    <row r="475" spans="1:39" ht="16"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7" outlineLevel="1">
      <c r="A477" s="509">
        <v>23</v>
      </c>
      <c r="B477" s="315" t="s">
        <v>14</v>
      </c>
      <c r="C477" s="291" t="s">
        <v>25</v>
      </c>
      <c r="D477" s="295">
        <v>99080.249219999998</v>
      </c>
      <c r="E477" s="295">
        <v>98875.874490000002</v>
      </c>
      <c r="F477" s="295">
        <v>89998.820860000007</v>
      </c>
      <c r="G477" s="295">
        <v>85633.254620000007</v>
      </c>
      <c r="H477" s="295">
        <v>81339.971909999993</v>
      </c>
      <c r="I477" s="295">
        <v>81339.971909999993</v>
      </c>
      <c r="J477" s="295">
        <v>80743.934909999996</v>
      </c>
      <c r="K477" s="295">
        <v>80743.934909999996</v>
      </c>
      <c r="L477" s="295">
        <v>47191.777410000002</v>
      </c>
      <c r="M477" s="295">
        <v>46996.777410000002</v>
      </c>
      <c r="N477" s="291"/>
      <c r="O477" s="295">
        <v>8.7284133090000005</v>
      </c>
      <c r="P477" s="295">
        <v>8.7178315620000006</v>
      </c>
      <c r="Q477" s="295">
        <v>8.2548981819999998</v>
      </c>
      <c r="R477" s="295">
        <v>8.0271527440000003</v>
      </c>
      <c r="S477" s="295">
        <v>7.8031554229999998</v>
      </c>
      <c r="T477" s="295">
        <v>7.8031554229999998</v>
      </c>
      <c r="U477" s="295">
        <v>7.7720854089999998</v>
      </c>
      <c r="V477" s="295">
        <v>7.7720854089999998</v>
      </c>
      <c r="W477" s="295">
        <v>6.0223349580000001</v>
      </c>
      <c r="X477" s="295">
        <v>5.8135349549999997</v>
      </c>
      <c r="Y477" s="470">
        <v>1</v>
      </c>
      <c r="Z477" s="410"/>
      <c r="AA477" s="410"/>
      <c r="AB477" s="410"/>
      <c r="AC477" s="410"/>
      <c r="AD477" s="410"/>
      <c r="AE477" s="410"/>
      <c r="AF477" s="410"/>
      <c r="AG477" s="410"/>
      <c r="AH477" s="410"/>
      <c r="AI477" s="410"/>
      <c r="AJ477" s="410"/>
      <c r="AK477" s="410"/>
      <c r="AL477" s="410"/>
      <c r="AM477" s="296">
        <f>SUM(Y477:AL477)</f>
        <v>1</v>
      </c>
    </row>
    <row r="478" spans="1:39" ht="16"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39">AA477</f>
        <v>0</v>
      </c>
      <c r="AB478" s="411">
        <f t="shared" si="139"/>
        <v>0</v>
      </c>
      <c r="AC478" s="411">
        <f t="shared" si="139"/>
        <v>0</v>
      </c>
      <c r="AD478" s="411">
        <f t="shared" si="139"/>
        <v>0</v>
      </c>
      <c r="AE478" s="411">
        <f t="shared" si="139"/>
        <v>0</v>
      </c>
      <c r="AF478" s="411">
        <f t="shared" si="139"/>
        <v>0</v>
      </c>
      <c r="AG478" s="411">
        <f t="shared" si="139"/>
        <v>0</v>
      </c>
      <c r="AH478" s="411">
        <f t="shared" si="139"/>
        <v>0</v>
      </c>
      <c r="AI478" s="411">
        <f t="shared" si="139"/>
        <v>0</v>
      </c>
      <c r="AJ478" s="411">
        <f t="shared" si="139"/>
        <v>0</v>
      </c>
      <c r="AK478" s="411">
        <f t="shared" si="139"/>
        <v>0</v>
      </c>
      <c r="AL478" s="411">
        <f t="shared" si="139"/>
        <v>0</v>
      </c>
      <c r="AM478" s="297"/>
    </row>
    <row r="479" spans="1:39" ht="16"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7"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7"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0">AA481</f>
        <v>0</v>
      </c>
      <c r="AB482" s="411">
        <f t="shared" si="140"/>
        <v>0</v>
      </c>
      <c r="AC482" s="411">
        <f t="shared" si="140"/>
        <v>0</v>
      </c>
      <c r="AD482" s="411">
        <f t="shared" si="140"/>
        <v>0</v>
      </c>
      <c r="AE482" s="411">
        <f t="shared" si="140"/>
        <v>0</v>
      </c>
      <c r="AF482" s="411">
        <f t="shared" si="140"/>
        <v>0</v>
      </c>
      <c r="AG482" s="411">
        <f t="shared" si="140"/>
        <v>0</v>
      </c>
      <c r="AH482" s="411">
        <f t="shared" si="140"/>
        <v>0</v>
      </c>
      <c r="AI482" s="411">
        <f t="shared" si="140"/>
        <v>0</v>
      </c>
      <c r="AJ482" s="411">
        <f t="shared" si="140"/>
        <v>0</v>
      </c>
      <c r="AK482" s="411">
        <f t="shared" si="140"/>
        <v>0</v>
      </c>
      <c r="AL482" s="411">
        <f t="shared" si="140"/>
        <v>0</v>
      </c>
      <c r="AM482" s="297"/>
    </row>
    <row r="483" spans="1:39" s="283" customFormat="1" ht="16"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7"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7"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1">AA484</f>
        <v>0</v>
      </c>
      <c r="AB485" s="411">
        <f t="shared" si="141"/>
        <v>0</v>
      </c>
      <c r="AC485" s="411">
        <f t="shared" si="141"/>
        <v>0</v>
      </c>
      <c r="AD485" s="411">
        <f t="shared" si="141"/>
        <v>0</v>
      </c>
      <c r="AE485" s="411">
        <f t="shared" si="141"/>
        <v>0</v>
      </c>
      <c r="AF485" s="411">
        <f t="shared" si="141"/>
        <v>0</v>
      </c>
      <c r="AG485" s="411">
        <f t="shared" si="141"/>
        <v>0</v>
      </c>
      <c r="AH485" s="411">
        <f t="shared" si="141"/>
        <v>0</v>
      </c>
      <c r="AI485" s="411">
        <f t="shared" si="141"/>
        <v>0</v>
      </c>
      <c r="AJ485" s="411">
        <f t="shared" si="141"/>
        <v>0</v>
      </c>
      <c r="AK485" s="411">
        <f t="shared" si="141"/>
        <v>0</v>
      </c>
      <c r="AL485" s="411">
        <f t="shared" si="141"/>
        <v>0</v>
      </c>
      <c r="AM485" s="311"/>
    </row>
    <row r="486" spans="1:39" s="283" customFormat="1" ht="16"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7"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6"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2">AA488</f>
        <v>0</v>
      </c>
      <c r="AB489" s="411">
        <f t="shared" si="142"/>
        <v>0</v>
      </c>
      <c r="AC489" s="411">
        <f t="shared" si="142"/>
        <v>0</v>
      </c>
      <c r="AD489" s="411">
        <f t="shared" si="142"/>
        <v>0</v>
      </c>
      <c r="AE489" s="411">
        <f t="shared" si="142"/>
        <v>0</v>
      </c>
      <c r="AF489" s="411">
        <f t="shared" si="142"/>
        <v>0</v>
      </c>
      <c r="AG489" s="411">
        <f t="shared" si="142"/>
        <v>0</v>
      </c>
      <c r="AH489" s="411">
        <f t="shared" si="142"/>
        <v>0</v>
      </c>
      <c r="AI489" s="411">
        <f t="shared" si="142"/>
        <v>0</v>
      </c>
      <c r="AJ489" s="411">
        <f t="shared" si="142"/>
        <v>0</v>
      </c>
      <c r="AK489" s="411">
        <f t="shared" si="142"/>
        <v>0</v>
      </c>
      <c r="AL489" s="411">
        <f t="shared" si="142"/>
        <v>0</v>
      </c>
      <c r="AM489" s="306"/>
    </row>
    <row r="490" spans="1:39" ht="16"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7"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6"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3">AA491</f>
        <v>0</v>
      </c>
      <c r="AB492" s="411">
        <f t="shared" si="143"/>
        <v>0</v>
      </c>
      <c r="AC492" s="411">
        <f t="shared" si="143"/>
        <v>0</v>
      </c>
      <c r="AD492" s="411">
        <f t="shared" si="143"/>
        <v>0</v>
      </c>
      <c r="AE492" s="411">
        <f t="shared" si="143"/>
        <v>0</v>
      </c>
      <c r="AF492" s="411">
        <f t="shared" si="143"/>
        <v>0</v>
      </c>
      <c r="AG492" s="411">
        <f t="shared" si="143"/>
        <v>0</v>
      </c>
      <c r="AH492" s="411">
        <f t="shared" si="143"/>
        <v>0</v>
      </c>
      <c r="AI492" s="411">
        <f t="shared" si="143"/>
        <v>0</v>
      </c>
      <c r="AJ492" s="411">
        <f t="shared" si="143"/>
        <v>0</v>
      </c>
      <c r="AK492" s="411">
        <f t="shared" si="143"/>
        <v>0</v>
      </c>
      <c r="AL492" s="411">
        <f t="shared" si="143"/>
        <v>0</v>
      </c>
      <c r="AM492" s="306"/>
    </row>
    <row r="493" spans="1:39" ht="1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7"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6"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4">AA494</f>
        <v>0</v>
      </c>
      <c r="AB495" s="411">
        <f t="shared" si="144"/>
        <v>0</v>
      </c>
      <c r="AC495" s="411">
        <f t="shared" si="144"/>
        <v>0</v>
      </c>
      <c r="AD495" s="411">
        <f t="shared" si="144"/>
        <v>0</v>
      </c>
      <c r="AE495" s="411">
        <f t="shared" si="144"/>
        <v>0</v>
      </c>
      <c r="AF495" s="411">
        <f t="shared" si="144"/>
        <v>0</v>
      </c>
      <c r="AG495" s="411">
        <f t="shared" si="144"/>
        <v>0</v>
      </c>
      <c r="AH495" s="411">
        <f t="shared" si="144"/>
        <v>0</v>
      </c>
      <c r="AI495" s="411">
        <f t="shared" si="144"/>
        <v>0</v>
      </c>
      <c r="AJ495" s="411">
        <f t="shared" si="144"/>
        <v>0</v>
      </c>
      <c r="AK495" s="411">
        <f t="shared" si="144"/>
        <v>0</v>
      </c>
      <c r="AL495" s="411">
        <f t="shared" si="144"/>
        <v>0</v>
      </c>
      <c r="AM495" s="297"/>
    </row>
    <row r="496" spans="1:39" ht="16"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6"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6"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5">Z497</f>
        <v>0</v>
      </c>
      <c r="AA498" s="411">
        <f t="shared" si="145"/>
        <v>0</v>
      </c>
      <c r="AB498" s="411">
        <f t="shared" si="145"/>
        <v>0</v>
      </c>
      <c r="AC498" s="411">
        <f t="shared" si="145"/>
        <v>0</v>
      </c>
      <c r="AD498" s="411">
        <f t="shared" si="145"/>
        <v>0</v>
      </c>
      <c r="AE498" s="411">
        <f t="shared" si="145"/>
        <v>0</v>
      </c>
      <c r="AF498" s="411">
        <f t="shared" si="145"/>
        <v>0</v>
      </c>
      <c r="AG498" s="411">
        <f t="shared" si="145"/>
        <v>0</v>
      </c>
      <c r="AH498" s="411">
        <f t="shared" si="145"/>
        <v>0</v>
      </c>
      <c r="AI498" s="411">
        <f t="shared" si="145"/>
        <v>0</v>
      </c>
      <c r="AJ498" s="411">
        <f t="shared" si="145"/>
        <v>0</v>
      </c>
      <c r="AK498" s="411">
        <f t="shared" si="145"/>
        <v>0</v>
      </c>
      <c r="AL498" s="411">
        <f t="shared" si="145"/>
        <v>0</v>
      </c>
      <c r="AM498" s="297"/>
    </row>
    <row r="499" spans="1:39" ht="16"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7"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6"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6">Z500</f>
        <v>0</v>
      </c>
      <c r="AA501" s="411">
        <f t="shared" si="146"/>
        <v>0</v>
      </c>
      <c r="AB501" s="411">
        <f t="shared" si="146"/>
        <v>0</v>
      </c>
      <c r="AC501" s="411">
        <f t="shared" si="146"/>
        <v>0</v>
      </c>
      <c r="AD501" s="411">
        <f t="shared" si="146"/>
        <v>0</v>
      </c>
      <c r="AE501" s="411">
        <f t="shared" si="146"/>
        <v>0</v>
      </c>
      <c r="AF501" s="411">
        <f t="shared" si="146"/>
        <v>0</v>
      </c>
      <c r="AG501" s="411">
        <f t="shared" si="146"/>
        <v>0</v>
      </c>
      <c r="AH501" s="411">
        <f t="shared" si="146"/>
        <v>0</v>
      </c>
      <c r="AI501" s="411">
        <f t="shared" si="146"/>
        <v>0</v>
      </c>
      <c r="AJ501" s="411">
        <f t="shared" si="146"/>
        <v>0</v>
      </c>
      <c r="AK501" s="411">
        <f t="shared" si="146"/>
        <v>0</v>
      </c>
      <c r="AL501" s="411">
        <f t="shared" si="146"/>
        <v>0</v>
      </c>
      <c r="AM501" s="297"/>
    </row>
    <row r="502" spans="1:39" s="283" customFormat="1" ht="16"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6"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6"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7">Z504</f>
        <v>0</v>
      </c>
      <c r="AA505" s="411">
        <f t="shared" si="147"/>
        <v>0</v>
      </c>
      <c r="AB505" s="411">
        <f t="shared" si="147"/>
        <v>0</v>
      </c>
      <c r="AC505" s="411">
        <f t="shared" si="147"/>
        <v>0</v>
      </c>
      <c r="AD505" s="411">
        <f t="shared" si="147"/>
        <v>0</v>
      </c>
      <c r="AE505" s="411">
        <f t="shared" si="147"/>
        <v>0</v>
      </c>
      <c r="AF505" s="411">
        <f t="shared" si="147"/>
        <v>0</v>
      </c>
      <c r="AG505" s="411">
        <f t="shared" si="147"/>
        <v>0</v>
      </c>
      <c r="AH505" s="411">
        <f t="shared" si="147"/>
        <v>0</v>
      </c>
      <c r="AI505" s="411">
        <f t="shared" si="147"/>
        <v>0</v>
      </c>
      <c r="AJ505" s="411">
        <f t="shared" si="147"/>
        <v>0</v>
      </c>
      <c r="AK505" s="411">
        <f t="shared" si="147"/>
        <v>0</v>
      </c>
      <c r="AL505" s="411">
        <f t="shared" si="147"/>
        <v>0</v>
      </c>
      <c r="AM505" s="297"/>
    </row>
    <row r="506" spans="1:39" s="283" customFormat="1" ht="16"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6" outlineLevel="1">
      <c r="A507" s="509">
        <v>32</v>
      </c>
      <c r="B507" s="324" t="s">
        <v>492</v>
      </c>
      <c r="C507" s="291" t="s">
        <v>25</v>
      </c>
      <c r="D507" s="295">
        <v>0</v>
      </c>
      <c r="E507" s="295">
        <v>0</v>
      </c>
      <c r="F507" s="295">
        <v>0</v>
      </c>
      <c r="G507" s="295">
        <v>0</v>
      </c>
      <c r="H507" s="295">
        <v>0</v>
      </c>
      <c r="I507" s="295">
        <v>0</v>
      </c>
      <c r="J507" s="295">
        <v>0</v>
      </c>
      <c r="K507" s="295">
        <v>0</v>
      </c>
      <c r="L507" s="295">
        <v>0</v>
      </c>
      <c r="M507" s="295">
        <v>0</v>
      </c>
      <c r="N507" s="295">
        <v>0</v>
      </c>
      <c r="O507" s="295">
        <v>0</v>
      </c>
      <c r="P507" s="295">
        <v>0</v>
      </c>
      <c r="Q507" s="295">
        <v>0</v>
      </c>
      <c r="R507" s="295">
        <v>0</v>
      </c>
      <c r="S507" s="295">
        <v>0</v>
      </c>
      <c r="T507" s="295">
        <v>0</v>
      </c>
      <c r="U507" s="295">
        <v>0</v>
      </c>
      <c r="V507" s="295">
        <v>0</v>
      </c>
      <c r="W507" s="295">
        <v>0</v>
      </c>
      <c r="X507" s="295">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6"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8">Z507</f>
        <v>0</v>
      </c>
      <c r="AA508" s="411">
        <f t="shared" si="148"/>
        <v>0</v>
      </c>
      <c r="AB508" s="411">
        <f t="shared" si="148"/>
        <v>0</v>
      </c>
      <c r="AC508" s="411">
        <f t="shared" si="148"/>
        <v>0</v>
      </c>
      <c r="AD508" s="411">
        <f t="shared" si="148"/>
        <v>0</v>
      </c>
      <c r="AE508" s="411">
        <f t="shared" si="148"/>
        <v>0</v>
      </c>
      <c r="AF508" s="411">
        <f t="shared" si="148"/>
        <v>0</v>
      </c>
      <c r="AG508" s="411">
        <f t="shared" si="148"/>
        <v>0</v>
      </c>
      <c r="AH508" s="411">
        <f t="shared" si="148"/>
        <v>0</v>
      </c>
      <c r="AI508" s="411">
        <f t="shared" si="148"/>
        <v>0</v>
      </c>
      <c r="AJ508" s="411">
        <f t="shared" si="148"/>
        <v>0</v>
      </c>
      <c r="AK508" s="411">
        <f t="shared" si="148"/>
        <v>0</v>
      </c>
      <c r="AL508" s="411">
        <f t="shared" si="148"/>
        <v>0</v>
      </c>
      <c r="AM508" s="297"/>
    </row>
    <row r="509" spans="1:39" s="283" customFormat="1" ht="16"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6"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6"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49">Z510</f>
        <v>0</v>
      </c>
      <c r="AA511" s="411">
        <f t="shared" si="149"/>
        <v>0</v>
      </c>
      <c r="AB511" s="411">
        <f t="shared" si="149"/>
        <v>0</v>
      </c>
      <c r="AC511" s="411">
        <f t="shared" si="149"/>
        <v>0</v>
      </c>
      <c r="AD511" s="411">
        <f t="shared" si="149"/>
        <v>0</v>
      </c>
      <c r="AE511" s="411">
        <f t="shared" si="149"/>
        <v>0</v>
      </c>
      <c r="AF511" s="411">
        <f t="shared" si="149"/>
        <v>0</v>
      </c>
      <c r="AG511" s="411">
        <f t="shared" si="149"/>
        <v>0</v>
      </c>
      <c r="AH511" s="411">
        <f t="shared" si="149"/>
        <v>0</v>
      </c>
      <c r="AI511" s="411">
        <f t="shared" si="149"/>
        <v>0</v>
      </c>
      <c r="AJ511" s="411">
        <f t="shared" si="149"/>
        <v>0</v>
      </c>
      <c r="AK511" s="411">
        <f t="shared" si="149"/>
        <v>0</v>
      </c>
      <c r="AL511" s="411">
        <f>AL510</f>
        <v>0</v>
      </c>
      <c r="AM511" s="297"/>
    </row>
    <row r="512" spans="1:39" ht="16"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6">
      <c r="B513" s="327" t="s">
        <v>260</v>
      </c>
      <c r="C513" s="329"/>
      <c r="D513" s="329">
        <f>SUM(D408:D511)</f>
        <v>5738142.8530184822</v>
      </c>
      <c r="E513" s="329"/>
      <c r="F513" s="329"/>
      <c r="G513" s="329"/>
      <c r="H513" s="329"/>
      <c r="I513" s="329"/>
      <c r="J513" s="329"/>
      <c r="K513" s="329"/>
      <c r="L513" s="329"/>
      <c r="M513" s="329"/>
      <c r="N513" s="329"/>
      <c r="O513" s="329">
        <f>SUM(O408:O511)</f>
        <v>221117.559864062</v>
      </c>
      <c r="P513" s="329"/>
      <c r="Q513" s="329"/>
      <c r="R513" s="329"/>
      <c r="S513" s="329"/>
      <c r="T513" s="329"/>
      <c r="U513" s="329"/>
      <c r="V513" s="329"/>
      <c r="W513" s="329"/>
      <c r="X513" s="329"/>
      <c r="Y513" s="329">
        <f>IF(Y407="kWh",SUMPRODUCT(D408:D511,Y408:Y511))</f>
        <v>1989634.2830184824</v>
      </c>
      <c r="Z513" s="329">
        <f>IF(Z407="kWh",SUMPRODUCT(D408:D511,Z408:Z511))</f>
        <v>779547.71539999999</v>
      </c>
      <c r="AA513" s="329">
        <f>IF(AA407="kW",SUMPRODUCT(N408:N511,O408:O511,AA408:AA511),SUMPRODUCT(D408:D511,AA408:AA511))</f>
        <v>5066.18194692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6">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6">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6">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0">Z137*Z516</f>
        <v>0</v>
      </c>
      <c r="AA517" s="378">
        <f t="shared" si="150"/>
        <v>0</v>
      </c>
      <c r="AB517" s="378">
        <f t="shared" si="150"/>
        <v>0</v>
      </c>
      <c r="AC517" s="378">
        <f t="shared" si="150"/>
        <v>0</v>
      </c>
      <c r="AD517" s="378">
        <f t="shared" si="150"/>
        <v>0</v>
      </c>
      <c r="AE517" s="378">
        <f t="shared" si="150"/>
        <v>0</v>
      </c>
      <c r="AF517" s="378">
        <f t="shared" si="150"/>
        <v>0</v>
      </c>
      <c r="AG517" s="378">
        <f t="shared" si="150"/>
        <v>0</v>
      </c>
      <c r="AH517" s="378">
        <f t="shared" si="150"/>
        <v>0</v>
      </c>
      <c r="AI517" s="378">
        <f t="shared" si="150"/>
        <v>0</v>
      </c>
      <c r="AJ517" s="378">
        <f t="shared" si="150"/>
        <v>0</v>
      </c>
      <c r="AK517" s="378">
        <f t="shared" si="150"/>
        <v>0</v>
      </c>
      <c r="AL517" s="378">
        <f t="shared" si="150"/>
        <v>0</v>
      </c>
      <c r="AM517" s="629">
        <f>SUM(Y517:AL517)</f>
        <v>0</v>
      </c>
      <c r="AO517" s="283"/>
    </row>
    <row r="518" spans="2:41" ht="16">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1">Z266*Z516</f>
        <v>0</v>
      </c>
      <c r="AA518" s="378">
        <f t="shared" si="151"/>
        <v>0</v>
      </c>
      <c r="AB518" s="378">
        <f t="shared" si="151"/>
        <v>0</v>
      </c>
      <c r="AC518" s="378">
        <f t="shared" si="151"/>
        <v>0</v>
      </c>
      <c r="AD518" s="378">
        <f t="shared" si="151"/>
        <v>0</v>
      </c>
      <c r="AE518" s="378">
        <f t="shared" si="151"/>
        <v>0</v>
      </c>
      <c r="AF518" s="378">
        <f t="shared" si="151"/>
        <v>0</v>
      </c>
      <c r="AG518" s="378">
        <f t="shared" si="151"/>
        <v>0</v>
      </c>
      <c r="AH518" s="378">
        <f t="shared" si="151"/>
        <v>0</v>
      </c>
      <c r="AI518" s="378">
        <f t="shared" si="151"/>
        <v>0</v>
      </c>
      <c r="AJ518" s="378">
        <f t="shared" si="151"/>
        <v>0</v>
      </c>
      <c r="AK518" s="378">
        <f t="shared" si="151"/>
        <v>0</v>
      </c>
      <c r="AL518" s="378">
        <f t="shared" si="151"/>
        <v>0</v>
      </c>
      <c r="AM518" s="629">
        <f>SUM(Y518:AL518)</f>
        <v>0</v>
      </c>
    </row>
    <row r="519" spans="2:41" ht="16">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2">Z395*Z516</f>
        <v>0</v>
      </c>
      <c r="AA519" s="378">
        <f t="shared" si="152"/>
        <v>0</v>
      </c>
      <c r="AB519" s="378">
        <f t="shared" si="152"/>
        <v>0</v>
      </c>
      <c r="AC519" s="378">
        <f t="shared" si="152"/>
        <v>0</v>
      </c>
      <c r="AD519" s="378">
        <f t="shared" si="152"/>
        <v>0</v>
      </c>
      <c r="AE519" s="378">
        <f t="shared" si="152"/>
        <v>0</v>
      </c>
      <c r="AF519" s="378">
        <f t="shared" si="152"/>
        <v>0</v>
      </c>
      <c r="AG519" s="378">
        <f t="shared" si="152"/>
        <v>0</v>
      </c>
      <c r="AH519" s="378">
        <f t="shared" si="152"/>
        <v>0</v>
      </c>
      <c r="AI519" s="378">
        <f t="shared" si="152"/>
        <v>0</v>
      </c>
      <c r="AJ519" s="378">
        <f t="shared" si="152"/>
        <v>0</v>
      </c>
      <c r="AK519" s="378">
        <f t="shared" si="152"/>
        <v>0</v>
      </c>
      <c r="AL519" s="378">
        <f t="shared" si="152"/>
        <v>0</v>
      </c>
      <c r="AM519" s="629">
        <f>SUM(Y519:AL519)</f>
        <v>0</v>
      </c>
    </row>
    <row r="520" spans="2:41" ht="16">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3">Z513*Z516</f>
        <v>0</v>
      </c>
      <c r="AA520" s="378">
        <f t="shared" si="153"/>
        <v>0</v>
      </c>
      <c r="AB520" s="378">
        <f t="shared" si="153"/>
        <v>0</v>
      </c>
      <c r="AC520" s="378">
        <f t="shared" si="153"/>
        <v>0</v>
      </c>
      <c r="AD520" s="378">
        <f t="shared" si="153"/>
        <v>0</v>
      </c>
      <c r="AE520" s="378">
        <f t="shared" si="153"/>
        <v>0</v>
      </c>
      <c r="AF520" s="378">
        <f t="shared" si="153"/>
        <v>0</v>
      </c>
      <c r="AG520" s="378">
        <f t="shared" si="153"/>
        <v>0</v>
      </c>
      <c r="AH520" s="378">
        <f t="shared" si="153"/>
        <v>0</v>
      </c>
      <c r="AI520" s="378">
        <f>AI513*AI516</f>
        <v>0</v>
      </c>
      <c r="AJ520" s="378">
        <f t="shared" si="153"/>
        <v>0</v>
      </c>
      <c r="AK520" s="378">
        <f t="shared" si="153"/>
        <v>0</v>
      </c>
      <c r="AL520" s="378">
        <f>AL513*AL516</f>
        <v>0</v>
      </c>
      <c r="AM520" s="629">
        <f>SUM(Y520:AL520)</f>
        <v>0</v>
      </c>
    </row>
    <row r="521" spans="2:41" ht="1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4">SUM(Z517:Z520)</f>
        <v>0</v>
      </c>
      <c r="AA521" s="346">
        <f t="shared" si="154"/>
        <v>0</v>
      </c>
      <c r="AB521" s="346">
        <f t="shared" si="154"/>
        <v>0</v>
      </c>
      <c r="AC521" s="346">
        <f t="shared" si="154"/>
        <v>0</v>
      </c>
      <c r="AD521" s="346">
        <f t="shared" si="154"/>
        <v>0</v>
      </c>
      <c r="AE521" s="346">
        <f t="shared" si="154"/>
        <v>0</v>
      </c>
      <c r="AF521" s="346">
        <f t="shared" si="154"/>
        <v>0</v>
      </c>
      <c r="AG521" s="346">
        <f t="shared" si="154"/>
        <v>0</v>
      </c>
      <c r="AH521" s="346">
        <f t="shared" si="154"/>
        <v>0</v>
      </c>
      <c r="AI521" s="346">
        <f t="shared" si="154"/>
        <v>0</v>
      </c>
      <c r="AJ521" s="346">
        <f t="shared" si="154"/>
        <v>0</v>
      </c>
      <c r="AK521" s="346">
        <f t="shared" si="154"/>
        <v>0</v>
      </c>
      <c r="AL521" s="346">
        <f>SUM(AL517:AL520)</f>
        <v>0</v>
      </c>
      <c r="AM521" s="407">
        <f>SUM(AM517:AM520)</f>
        <v>0</v>
      </c>
    </row>
    <row r="522" spans="2:41" ht="1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5">Z514*Z516</f>
        <v>0</v>
      </c>
      <c r="AA522" s="347">
        <f>AA514*AA516</f>
        <v>0</v>
      </c>
      <c r="AB522" s="347">
        <f t="shared" si="155"/>
        <v>0</v>
      </c>
      <c r="AC522" s="347">
        <f t="shared" si="155"/>
        <v>0</v>
      </c>
      <c r="AD522" s="347">
        <f>AD514*AD516</f>
        <v>0</v>
      </c>
      <c r="AE522" s="347">
        <f t="shared" si="155"/>
        <v>0</v>
      </c>
      <c r="AF522" s="347">
        <f t="shared" si="155"/>
        <v>0</v>
      </c>
      <c r="AG522" s="347">
        <f t="shared" si="155"/>
        <v>0</v>
      </c>
      <c r="AH522" s="347">
        <f t="shared" si="155"/>
        <v>0</v>
      </c>
      <c r="AI522" s="347">
        <f t="shared" si="155"/>
        <v>0</v>
      </c>
      <c r="AJ522" s="347">
        <f t="shared" si="155"/>
        <v>0</v>
      </c>
      <c r="AK522" s="347">
        <f>AK514*AK516</f>
        <v>0</v>
      </c>
      <c r="AL522" s="347">
        <f>AL514*AL516</f>
        <v>0</v>
      </c>
      <c r="AM522" s="407">
        <f>SUM(Y522:AL522)</f>
        <v>0</v>
      </c>
    </row>
    <row r="523" spans="2:41" ht="1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6">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1831712.7198884825</v>
      </c>
      <c r="Z526" s="291">
        <f>SUMPRODUCT(E408:E511,Z408:Z511)</f>
        <v>776206.79709999997</v>
      </c>
      <c r="AA526" s="291">
        <f>IF(AA407="kW",SUMPRODUCT(N408:N511,P408:P511,AA408:AA511),SUMPRODUCT(E408:E511,AA408:AA511))</f>
        <v>5064.7472197200004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6">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1741252.6426584825</v>
      </c>
      <c r="Z527" s="291">
        <f>SUMPRODUCT(F408:F511,Z408:Z511)</f>
        <v>675991.29859999998</v>
      </c>
      <c r="AA527" s="291">
        <f>IF(AA407="kW",SUMPRODUCT(N408:N511,Q408:Q511,AA408:AA511),SUMPRODUCT(F408:F511,AA408:AA511))</f>
        <v>5064.7472197200004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6">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1736678.2603252823</v>
      </c>
      <c r="Z528" s="291">
        <f>SUMPRODUCT(G408:G511,Z408:Z511)</f>
        <v>565228.73970000003</v>
      </c>
      <c r="AA528" s="291">
        <f>IF(AA407="kW",SUMPRODUCT(N408:N511,R408:R511,AA408:AA511),SUMPRODUCT(G408:G511,AA408:AA511))</f>
        <v>4970.7024913200003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6">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1697879.5482394223</v>
      </c>
      <c r="Z529" s="291">
        <f>SUMPRODUCT(H408:H511,Z408:Z511)</f>
        <v>565228.73970000003</v>
      </c>
      <c r="AA529" s="291">
        <f>IF(AA407="kW",SUMPRODUCT(N408:N511,S408:S511,AA408:AA511),SUMPRODUCT(H408:H511,AA408:AA511))</f>
        <v>3847.8803279999997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6">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1669269.865614</v>
      </c>
      <c r="Z530" s="291">
        <f>SUMPRODUCT(I408:I511,Z408:Z511)</f>
        <v>565228.73970000003</v>
      </c>
      <c r="AA530" s="291">
        <f>IF(AA407="kW",SUMPRODUCT(N408:N511,T408:T511,AA408:AA511),SUMPRODUCT(I408:I511,AA408:AA511))</f>
        <v>3847.8803279999997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6">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1668673.828614</v>
      </c>
      <c r="Z531" s="326">
        <f>SUMPRODUCT(J408:J511,Z408:Z511)</f>
        <v>565228.73970000003</v>
      </c>
      <c r="AA531" s="326">
        <f>IF(AA407="kW",SUMPRODUCT(N408:N511,U408:U511,AA408:AA511),SUMPRODUCT(J408:J511,AA408:AA511))</f>
        <v>3788.4195743999999</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6">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47"/>
  <sheetViews>
    <sheetView topLeftCell="A294" zoomScale="90" zoomScaleNormal="90" workbookViewId="0">
      <pane xSplit="2" topLeftCell="C1" activePane="topRight" state="frozen"/>
      <selection pane="topRight" activeCell="D312" sqref="D312"/>
    </sheetView>
  </sheetViews>
  <sheetFormatPr baseColWidth="10" defaultColWidth="9" defaultRowHeight="15" outlineLevelRow="1" outlineLevelCol="1"/>
  <cols>
    <col min="1" max="1" width="4.5" style="522" customWidth="1"/>
    <col min="2" max="2" width="44" style="427" customWidth="1"/>
    <col min="3" max="3" width="13.5" style="427" customWidth="1"/>
    <col min="4" max="4" width="17" style="427" customWidth="1"/>
    <col min="5" max="13" width="10.1640625" style="427" bestFit="1" customWidth="1" outlineLevel="1"/>
    <col min="14" max="14" width="13.5" style="427" customWidth="1" outlineLevel="1"/>
    <col min="15" max="15" width="15.5" style="427" customWidth="1"/>
    <col min="16" max="24" width="9" style="427" customWidth="1" outlineLevel="1"/>
    <col min="25" max="25" width="16.5" style="427" customWidth="1"/>
    <col min="26" max="27" width="15" style="427" customWidth="1"/>
    <col min="28" max="28" width="17.5" style="427" customWidth="1"/>
    <col min="29" max="29" width="19.5" style="427" customWidth="1"/>
    <col min="30" max="30" width="18.5" style="427" customWidth="1"/>
    <col min="31" max="35" width="15" style="427" customWidth="1"/>
    <col min="36" max="38" width="17.33203125" style="427" customWidth="1"/>
    <col min="39" max="39" width="14.5" style="427" customWidth="1"/>
    <col min="40" max="40" width="11.5" style="427" customWidth="1"/>
    <col min="41" max="16384" width="9" style="427"/>
  </cols>
  <sheetData>
    <row r="13" spans="2:39" ht="16" thickBot="1"/>
    <row r="14" spans="2:39" ht="26.25" customHeight="1" thickBot="1">
      <c r="B14" s="95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5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59"/>
      <c r="C16" s="935" t="s">
        <v>551</v>
      </c>
      <c r="D16" s="9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59" t="s">
        <v>505</v>
      </c>
      <c r="C18" s="960" t="s">
        <v>693</v>
      </c>
      <c r="D18" s="960"/>
      <c r="E18" s="960"/>
      <c r="F18" s="960"/>
      <c r="G18" s="960"/>
      <c r="H18" s="960"/>
      <c r="I18" s="960"/>
      <c r="J18" s="960"/>
      <c r="K18" s="960"/>
      <c r="L18" s="960"/>
      <c r="M18" s="960"/>
      <c r="N18" s="960"/>
      <c r="O18" s="960"/>
      <c r="P18" s="960"/>
      <c r="Q18" s="960"/>
      <c r="R18" s="960"/>
      <c r="S18" s="960"/>
      <c r="T18" s="960"/>
      <c r="U18" s="960"/>
      <c r="V18" s="960"/>
      <c r="W18" s="960"/>
      <c r="X18" s="960"/>
      <c r="Y18" s="606"/>
      <c r="Z18" s="606"/>
      <c r="AA18" s="606"/>
      <c r="AB18" s="606"/>
      <c r="AC18" s="606"/>
      <c r="AD18" s="606"/>
      <c r="AE18" s="270"/>
      <c r="AF18" s="265"/>
      <c r="AG18" s="265"/>
      <c r="AH18" s="265"/>
      <c r="AI18" s="265"/>
      <c r="AJ18" s="265"/>
      <c r="AK18" s="265"/>
      <c r="AL18" s="265"/>
      <c r="AM18" s="265"/>
    </row>
    <row r="19" spans="2:39" ht="45.75" customHeight="1">
      <c r="B19" s="959"/>
      <c r="C19" s="960" t="s">
        <v>576</v>
      </c>
      <c r="D19" s="960"/>
      <c r="E19" s="960"/>
      <c r="F19" s="960"/>
      <c r="G19" s="960"/>
      <c r="H19" s="960"/>
      <c r="I19" s="960"/>
      <c r="J19" s="960"/>
      <c r="K19" s="960"/>
      <c r="L19" s="960"/>
      <c r="M19" s="960"/>
      <c r="N19" s="960"/>
      <c r="O19" s="960"/>
      <c r="P19" s="960"/>
      <c r="Q19" s="960"/>
      <c r="R19" s="960"/>
      <c r="S19" s="960"/>
      <c r="T19" s="960"/>
      <c r="U19" s="960"/>
      <c r="V19" s="960"/>
      <c r="W19" s="960"/>
      <c r="X19" s="960"/>
      <c r="Y19" s="606"/>
      <c r="Z19" s="606"/>
      <c r="AA19" s="606"/>
      <c r="AB19" s="606"/>
      <c r="AC19" s="606"/>
      <c r="AD19" s="606"/>
      <c r="AE19" s="270"/>
      <c r="AF19" s="265"/>
      <c r="AG19" s="265"/>
      <c r="AH19" s="265"/>
      <c r="AI19" s="265"/>
      <c r="AJ19" s="265"/>
      <c r="AK19" s="265"/>
      <c r="AL19" s="265"/>
      <c r="AM19" s="265"/>
    </row>
    <row r="20" spans="2:39" ht="62.25" customHeight="1">
      <c r="B20" s="273"/>
      <c r="C20" s="960" t="s">
        <v>574</v>
      </c>
      <c r="D20" s="960"/>
      <c r="E20" s="960"/>
      <c r="F20" s="960"/>
      <c r="G20" s="960"/>
      <c r="H20" s="960"/>
      <c r="I20" s="960"/>
      <c r="J20" s="960"/>
      <c r="K20" s="960"/>
      <c r="L20" s="960"/>
      <c r="M20" s="960"/>
      <c r="N20" s="960"/>
      <c r="O20" s="960"/>
      <c r="P20" s="960"/>
      <c r="Q20" s="960"/>
      <c r="R20" s="960"/>
      <c r="S20" s="960"/>
      <c r="T20" s="960"/>
      <c r="U20" s="960"/>
      <c r="V20" s="960"/>
      <c r="W20" s="960"/>
      <c r="X20" s="960"/>
      <c r="Y20" s="606"/>
      <c r="Z20" s="606"/>
      <c r="AA20" s="606"/>
      <c r="AB20" s="606"/>
      <c r="AC20" s="606"/>
      <c r="AD20" s="606"/>
      <c r="AE20" s="428"/>
      <c r="AF20" s="265"/>
      <c r="AG20" s="265"/>
      <c r="AH20" s="265"/>
      <c r="AI20" s="265"/>
      <c r="AJ20" s="265"/>
      <c r="AK20" s="265"/>
      <c r="AL20" s="265"/>
      <c r="AM20" s="265"/>
    </row>
    <row r="21" spans="2:39" ht="37.5" customHeight="1">
      <c r="B21" s="273"/>
      <c r="C21" s="960" t="s">
        <v>639</v>
      </c>
      <c r="D21" s="960"/>
      <c r="E21" s="960"/>
      <c r="F21" s="960"/>
      <c r="G21" s="960"/>
      <c r="H21" s="960"/>
      <c r="I21" s="960"/>
      <c r="J21" s="960"/>
      <c r="K21" s="960"/>
      <c r="L21" s="960"/>
      <c r="M21" s="960"/>
      <c r="N21" s="960"/>
      <c r="O21" s="960"/>
      <c r="P21" s="960"/>
      <c r="Q21" s="960"/>
      <c r="R21" s="960"/>
      <c r="S21" s="960"/>
      <c r="T21" s="960"/>
      <c r="U21" s="960"/>
      <c r="V21" s="960"/>
      <c r="W21" s="960"/>
      <c r="X21" s="960"/>
      <c r="Y21" s="606"/>
      <c r="Z21" s="606"/>
      <c r="AA21" s="606"/>
      <c r="AB21" s="606"/>
      <c r="AC21" s="606"/>
      <c r="AD21" s="606"/>
      <c r="AE21" s="276"/>
      <c r="AF21" s="265"/>
      <c r="AG21" s="265"/>
      <c r="AH21" s="265"/>
      <c r="AI21" s="265"/>
      <c r="AJ21" s="265"/>
      <c r="AK21" s="265"/>
      <c r="AL21" s="265"/>
      <c r="AM21" s="265"/>
    </row>
    <row r="22" spans="2:39" ht="54.75" customHeight="1">
      <c r="B22" s="273"/>
      <c r="C22" s="960" t="s">
        <v>624</v>
      </c>
      <c r="D22" s="960"/>
      <c r="E22" s="960"/>
      <c r="F22" s="960"/>
      <c r="G22" s="960"/>
      <c r="H22" s="960"/>
      <c r="I22" s="960"/>
      <c r="J22" s="960"/>
      <c r="K22" s="960"/>
      <c r="L22" s="960"/>
      <c r="M22" s="960"/>
      <c r="N22" s="960"/>
      <c r="O22" s="960"/>
      <c r="P22" s="960"/>
      <c r="Q22" s="960"/>
      <c r="R22" s="960"/>
      <c r="S22" s="960"/>
      <c r="T22" s="960"/>
      <c r="U22" s="960"/>
      <c r="V22" s="960"/>
      <c r="W22" s="960"/>
      <c r="X22" s="960"/>
      <c r="Y22" s="606"/>
      <c r="Z22" s="606"/>
      <c r="AA22" s="606"/>
      <c r="AB22" s="606"/>
      <c r="AC22" s="606"/>
      <c r="AD22" s="606"/>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959"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959"/>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61" t="s">
        <v>211</v>
      </c>
      <c r="C34" s="963" t="s">
        <v>33</v>
      </c>
      <c r="D34" s="284" t="s">
        <v>422</v>
      </c>
      <c r="E34" s="965" t="s">
        <v>209</v>
      </c>
      <c r="F34" s="966"/>
      <c r="G34" s="966"/>
      <c r="H34" s="966"/>
      <c r="I34" s="966"/>
      <c r="J34" s="966"/>
      <c r="K34" s="966"/>
      <c r="L34" s="966"/>
      <c r="M34" s="967"/>
      <c r="N34" s="971" t="s">
        <v>213</v>
      </c>
      <c r="O34" s="284" t="s">
        <v>423</v>
      </c>
      <c r="P34" s="965" t="s">
        <v>212</v>
      </c>
      <c r="Q34" s="966"/>
      <c r="R34" s="966"/>
      <c r="S34" s="966"/>
      <c r="T34" s="966"/>
      <c r="U34" s="966"/>
      <c r="V34" s="966"/>
      <c r="W34" s="966"/>
      <c r="X34" s="967"/>
      <c r="Y34" s="968" t="s">
        <v>243</v>
      </c>
      <c r="Z34" s="969"/>
      <c r="AA34" s="969"/>
      <c r="AB34" s="969"/>
      <c r="AC34" s="969"/>
      <c r="AD34" s="969"/>
      <c r="AE34" s="969"/>
      <c r="AF34" s="969"/>
      <c r="AG34" s="969"/>
      <c r="AH34" s="969"/>
      <c r="AI34" s="969"/>
      <c r="AJ34" s="969"/>
      <c r="AK34" s="969"/>
      <c r="AL34" s="969"/>
      <c r="AM34" s="970"/>
    </row>
    <row r="35" spans="1:39" ht="65.25" customHeight="1">
      <c r="B35" s="962"/>
      <c r="C35" s="964"/>
      <c r="D35" s="285">
        <v>2015</v>
      </c>
      <c r="E35" s="285">
        <v>2016</v>
      </c>
      <c r="F35" s="285">
        <v>2017</v>
      </c>
      <c r="G35" s="285">
        <v>2018</v>
      </c>
      <c r="H35" s="285">
        <v>2019</v>
      </c>
      <c r="I35" s="285">
        <v>2020</v>
      </c>
      <c r="J35" s="285">
        <v>2021</v>
      </c>
      <c r="K35" s="285">
        <v>2022</v>
      </c>
      <c r="L35" s="285">
        <v>2023</v>
      </c>
      <c r="M35" s="429">
        <v>2024</v>
      </c>
      <c r="N35" s="97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22">
        <v>1</v>
      </c>
      <c r="B38" s="520" t="s">
        <v>95</v>
      </c>
      <c r="C38" s="831" t="s">
        <v>25</v>
      </c>
      <c r="D38" s="295">
        <v>463048</v>
      </c>
      <c r="E38" s="295">
        <v>458886</v>
      </c>
      <c r="F38" s="295">
        <v>458886</v>
      </c>
      <c r="G38" s="295">
        <v>458886</v>
      </c>
      <c r="H38" s="295">
        <v>458886</v>
      </c>
      <c r="I38" s="295">
        <v>458886</v>
      </c>
      <c r="J38" s="295">
        <v>458886</v>
      </c>
      <c r="K38" s="295">
        <v>458791</v>
      </c>
      <c r="L38" s="295">
        <v>458791</v>
      </c>
      <c r="M38" s="295">
        <v>458791</v>
      </c>
      <c r="N38" s="831"/>
      <c r="O38" s="295">
        <v>31</v>
      </c>
      <c r="P38" s="295">
        <v>31</v>
      </c>
      <c r="Q38" s="295">
        <v>31</v>
      </c>
      <c r="R38" s="295">
        <v>31</v>
      </c>
      <c r="S38" s="295">
        <v>31</v>
      </c>
      <c r="T38" s="295">
        <v>31</v>
      </c>
      <c r="U38" s="295">
        <v>31</v>
      </c>
      <c r="V38" s="295">
        <v>31</v>
      </c>
      <c r="W38" s="295">
        <v>31</v>
      </c>
      <c r="X38" s="295">
        <v>31</v>
      </c>
      <c r="Y38" s="832">
        <v>1</v>
      </c>
      <c r="Z38" s="832"/>
      <c r="AA38" s="832"/>
      <c r="AB38" s="832"/>
      <c r="AC38" s="832"/>
      <c r="AD38" s="832"/>
      <c r="AE38" s="832"/>
      <c r="AF38" s="832"/>
      <c r="AG38" s="832"/>
      <c r="AH38" s="832"/>
      <c r="AI38" s="832"/>
      <c r="AJ38" s="832"/>
      <c r="AK38" s="832"/>
      <c r="AL38" s="832"/>
      <c r="AM38" s="296">
        <f>SUM(Y38:AL38)</f>
        <v>1</v>
      </c>
    </row>
    <row r="39" spans="1:39" ht="16" outlineLevel="1">
      <c r="B39" s="294" t="s">
        <v>267</v>
      </c>
      <c r="C39" s="831" t="s">
        <v>163</v>
      </c>
      <c r="D39" s="295">
        <v>87602</v>
      </c>
      <c r="E39" s="295">
        <v>86378</v>
      </c>
      <c r="F39" s="295">
        <v>86378</v>
      </c>
      <c r="G39" s="295">
        <v>86378</v>
      </c>
      <c r="H39" s="295">
        <v>86378</v>
      </c>
      <c r="I39" s="295">
        <v>86378</v>
      </c>
      <c r="J39" s="295">
        <v>86378</v>
      </c>
      <c r="K39" s="295">
        <v>86349</v>
      </c>
      <c r="L39" s="295">
        <v>86349</v>
      </c>
      <c r="M39" s="295">
        <v>86349</v>
      </c>
      <c r="N39" s="833"/>
      <c r="O39" s="295">
        <v>6</v>
      </c>
      <c r="P39" s="295">
        <v>6</v>
      </c>
      <c r="Q39" s="295">
        <v>6</v>
      </c>
      <c r="R39" s="295">
        <v>6</v>
      </c>
      <c r="S39" s="295">
        <v>6</v>
      </c>
      <c r="T39" s="295">
        <v>6</v>
      </c>
      <c r="U39" s="295">
        <v>6</v>
      </c>
      <c r="V39" s="295">
        <v>6</v>
      </c>
      <c r="W39" s="295">
        <v>6</v>
      </c>
      <c r="X39" s="295">
        <v>6</v>
      </c>
      <c r="Y39" s="834">
        <f>Y38</f>
        <v>1</v>
      </c>
      <c r="Z39" s="834">
        <f t="shared" ref="Z39:AL39" si="0">Z38</f>
        <v>0</v>
      </c>
      <c r="AA39" s="834">
        <f t="shared" si="0"/>
        <v>0</v>
      </c>
      <c r="AB39" s="834">
        <f t="shared" si="0"/>
        <v>0</v>
      </c>
      <c r="AC39" s="834">
        <f t="shared" si="0"/>
        <v>0</v>
      </c>
      <c r="AD39" s="834">
        <f t="shared" si="0"/>
        <v>0</v>
      </c>
      <c r="AE39" s="834">
        <f t="shared" si="0"/>
        <v>0</v>
      </c>
      <c r="AF39" s="834">
        <f t="shared" si="0"/>
        <v>0</v>
      </c>
      <c r="AG39" s="834">
        <f t="shared" si="0"/>
        <v>0</v>
      </c>
      <c r="AH39" s="834">
        <f t="shared" si="0"/>
        <v>0</v>
      </c>
      <c r="AI39" s="834">
        <f t="shared" si="0"/>
        <v>0</v>
      </c>
      <c r="AJ39" s="834">
        <f t="shared" si="0"/>
        <v>0</v>
      </c>
      <c r="AK39" s="834">
        <f t="shared" si="0"/>
        <v>0</v>
      </c>
      <c r="AL39" s="834">
        <f t="shared" si="0"/>
        <v>0</v>
      </c>
      <c r="AM39" s="297"/>
    </row>
    <row r="40" spans="1:39" ht="16" outlineLevel="1">
      <c r="B40" s="298"/>
      <c r="C40" s="835"/>
      <c r="D40" s="835"/>
      <c r="E40" s="835"/>
      <c r="F40" s="835"/>
      <c r="G40" s="835"/>
      <c r="H40" s="835"/>
      <c r="I40" s="835"/>
      <c r="J40" s="835"/>
      <c r="K40" s="835"/>
      <c r="L40" s="835"/>
      <c r="M40" s="835"/>
      <c r="N40" s="836"/>
      <c r="O40" s="835"/>
      <c r="P40" s="835"/>
      <c r="Q40" s="835"/>
      <c r="R40" s="835"/>
      <c r="S40" s="835"/>
      <c r="T40" s="835"/>
      <c r="U40" s="835"/>
      <c r="V40" s="835"/>
      <c r="W40" s="835"/>
      <c r="X40" s="835"/>
      <c r="Y40" s="837"/>
      <c r="Z40" s="838"/>
      <c r="AA40" s="838"/>
      <c r="AB40" s="838"/>
      <c r="AC40" s="838"/>
      <c r="AD40" s="838"/>
      <c r="AE40" s="838"/>
      <c r="AF40" s="838"/>
      <c r="AG40" s="838"/>
      <c r="AH40" s="838"/>
      <c r="AI40" s="838"/>
      <c r="AJ40" s="838"/>
      <c r="AK40" s="838"/>
      <c r="AL40" s="838"/>
      <c r="AM40" s="302"/>
    </row>
    <row r="41" spans="1:39" ht="17" outlineLevel="1">
      <c r="A41" s="522">
        <v>2</v>
      </c>
      <c r="B41" s="520" t="s">
        <v>96</v>
      </c>
      <c r="C41" s="831" t="s">
        <v>25</v>
      </c>
      <c r="D41" s="295">
        <v>812151</v>
      </c>
      <c r="E41" s="295">
        <v>797717</v>
      </c>
      <c r="F41" s="295">
        <v>797717</v>
      </c>
      <c r="G41" s="295">
        <v>797717</v>
      </c>
      <c r="H41" s="295">
        <v>797717</v>
      </c>
      <c r="I41" s="295">
        <v>797717</v>
      </c>
      <c r="J41" s="295">
        <v>797717</v>
      </c>
      <c r="K41" s="295">
        <v>797300</v>
      </c>
      <c r="L41" s="295">
        <v>797300</v>
      </c>
      <c r="M41" s="295">
        <v>797300</v>
      </c>
      <c r="N41" s="831"/>
      <c r="O41" s="295">
        <v>55</v>
      </c>
      <c r="P41" s="295">
        <v>54</v>
      </c>
      <c r="Q41" s="295">
        <v>54</v>
      </c>
      <c r="R41" s="295">
        <v>54</v>
      </c>
      <c r="S41" s="295">
        <v>54</v>
      </c>
      <c r="T41" s="295">
        <v>54</v>
      </c>
      <c r="U41" s="295">
        <v>54</v>
      </c>
      <c r="V41" s="295">
        <v>54</v>
      </c>
      <c r="W41" s="295">
        <v>54</v>
      </c>
      <c r="X41" s="295">
        <v>54</v>
      </c>
      <c r="Y41" s="832">
        <v>1</v>
      </c>
      <c r="Z41" s="832"/>
      <c r="AA41" s="832"/>
      <c r="AB41" s="832"/>
      <c r="AC41" s="832"/>
      <c r="AD41" s="832"/>
      <c r="AE41" s="832"/>
      <c r="AF41" s="832"/>
      <c r="AG41" s="832"/>
      <c r="AH41" s="832"/>
      <c r="AI41" s="832"/>
      <c r="AJ41" s="832"/>
      <c r="AK41" s="832"/>
      <c r="AL41" s="832"/>
      <c r="AM41" s="296">
        <f>SUM(Y41:AL41)</f>
        <v>1</v>
      </c>
    </row>
    <row r="42" spans="1:39" ht="16" outlineLevel="1">
      <c r="B42" s="294" t="s">
        <v>267</v>
      </c>
      <c r="C42" s="831" t="s">
        <v>163</v>
      </c>
      <c r="D42" s="295">
        <v>8401</v>
      </c>
      <c r="E42" s="295">
        <v>8302</v>
      </c>
      <c r="F42" s="295">
        <v>8302</v>
      </c>
      <c r="G42" s="295">
        <v>8302</v>
      </c>
      <c r="H42" s="295">
        <v>8302</v>
      </c>
      <c r="I42" s="295">
        <v>8302</v>
      </c>
      <c r="J42" s="295">
        <v>8302</v>
      </c>
      <c r="K42" s="295">
        <v>8281</v>
      </c>
      <c r="L42" s="295">
        <v>8281</v>
      </c>
      <c r="M42" s="295">
        <v>8281</v>
      </c>
      <c r="N42" s="833"/>
      <c r="O42" s="295">
        <v>1</v>
      </c>
      <c r="P42" s="295">
        <v>1</v>
      </c>
      <c r="Q42" s="295">
        <v>1</v>
      </c>
      <c r="R42" s="295">
        <v>1</v>
      </c>
      <c r="S42" s="295">
        <v>1</v>
      </c>
      <c r="T42" s="295">
        <v>1</v>
      </c>
      <c r="U42" s="295">
        <v>1</v>
      </c>
      <c r="V42" s="295">
        <v>1</v>
      </c>
      <c r="W42" s="295">
        <v>1</v>
      </c>
      <c r="X42" s="295">
        <v>1</v>
      </c>
      <c r="Y42" s="834">
        <f>Y41</f>
        <v>1</v>
      </c>
      <c r="Z42" s="834">
        <f t="shared" ref="Z42:AL42" si="1">Z41</f>
        <v>0</v>
      </c>
      <c r="AA42" s="834">
        <f t="shared" si="1"/>
        <v>0</v>
      </c>
      <c r="AB42" s="834">
        <f t="shared" si="1"/>
        <v>0</v>
      </c>
      <c r="AC42" s="834">
        <f t="shared" si="1"/>
        <v>0</v>
      </c>
      <c r="AD42" s="834">
        <f t="shared" si="1"/>
        <v>0</v>
      </c>
      <c r="AE42" s="834">
        <f t="shared" si="1"/>
        <v>0</v>
      </c>
      <c r="AF42" s="834">
        <f t="shared" si="1"/>
        <v>0</v>
      </c>
      <c r="AG42" s="834">
        <f t="shared" si="1"/>
        <v>0</v>
      </c>
      <c r="AH42" s="834">
        <f t="shared" si="1"/>
        <v>0</v>
      </c>
      <c r="AI42" s="834">
        <f t="shared" si="1"/>
        <v>0</v>
      </c>
      <c r="AJ42" s="834">
        <f t="shared" si="1"/>
        <v>0</v>
      </c>
      <c r="AK42" s="834">
        <f t="shared" si="1"/>
        <v>0</v>
      </c>
      <c r="AL42" s="834">
        <f t="shared" si="1"/>
        <v>0</v>
      </c>
      <c r="AM42" s="297"/>
    </row>
    <row r="43" spans="1:39" ht="16" outlineLevel="1">
      <c r="B43" s="298"/>
      <c r="C43" s="835"/>
      <c r="D43" s="839"/>
      <c r="E43" s="839"/>
      <c r="F43" s="839"/>
      <c r="G43" s="839"/>
      <c r="H43" s="839"/>
      <c r="I43" s="839"/>
      <c r="J43" s="839"/>
      <c r="K43" s="839"/>
      <c r="L43" s="839"/>
      <c r="M43" s="839"/>
      <c r="N43" s="836"/>
      <c r="O43" s="839"/>
      <c r="P43" s="839"/>
      <c r="Q43" s="839"/>
      <c r="R43" s="839"/>
      <c r="S43" s="839"/>
      <c r="T43" s="839"/>
      <c r="U43" s="839"/>
      <c r="V43" s="839"/>
      <c r="W43" s="839"/>
      <c r="X43" s="839"/>
      <c r="Y43" s="837"/>
      <c r="Z43" s="838"/>
      <c r="AA43" s="838"/>
      <c r="AB43" s="838"/>
      <c r="AC43" s="838"/>
      <c r="AD43" s="838"/>
      <c r="AE43" s="838"/>
      <c r="AF43" s="838"/>
      <c r="AG43" s="838"/>
      <c r="AH43" s="838"/>
      <c r="AI43" s="838"/>
      <c r="AJ43" s="838"/>
      <c r="AK43" s="838"/>
      <c r="AL43" s="838"/>
      <c r="AM43" s="302"/>
    </row>
    <row r="44" spans="1:39" ht="17" outlineLevel="1">
      <c r="A44" s="522">
        <v>3</v>
      </c>
      <c r="B44" s="520" t="s">
        <v>97</v>
      </c>
      <c r="C44" s="831" t="s">
        <v>25</v>
      </c>
      <c r="D44" s="295">
        <v>12724</v>
      </c>
      <c r="E44" s="295">
        <v>12724</v>
      </c>
      <c r="F44" s="295">
        <v>12724</v>
      </c>
      <c r="G44" s="295">
        <v>12619</v>
      </c>
      <c r="H44" s="295">
        <v>8546</v>
      </c>
      <c r="I44" s="295">
        <v>0</v>
      </c>
      <c r="J44" s="295">
        <v>0</v>
      </c>
      <c r="K44" s="295">
        <v>0</v>
      </c>
      <c r="L44" s="295">
        <v>0</v>
      </c>
      <c r="M44" s="295">
        <v>0</v>
      </c>
      <c r="N44" s="831"/>
      <c r="O44" s="295">
        <v>2</v>
      </c>
      <c r="P44" s="295">
        <v>2</v>
      </c>
      <c r="Q44" s="295">
        <v>2</v>
      </c>
      <c r="R44" s="295">
        <v>2</v>
      </c>
      <c r="S44" s="295">
        <v>1</v>
      </c>
      <c r="T44" s="295">
        <v>0</v>
      </c>
      <c r="U44" s="295">
        <v>0</v>
      </c>
      <c r="V44" s="295">
        <v>0</v>
      </c>
      <c r="W44" s="295">
        <v>0</v>
      </c>
      <c r="X44" s="295">
        <v>0</v>
      </c>
      <c r="Y44" s="832">
        <v>1</v>
      </c>
      <c r="Z44" s="832"/>
      <c r="AA44" s="832"/>
      <c r="AB44" s="832"/>
      <c r="AC44" s="832"/>
      <c r="AD44" s="832"/>
      <c r="AE44" s="832"/>
      <c r="AF44" s="832"/>
      <c r="AG44" s="832"/>
      <c r="AH44" s="832"/>
      <c r="AI44" s="832"/>
      <c r="AJ44" s="832"/>
      <c r="AK44" s="832"/>
      <c r="AL44" s="832"/>
      <c r="AM44" s="296">
        <f>SUM(Y44:AL44)</f>
        <v>1</v>
      </c>
    </row>
    <row r="45" spans="1:39" ht="16" outlineLevel="1">
      <c r="B45" s="294" t="s">
        <v>267</v>
      </c>
      <c r="C45" s="831" t="s">
        <v>163</v>
      </c>
      <c r="D45" s="295"/>
      <c r="E45" s="295"/>
      <c r="F45" s="295"/>
      <c r="G45" s="295"/>
      <c r="H45" s="295"/>
      <c r="I45" s="295"/>
      <c r="J45" s="295"/>
      <c r="K45" s="295"/>
      <c r="L45" s="295"/>
      <c r="M45" s="295"/>
      <c r="N45" s="833"/>
      <c r="O45" s="295"/>
      <c r="P45" s="295"/>
      <c r="Q45" s="295"/>
      <c r="R45" s="295"/>
      <c r="S45" s="295"/>
      <c r="T45" s="295"/>
      <c r="U45" s="295"/>
      <c r="V45" s="295"/>
      <c r="W45" s="295"/>
      <c r="X45" s="295"/>
      <c r="Y45" s="834">
        <f>Y44</f>
        <v>1</v>
      </c>
      <c r="Z45" s="834">
        <f t="shared" ref="Z45:AL45" si="2">Z44</f>
        <v>0</v>
      </c>
      <c r="AA45" s="834">
        <f t="shared" si="2"/>
        <v>0</v>
      </c>
      <c r="AB45" s="834">
        <f t="shared" si="2"/>
        <v>0</v>
      </c>
      <c r="AC45" s="834">
        <f t="shared" si="2"/>
        <v>0</v>
      </c>
      <c r="AD45" s="834">
        <f t="shared" si="2"/>
        <v>0</v>
      </c>
      <c r="AE45" s="834">
        <f t="shared" si="2"/>
        <v>0</v>
      </c>
      <c r="AF45" s="834">
        <f t="shared" si="2"/>
        <v>0</v>
      </c>
      <c r="AG45" s="834">
        <f t="shared" si="2"/>
        <v>0</v>
      </c>
      <c r="AH45" s="834">
        <f t="shared" si="2"/>
        <v>0</v>
      </c>
      <c r="AI45" s="834">
        <f t="shared" si="2"/>
        <v>0</v>
      </c>
      <c r="AJ45" s="834">
        <f t="shared" si="2"/>
        <v>0</v>
      </c>
      <c r="AK45" s="834">
        <f t="shared" si="2"/>
        <v>0</v>
      </c>
      <c r="AL45" s="834">
        <f t="shared" si="2"/>
        <v>0</v>
      </c>
      <c r="AM45" s="297"/>
    </row>
    <row r="46" spans="1:39" ht="16" outlineLevel="1">
      <c r="B46" s="294"/>
      <c r="C46" s="840"/>
      <c r="D46" s="831"/>
      <c r="E46" s="831"/>
      <c r="F46" s="831"/>
      <c r="G46" s="831"/>
      <c r="H46" s="831"/>
      <c r="I46" s="831"/>
      <c r="J46" s="831"/>
      <c r="K46" s="831"/>
      <c r="L46" s="831"/>
      <c r="M46" s="831"/>
      <c r="N46" s="831"/>
      <c r="O46" s="831"/>
      <c r="P46" s="831"/>
      <c r="Q46" s="831"/>
      <c r="R46" s="831"/>
      <c r="S46" s="831"/>
      <c r="T46" s="831"/>
      <c r="U46" s="831"/>
      <c r="V46" s="831"/>
      <c r="W46" s="831"/>
      <c r="X46" s="831"/>
      <c r="Y46" s="837"/>
      <c r="Z46" s="837"/>
      <c r="AA46" s="837"/>
      <c r="AB46" s="837"/>
      <c r="AC46" s="837"/>
      <c r="AD46" s="837"/>
      <c r="AE46" s="837"/>
      <c r="AF46" s="837"/>
      <c r="AG46" s="837"/>
      <c r="AH46" s="837"/>
      <c r="AI46" s="837"/>
      <c r="AJ46" s="837"/>
      <c r="AK46" s="837"/>
      <c r="AL46" s="837"/>
      <c r="AM46" s="306"/>
    </row>
    <row r="47" spans="1:39" ht="17" outlineLevel="1">
      <c r="A47" s="522">
        <v>4</v>
      </c>
      <c r="B47" s="520" t="s">
        <v>682</v>
      </c>
      <c r="C47" s="831" t="s">
        <v>25</v>
      </c>
      <c r="D47" s="295">
        <v>1140449</v>
      </c>
      <c r="E47" s="295">
        <v>1140449</v>
      </c>
      <c r="F47" s="295">
        <v>1140449</v>
      </c>
      <c r="G47" s="295">
        <v>1140449</v>
      </c>
      <c r="H47" s="295">
        <v>1140449</v>
      </c>
      <c r="I47" s="295">
        <v>1140449</v>
      </c>
      <c r="J47" s="295">
        <v>1140449</v>
      </c>
      <c r="K47" s="295">
        <v>1140449</v>
      </c>
      <c r="L47" s="295">
        <v>1140449</v>
      </c>
      <c r="M47" s="295">
        <v>1140449</v>
      </c>
      <c r="N47" s="831"/>
      <c r="O47" s="295">
        <v>599</v>
      </c>
      <c r="P47" s="295">
        <v>599</v>
      </c>
      <c r="Q47" s="295">
        <v>599</v>
      </c>
      <c r="R47" s="295">
        <v>599</v>
      </c>
      <c r="S47" s="295">
        <v>599</v>
      </c>
      <c r="T47" s="295">
        <v>599</v>
      </c>
      <c r="U47" s="295">
        <v>599</v>
      </c>
      <c r="V47" s="295">
        <v>599</v>
      </c>
      <c r="W47" s="295">
        <v>599</v>
      </c>
      <c r="X47" s="295">
        <v>599</v>
      </c>
      <c r="Y47" s="832">
        <v>1</v>
      </c>
      <c r="Z47" s="832"/>
      <c r="AA47" s="832"/>
      <c r="AB47" s="832"/>
      <c r="AC47" s="832"/>
      <c r="AD47" s="832"/>
      <c r="AE47" s="832"/>
      <c r="AF47" s="832"/>
      <c r="AG47" s="832"/>
      <c r="AH47" s="832"/>
      <c r="AI47" s="832"/>
      <c r="AJ47" s="832"/>
      <c r="AK47" s="832"/>
      <c r="AL47" s="832"/>
      <c r="AM47" s="296">
        <f>SUM(Y47:AL47)</f>
        <v>1</v>
      </c>
    </row>
    <row r="48" spans="1:39" ht="16" outlineLevel="1">
      <c r="B48" s="294" t="s">
        <v>267</v>
      </c>
      <c r="C48" s="831" t="s">
        <v>163</v>
      </c>
      <c r="D48" s="295">
        <v>29105</v>
      </c>
      <c r="E48" s="295">
        <v>29105</v>
      </c>
      <c r="F48" s="295">
        <v>29105</v>
      </c>
      <c r="G48" s="295">
        <v>29105</v>
      </c>
      <c r="H48" s="295">
        <v>29105</v>
      </c>
      <c r="I48" s="295">
        <v>29105</v>
      </c>
      <c r="J48" s="295">
        <v>29105</v>
      </c>
      <c r="K48" s="295">
        <v>29105</v>
      </c>
      <c r="L48" s="295">
        <v>29105</v>
      </c>
      <c r="M48" s="295">
        <v>29105</v>
      </c>
      <c r="N48" s="833"/>
      <c r="O48" s="295">
        <v>15</v>
      </c>
      <c r="P48" s="295">
        <v>15</v>
      </c>
      <c r="Q48" s="295">
        <v>15</v>
      </c>
      <c r="R48" s="295">
        <v>15</v>
      </c>
      <c r="S48" s="295">
        <v>15</v>
      </c>
      <c r="T48" s="295">
        <v>15</v>
      </c>
      <c r="U48" s="295">
        <v>15</v>
      </c>
      <c r="V48" s="295">
        <v>15</v>
      </c>
      <c r="W48" s="295">
        <v>15</v>
      </c>
      <c r="X48" s="295">
        <v>15</v>
      </c>
      <c r="Y48" s="834">
        <f>Y47</f>
        <v>1</v>
      </c>
      <c r="Z48" s="834">
        <f t="shared" ref="Z48:AL48" si="3">Z47</f>
        <v>0</v>
      </c>
      <c r="AA48" s="834">
        <f t="shared" si="3"/>
        <v>0</v>
      </c>
      <c r="AB48" s="834">
        <f t="shared" si="3"/>
        <v>0</v>
      </c>
      <c r="AC48" s="834">
        <f t="shared" si="3"/>
        <v>0</v>
      </c>
      <c r="AD48" s="834">
        <f t="shared" si="3"/>
        <v>0</v>
      </c>
      <c r="AE48" s="834">
        <f t="shared" si="3"/>
        <v>0</v>
      </c>
      <c r="AF48" s="834">
        <f t="shared" si="3"/>
        <v>0</v>
      </c>
      <c r="AG48" s="834">
        <f t="shared" si="3"/>
        <v>0</v>
      </c>
      <c r="AH48" s="834">
        <f t="shared" si="3"/>
        <v>0</v>
      </c>
      <c r="AI48" s="834">
        <f t="shared" si="3"/>
        <v>0</v>
      </c>
      <c r="AJ48" s="834">
        <f t="shared" si="3"/>
        <v>0</v>
      </c>
      <c r="AK48" s="834">
        <f t="shared" si="3"/>
        <v>0</v>
      </c>
      <c r="AL48" s="834">
        <f t="shared" si="3"/>
        <v>0</v>
      </c>
      <c r="AM48" s="297"/>
    </row>
    <row r="49" spans="1:39" ht="16" outlineLevel="1">
      <c r="B49" s="294"/>
      <c r="C49" s="840"/>
      <c r="D49" s="839"/>
      <c r="E49" s="839"/>
      <c r="F49" s="839"/>
      <c r="G49" s="839"/>
      <c r="H49" s="839"/>
      <c r="I49" s="839"/>
      <c r="J49" s="839"/>
      <c r="K49" s="839"/>
      <c r="L49" s="839"/>
      <c r="M49" s="839"/>
      <c r="N49" s="831"/>
      <c r="O49" s="839"/>
      <c r="P49" s="839"/>
      <c r="Q49" s="839"/>
      <c r="R49" s="839"/>
      <c r="S49" s="839"/>
      <c r="T49" s="839"/>
      <c r="U49" s="839"/>
      <c r="V49" s="839"/>
      <c r="W49" s="839"/>
      <c r="X49" s="839"/>
      <c r="Y49" s="837"/>
      <c r="Z49" s="837"/>
      <c r="AA49" s="837"/>
      <c r="AB49" s="837"/>
      <c r="AC49" s="837"/>
      <c r="AD49" s="837"/>
      <c r="AE49" s="837"/>
      <c r="AF49" s="837"/>
      <c r="AG49" s="837"/>
      <c r="AH49" s="837"/>
      <c r="AI49" s="837"/>
      <c r="AJ49" s="837"/>
      <c r="AK49" s="837"/>
      <c r="AL49" s="837"/>
      <c r="AM49" s="306"/>
    </row>
    <row r="50" spans="1:39" ht="18" customHeight="1" outlineLevel="1">
      <c r="A50" s="522">
        <v>5</v>
      </c>
      <c r="B50" s="520" t="s">
        <v>98</v>
      </c>
      <c r="C50" s="831" t="s">
        <v>25</v>
      </c>
      <c r="D50" s="295"/>
      <c r="E50" s="295"/>
      <c r="F50" s="295"/>
      <c r="G50" s="295"/>
      <c r="H50" s="295"/>
      <c r="I50" s="295"/>
      <c r="J50" s="295"/>
      <c r="K50" s="295"/>
      <c r="L50" s="295"/>
      <c r="M50" s="295"/>
      <c r="N50" s="831"/>
      <c r="O50" s="295"/>
      <c r="P50" s="295"/>
      <c r="Q50" s="295"/>
      <c r="R50" s="295"/>
      <c r="S50" s="295"/>
      <c r="T50" s="295"/>
      <c r="U50" s="295"/>
      <c r="V50" s="295"/>
      <c r="W50" s="295"/>
      <c r="X50" s="295"/>
      <c r="Y50" s="832"/>
      <c r="Z50" s="832"/>
      <c r="AA50" s="832"/>
      <c r="AB50" s="832"/>
      <c r="AC50" s="832"/>
      <c r="AD50" s="832"/>
      <c r="AE50" s="832"/>
      <c r="AF50" s="832"/>
      <c r="AG50" s="832"/>
      <c r="AH50" s="832"/>
      <c r="AI50" s="832"/>
      <c r="AJ50" s="832"/>
      <c r="AK50" s="832"/>
      <c r="AL50" s="832"/>
      <c r="AM50" s="296">
        <f>SUM(Y50:AL50)</f>
        <v>0</v>
      </c>
    </row>
    <row r="51" spans="1:39" ht="16" outlineLevel="1">
      <c r="B51" s="294" t="s">
        <v>267</v>
      </c>
      <c r="C51" s="831" t="s">
        <v>163</v>
      </c>
      <c r="D51" s="295"/>
      <c r="E51" s="295"/>
      <c r="F51" s="295"/>
      <c r="G51" s="295"/>
      <c r="H51" s="295"/>
      <c r="I51" s="295"/>
      <c r="J51" s="295"/>
      <c r="K51" s="295"/>
      <c r="L51" s="295"/>
      <c r="M51" s="295"/>
      <c r="N51" s="833"/>
      <c r="O51" s="295"/>
      <c r="P51" s="295"/>
      <c r="Q51" s="295"/>
      <c r="R51" s="295"/>
      <c r="S51" s="295"/>
      <c r="T51" s="295"/>
      <c r="U51" s="295"/>
      <c r="V51" s="295"/>
      <c r="W51" s="295"/>
      <c r="X51" s="295"/>
      <c r="Y51" s="834">
        <f>Y50</f>
        <v>0</v>
      </c>
      <c r="Z51" s="834">
        <f t="shared" ref="Z51:AL51" si="4">Z50</f>
        <v>0</v>
      </c>
      <c r="AA51" s="834">
        <f t="shared" si="4"/>
        <v>0</v>
      </c>
      <c r="AB51" s="834">
        <f t="shared" si="4"/>
        <v>0</v>
      </c>
      <c r="AC51" s="834">
        <f t="shared" si="4"/>
        <v>0</v>
      </c>
      <c r="AD51" s="834">
        <f t="shared" si="4"/>
        <v>0</v>
      </c>
      <c r="AE51" s="834">
        <f t="shared" si="4"/>
        <v>0</v>
      </c>
      <c r="AF51" s="834">
        <f t="shared" si="4"/>
        <v>0</v>
      </c>
      <c r="AG51" s="834">
        <f t="shared" si="4"/>
        <v>0</v>
      </c>
      <c r="AH51" s="834">
        <f t="shared" si="4"/>
        <v>0</v>
      </c>
      <c r="AI51" s="834">
        <f t="shared" si="4"/>
        <v>0</v>
      </c>
      <c r="AJ51" s="834">
        <f t="shared" si="4"/>
        <v>0</v>
      </c>
      <c r="AK51" s="834">
        <f t="shared" si="4"/>
        <v>0</v>
      </c>
      <c r="AL51" s="834">
        <f t="shared" si="4"/>
        <v>0</v>
      </c>
      <c r="AM51" s="297"/>
    </row>
    <row r="52" spans="1:39" ht="16" outlineLevel="1">
      <c r="B52" s="294"/>
      <c r="C52" s="831"/>
      <c r="D52" s="831"/>
      <c r="E52" s="831"/>
      <c r="F52" s="831"/>
      <c r="G52" s="831"/>
      <c r="H52" s="831"/>
      <c r="I52" s="831"/>
      <c r="J52" s="831"/>
      <c r="K52" s="831"/>
      <c r="L52" s="831"/>
      <c r="M52" s="831"/>
      <c r="N52" s="831"/>
      <c r="O52" s="831"/>
      <c r="P52" s="831"/>
      <c r="Q52" s="831"/>
      <c r="R52" s="831"/>
      <c r="S52" s="831"/>
      <c r="T52" s="831"/>
      <c r="U52" s="831"/>
      <c r="V52" s="831"/>
      <c r="W52" s="831"/>
      <c r="X52" s="831"/>
      <c r="Y52" s="841"/>
      <c r="Z52" s="842"/>
      <c r="AA52" s="842"/>
      <c r="AB52" s="842"/>
      <c r="AC52" s="842"/>
      <c r="AD52" s="842"/>
      <c r="AE52" s="842"/>
      <c r="AF52" s="842"/>
      <c r="AG52" s="842"/>
      <c r="AH52" s="842"/>
      <c r="AI52" s="842"/>
      <c r="AJ52" s="842"/>
      <c r="AK52" s="842"/>
      <c r="AL52" s="842"/>
      <c r="AM52" s="297"/>
    </row>
    <row r="53" spans="1:39" ht="16.5" customHeight="1" outlineLevel="1">
      <c r="B53" s="319" t="s">
        <v>498</v>
      </c>
      <c r="C53" s="843"/>
      <c r="D53" s="843"/>
      <c r="E53" s="843"/>
      <c r="F53" s="843"/>
      <c r="G53" s="843"/>
      <c r="H53" s="843"/>
      <c r="I53" s="843"/>
      <c r="J53" s="843"/>
      <c r="K53" s="843"/>
      <c r="L53" s="843"/>
      <c r="M53" s="843"/>
      <c r="N53" s="844"/>
      <c r="O53" s="843"/>
      <c r="P53" s="843"/>
      <c r="Q53" s="843"/>
      <c r="R53" s="843"/>
      <c r="S53" s="843"/>
      <c r="T53" s="843"/>
      <c r="U53" s="843"/>
      <c r="V53" s="843"/>
      <c r="W53" s="843"/>
      <c r="X53" s="843"/>
      <c r="Y53" s="845"/>
      <c r="Z53" s="845"/>
      <c r="AA53" s="845"/>
      <c r="AB53" s="845"/>
      <c r="AC53" s="845"/>
      <c r="AD53" s="845"/>
      <c r="AE53" s="845"/>
      <c r="AF53" s="845"/>
      <c r="AG53" s="845"/>
      <c r="AH53" s="845"/>
      <c r="AI53" s="845"/>
      <c r="AJ53" s="845"/>
      <c r="AK53" s="845"/>
      <c r="AL53" s="845"/>
      <c r="AM53" s="292"/>
    </row>
    <row r="54" spans="1:39" ht="17" outlineLevel="1">
      <c r="A54" s="522">
        <v>6</v>
      </c>
      <c r="B54" s="520" t="s">
        <v>99</v>
      </c>
      <c r="C54" s="83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832"/>
      <c r="AA54" s="832"/>
      <c r="AB54" s="832"/>
      <c r="AC54" s="832"/>
      <c r="AD54" s="832"/>
      <c r="AE54" s="832"/>
      <c r="AF54" s="415"/>
      <c r="AG54" s="415"/>
      <c r="AH54" s="415"/>
      <c r="AI54" s="415"/>
      <c r="AJ54" s="415"/>
      <c r="AK54" s="415"/>
      <c r="AL54" s="415"/>
      <c r="AM54" s="296">
        <f>SUM(Y54:AL54)</f>
        <v>0</v>
      </c>
    </row>
    <row r="55" spans="1:39" ht="16" outlineLevel="1">
      <c r="B55" s="294" t="s">
        <v>267</v>
      </c>
      <c r="C55" s="83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834">
        <f>Y54</f>
        <v>0</v>
      </c>
      <c r="Z55" s="834">
        <f t="shared" ref="Z55:AL55" si="5">Z54</f>
        <v>0</v>
      </c>
      <c r="AA55" s="834">
        <f t="shared" si="5"/>
        <v>0</v>
      </c>
      <c r="AB55" s="834">
        <f t="shared" si="5"/>
        <v>0</v>
      </c>
      <c r="AC55" s="834">
        <f t="shared" si="5"/>
        <v>0</v>
      </c>
      <c r="AD55" s="834">
        <f t="shared" si="5"/>
        <v>0</v>
      </c>
      <c r="AE55" s="834">
        <f t="shared" si="5"/>
        <v>0</v>
      </c>
      <c r="AF55" s="834">
        <f t="shared" si="5"/>
        <v>0</v>
      </c>
      <c r="AG55" s="834">
        <f t="shared" si="5"/>
        <v>0</v>
      </c>
      <c r="AH55" s="834">
        <f t="shared" si="5"/>
        <v>0</v>
      </c>
      <c r="AI55" s="834">
        <f t="shared" si="5"/>
        <v>0</v>
      </c>
      <c r="AJ55" s="834">
        <f t="shared" si="5"/>
        <v>0</v>
      </c>
      <c r="AK55" s="834">
        <f t="shared" si="5"/>
        <v>0</v>
      </c>
      <c r="AL55" s="834">
        <f t="shared" si="5"/>
        <v>0</v>
      </c>
      <c r="AM55" s="311"/>
    </row>
    <row r="56" spans="1:39" ht="16" outlineLevel="1">
      <c r="B56" s="846"/>
      <c r="C56" s="847"/>
      <c r="D56" s="831"/>
      <c r="E56" s="831"/>
      <c r="F56" s="831"/>
      <c r="G56" s="831"/>
      <c r="H56" s="831"/>
      <c r="I56" s="831"/>
      <c r="J56" s="831"/>
      <c r="K56" s="831"/>
      <c r="L56" s="831"/>
      <c r="M56" s="831"/>
      <c r="N56" s="831"/>
      <c r="O56" s="831"/>
      <c r="P56" s="831"/>
      <c r="Q56" s="831"/>
      <c r="R56" s="831"/>
      <c r="S56" s="831"/>
      <c r="T56" s="831"/>
      <c r="U56" s="831"/>
      <c r="V56" s="831"/>
      <c r="W56" s="831"/>
      <c r="X56" s="831"/>
      <c r="Y56" s="416"/>
      <c r="Z56" s="416"/>
      <c r="AA56" s="416"/>
      <c r="AB56" s="416"/>
      <c r="AC56" s="416"/>
      <c r="AD56" s="416"/>
      <c r="AE56" s="416"/>
      <c r="AF56" s="416"/>
      <c r="AG56" s="416"/>
      <c r="AH56" s="416"/>
      <c r="AI56" s="416"/>
      <c r="AJ56" s="416"/>
      <c r="AK56" s="416"/>
      <c r="AL56" s="416"/>
      <c r="AM56" s="313"/>
    </row>
    <row r="57" spans="1:39" ht="28.5" customHeight="1" outlineLevel="1">
      <c r="A57" s="522">
        <v>7</v>
      </c>
      <c r="B57" s="848" t="s">
        <v>826</v>
      </c>
      <c r="C57" s="831" t="s">
        <v>25</v>
      </c>
      <c r="D57" s="295">
        <v>2113157</v>
      </c>
      <c r="E57" s="295">
        <v>2113157</v>
      </c>
      <c r="F57" s="295">
        <v>2109896</v>
      </c>
      <c r="G57" s="295">
        <v>2109896</v>
      </c>
      <c r="H57" s="295">
        <v>2109896</v>
      </c>
      <c r="I57" s="295">
        <v>2109896</v>
      </c>
      <c r="J57" s="295">
        <v>2046725</v>
      </c>
      <c r="K57" s="295">
        <v>2046725</v>
      </c>
      <c r="L57" s="295">
        <v>1939081</v>
      </c>
      <c r="M57" s="295">
        <v>1726209</v>
      </c>
      <c r="N57" s="295">
        <v>12</v>
      </c>
      <c r="O57" s="295">
        <v>296</v>
      </c>
      <c r="P57" s="295">
        <v>296</v>
      </c>
      <c r="Q57" s="295">
        <v>295</v>
      </c>
      <c r="R57" s="295">
        <v>295</v>
      </c>
      <c r="S57" s="295">
        <v>295</v>
      </c>
      <c r="T57" s="295">
        <v>295</v>
      </c>
      <c r="U57" s="295">
        <v>287</v>
      </c>
      <c r="V57" s="295">
        <v>287</v>
      </c>
      <c r="W57" s="295">
        <v>257</v>
      </c>
      <c r="X57" s="295">
        <v>229</v>
      </c>
      <c r="Y57" s="533"/>
      <c r="Z57" s="849">
        <v>0.21099200000000001</v>
      </c>
      <c r="AA57" s="849">
        <v>0.78900800000000004</v>
      </c>
      <c r="AB57" s="832"/>
      <c r="AC57" s="533"/>
      <c r="AD57" s="832"/>
      <c r="AE57" s="832"/>
      <c r="AF57" s="415"/>
      <c r="AG57" s="415"/>
      <c r="AH57" s="415"/>
      <c r="AI57" s="415"/>
      <c r="AJ57" s="415"/>
      <c r="AK57" s="415"/>
      <c r="AL57" s="415"/>
      <c r="AM57" s="296">
        <f>SUM(Y57:AL57)</f>
        <v>1</v>
      </c>
    </row>
    <row r="58" spans="1:39" ht="16" outlineLevel="1">
      <c r="B58" s="850" t="s">
        <v>827</v>
      </c>
      <c r="C58" s="831" t="s">
        <v>163</v>
      </c>
      <c r="D58" s="295">
        <v>9845</v>
      </c>
      <c r="E58" s="295">
        <v>9845</v>
      </c>
      <c r="F58" s="295">
        <v>9845</v>
      </c>
      <c r="G58" s="295">
        <v>9845</v>
      </c>
      <c r="H58" s="295">
        <v>9845</v>
      </c>
      <c r="I58" s="295">
        <v>9845</v>
      </c>
      <c r="J58" s="295">
        <v>9845</v>
      </c>
      <c r="K58" s="295">
        <v>9845</v>
      </c>
      <c r="L58" s="295">
        <v>9845</v>
      </c>
      <c r="M58" s="295">
        <v>9845</v>
      </c>
      <c r="N58" s="295">
        <f>N57</f>
        <v>12</v>
      </c>
      <c r="O58" s="295">
        <v>3</v>
      </c>
      <c r="P58" s="295">
        <v>3</v>
      </c>
      <c r="Q58" s="295">
        <v>3</v>
      </c>
      <c r="R58" s="295">
        <v>3</v>
      </c>
      <c r="S58" s="295">
        <v>3</v>
      </c>
      <c r="T58" s="295">
        <v>3</v>
      </c>
      <c r="U58" s="295">
        <v>3</v>
      </c>
      <c r="V58" s="295">
        <v>3</v>
      </c>
      <c r="W58" s="295">
        <v>3</v>
      </c>
      <c r="X58" s="295">
        <v>3</v>
      </c>
      <c r="Y58" s="834">
        <f>Y57</f>
        <v>0</v>
      </c>
      <c r="Z58" s="834">
        <f>Z57</f>
        <v>0.21099200000000001</v>
      </c>
      <c r="AA58" s="834">
        <f t="shared" ref="AA58:AL59" si="6">AA57</f>
        <v>0.78900800000000004</v>
      </c>
      <c r="AB58" s="834">
        <f t="shared" si="6"/>
        <v>0</v>
      </c>
      <c r="AC58" s="834">
        <f t="shared" si="6"/>
        <v>0</v>
      </c>
      <c r="AD58" s="834">
        <f t="shared" si="6"/>
        <v>0</v>
      </c>
      <c r="AE58" s="834">
        <f t="shared" si="6"/>
        <v>0</v>
      </c>
      <c r="AF58" s="834">
        <f t="shared" si="6"/>
        <v>0</v>
      </c>
      <c r="AG58" s="834">
        <f t="shared" si="6"/>
        <v>0</v>
      </c>
      <c r="AH58" s="834">
        <f t="shared" si="6"/>
        <v>0</v>
      </c>
      <c r="AI58" s="834">
        <f t="shared" si="6"/>
        <v>0</v>
      </c>
      <c r="AJ58" s="834">
        <f t="shared" si="6"/>
        <v>0</v>
      </c>
      <c r="AK58" s="834">
        <f t="shared" si="6"/>
        <v>0</v>
      </c>
      <c r="AL58" s="834">
        <f t="shared" si="6"/>
        <v>0</v>
      </c>
      <c r="AM58" s="311"/>
    </row>
    <row r="59" spans="1:39" ht="16" outlineLevel="1">
      <c r="B59" s="850" t="s">
        <v>828</v>
      </c>
      <c r="C59" s="831"/>
      <c r="D59" s="295">
        <v>135577</v>
      </c>
      <c r="E59" s="295">
        <v>135577</v>
      </c>
      <c r="F59" s="295">
        <v>138837</v>
      </c>
      <c r="G59" s="295">
        <v>139403</v>
      </c>
      <c r="H59" s="295">
        <v>139403</v>
      </c>
      <c r="I59" s="295">
        <v>139403</v>
      </c>
      <c r="J59" s="295">
        <v>202574</v>
      </c>
      <c r="K59" s="295">
        <v>202574</v>
      </c>
      <c r="L59" s="295">
        <v>220867</v>
      </c>
      <c r="M59" s="295">
        <v>199651</v>
      </c>
      <c r="N59" s="851">
        <v>12</v>
      </c>
      <c r="O59" s="295">
        <v>38</v>
      </c>
      <c r="P59" s="295">
        <v>38</v>
      </c>
      <c r="Q59" s="295">
        <v>39</v>
      </c>
      <c r="R59" s="295">
        <v>39</v>
      </c>
      <c r="S59" s="295">
        <v>39</v>
      </c>
      <c r="T59" s="295">
        <v>39</v>
      </c>
      <c r="U59" s="295">
        <v>48</v>
      </c>
      <c r="V59" s="295">
        <v>48</v>
      </c>
      <c r="W59" s="295">
        <v>50</v>
      </c>
      <c r="X59" s="295">
        <v>46</v>
      </c>
      <c r="Y59" s="834">
        <f>Y58</f>
        <v>0</v>
      </c>
      <c r="Z59" s="834">
        <f>Z58</f>
        <v>0.21099200000000001</v>
      </c>
      <c r="AA59" s="834">
        <f t="shared" si="6"/>
        <v>0.78900800000000004</v>
      </c>
      <c r="AB59" s="834">
        <f t="shared" si="6"/>
        <v>0</v>
      </c>
      <c r="AC59" s="834">
        <f t="shared" si="6"/>
        <v>0</v>
      </c>
      <c r="AD59" s="834">
        <f t="shared" si="6"/>
        <v>0</v>
      </c>
      <c r="AE59" s="834">
        <f t="shared" si="6"/>
        <v>0</v>
      </c>
      <c r="AF59" s="834">
        <f t="shared" si="6"/>
        <v>0</v>
      </c>
      <c r="AG59" s="834">
        <f t="shared" si="6"/>
        <v>0</v>
      </c>
      <c r="AH59" s="834">
        <f t="shared" si="6"/>
        <v>0</v>
      </c>
      <c r="AI59" s="834">
        <f t="shared" si="6"/>
        <v>0</v>
      </c>
      <c r="AJ59" s="834">
        <f t="shared" si="6"/>
        <v>0</v>
      </c>
      <c r="AK59" s="834">
        <f t="shared" si="6"/>
        <v>0</v>
      </c>
      <c r="AL59" s="834">
        <f t="shared" si="6"/>
        <v>0</v>
      </c>
      <c r="AM59" s="311"/>
    </row>
    <row r="60" spans="1:39" ht="16" outlineLevel="1">
      <c r="B60" s="848"/>
      <c r="C60" s="847"/>
      <c r="D60" s="831"/>
      <c r="E60" s="831"/>
      <c r="F60" s="831"/>
      <c r="G60" s="831"/>
      <c r="H60" s="831"/>
      <c r="I60" s="831"/>
      <c r="J60" s="831"/>
      <c r="K60" s="831"/>
      <c r="L60" s="831"/>
      <c r="M60" s="831"/>
      <c r="N60" s="831"/>
      <c r="O60" s="831"/>
      <c r="P60" s="831"/>
      <c r="Q60" s="831"/>
      <c r="R60" s="831"/>
      <c r="S60" s="831"/>
      <c r="T60" s="831"/>
      <c r="U60" s="831"/>
      <c r="V60" s="831"/>
      <c r="W60" s="831"/>
      <c r="X60" s="831"/>
      <c r="Y60" s="416"/>
      <c r="Z60" s="417"/>
      <c r="AA60" s="416"/>
      <c r="AB60" s="416"/>
      <c r="AC60" s="416"/>
      <c r="AD60" s="416"/>
      <c r="AE60" s="416"/>
      <c r="AF60" s="416"/>
      <c r="AG60" s="416"/>
      <c r="AH60" s="416"/>
      <c r="AI60" s="416"/>
      <c r="AJ60" s="416"/>
      <c r="AK60" s="416"/>
      <c r="AL60" s="416"/>
      <c r="AM60" s="313"/>
    </row>
    <row r="61" spans="1:39" ht="34" outlineLevel="1">
      <c r="B61" s="848" t="s">
        <v>829</v>
      </c>
      <c r="C61" s="831" t="s">
        <v>25</v>
      </c>
      <c r="D61" s="295">
        <v>1502580</v>
      </c>
      <c r="E61" s="295">
        <v>1502580</v>
      </c>
      <c r="F61" s="295">
        <v>1502580</v>
      </c>
      <c r="G61" s="295">
        <v>1502580</v>
      </c>
      <c r="H61" s="295">
        <v>1502580</v>
      </c>
      <c r="I61" s="295">
        <v>1502580</v>
      </c>
      <c r="J61" s="295">
        <v>1502580</v>
      </c>
      <c r="K61" s="295">
        <v>1502580</v>
      </c>
      <c r="L61" s="295">
        <v>1502580</v>
      </c>
      <c r="M61" s="295">
        <v>1502580</v>
      </c>
      <c r="N61" s="295">
        <v>12</v>
      </c>
      <c r="O61" s="295">
        <f>'8.  Streetlighting'!I38</f>
        <v>96.822435897435895</v>
      </c>
      <c r="P61" s="295">
        <f>'8.  Streetlighting'!I39</f>
        <v>311.20076923076925</v>
      </c>
      <c r="Q61" s="295">
        <f t="shared" ref="Q61:X61" si="7">P61</f>
        <v>311.20076923076925</v>
      </c>
      <c r="R61" s="295">
        <f t="shared" si="7"/>
        <v>311.20076923076925</v>
      </c>
      <c r="S61" s="295">
        <f t="shared" si="7"/>
        <v>311.20076923076925</v>
      </c>
      <c r="T61" s="295">
        <f t="shared" si="7"/>
        <v>311.20076923076925</v>
      </c>
      <c r="U61" s="295">
        <f t="shared" si="7"/>
        <v>311.20076923076925</v>
      </c>
      <c r="V61" s="295">
        <f t="shared" si="7"/>
        <v>311.20076923076925</v>
      </c>
      <c r="W61" s="295">
        <f t="shared" si="7"/>
        <v>311.20076923076925</v>
      </c>
      <c r="X61" s="295">
        <f t="shared" si="7"/>
        <v>311.20076923076925</v>
      </c>
      <c r="Y61" s="533"/>
      <c r="Z61" s="849"/>
      <c r="AA61" s="849"/>
      <c r="AB61" s="832">
        <v>1</v>
      </c>
      <c r="AC61" s="533"/>
      <c r="AD61" s="832"/>
      <c r="AE61" s="832"/>
      <c r="AF61" s="415"/>
      <c r="AG61" s="415"/>
      <c r="AH61" s="415"/>
      <c r="AI61" s="415"/>
      <c r="AJ61" s="415"/>
      <c r="AK61" s="415"/>
      <c r="AL61" s="415"/>
      <c r="AM61" s="296">
        <f>SUM(Y61:AL61)</f>
        <v>1</v>
      </c>
    </row>
    <row r="62" spans="1:39" ht="16" outlineLevel="1">
      <c r="B62" s="850" t="s">
        <v>827</v>
      </c>
      <c r="C62" s="831" t="s">
        <v>163</v>
      </c>
      <c r="D62" s="295">
        <v>0</v>
      </c>
      <c r="E62" s="295">
        <v>0</v>
      </c>
      <c r="F62" s="295">
        <v>0</v>
      </c>
      <c r="G62" s="295">
        <v>0</v>
      </c>
      <c r="H62" s="295">
        <v>0</v>
      </c>
      <c r="I62" s="295">
        <v>0</v>
      </c>
      <c r="J62" s="295">
        <v>0</v>
      </c>
      <c r="K62" s="295">
        <v>0</v>
      </c>
      <c r="L62" s="295">
        <v>0</v>
      </c>
      <c r="M62" s="295">
        <v>0</v>
      </c>
      <c r="N62" s="295">
        <f>N61</f>
        <v>12</v>
      </c>
      <c r="O62" s="295">
        <v>0</v>
      </c>
      <c r="P62" s="295">
        <v>0</v>
      </c>
      <c r="Q62" s="295">
        <v>0</v>
      </c>
      <c r="R62" s="295">
        <v>0</v>
      </c>
      <c r="S62" s="295">
        <v>0</v>
      </c>
      <c r="T62" s="295">
        <v>0</v>
      </c>
      <c r="U62" s="295">
        <v>0</v>
      </c>
      <c r="V62" s="295">
        <v>0</v>
      </c>
      <c r="W62" s="295">
        <v>0</v>
      </c>
      <c r="X62" s="295">
        <v>0</v>
      </c>
      <c r="Y62" s="834">
        <f>Y61</f>
        <v>0</v>
      </c>
      <c r="Z62" s="834">
        <f>Z61</f>
        <v>0</v>
      </c>
      <c r="AA62" s="834">
        <f t="shared" ref="AA62:AL62" si="8">AA61</f>
        <v>0</v>
      </c>
      <c r="AB62" s="834">
        <f t="shared" si="8"/>
        <v>1</v>
      </c>
      <c r="AC62" s="834">
        <f t="shared" si="8"/>
        <v>0</v>
      </c>
      <c r="AD62" s="834">
        <f t="shared" si="8"/>
        <v>0</v>
      </c>
      <c r="AE62" s="834">
        <f t="shared" si="8"/>
        <v>0</v>
      </c>
      <c r="AF62" s="834">
        <f t="shared" si="8"/>
        <v>0</v>
      </c>
      <c r="AG62" s="834">
        <f t="shared" si="8"/>
        <v>0</v>
      </c>
      <c r="AH62" s="834">
        <f t="shared" si="8"/>
        <v>0</v>
      </c>
      <c r="AI62" s="834">
        <f t="shared" si="8"/>
        <v>0</v>
      </c>
      <c r="AJ62" s="834">
        <f t="shared" si="8"/>
        <v>0</v>
      </c>
      <c r="AK62" s="834">
        <f t="shared" si="8"/>
        <v>0</v>
      </c>
      <c r="AL62" s="834">
        <f t="shared" si="8"/>
        <v>0</v>
      </c>
      <c r="AM62" s="311"/>
    </row>
    <row r="63" spans="1:39" ht="16" outlineLevel="1">
      <c r="B63" s="520"/>
      <c r="C63" s="847"/>
      <c r="D63" s="831"/>
      <c r="E63" s="831"/>
      <c r="F63" s="831"/>
      <c r="G63" s="831"/>
      <c r="H63" s="831"/>
      <c r="I63" s="831"/>
      <c r="J63" s="831"/>
      <c r="K63" s="831"/>
      <c r="L63" s="831"/>
      <c r="M63" s="831"/>
      <c r="N63" s="831"/>
      <c r="O63" s="831"/>
      <c r="P63" s="831"/>
      <c r="Q63" s="831"/>
      <c r="R63" s="831"/>
      <c r="S63" s="831"/>
      <c r="T63" s="831"/>
      <c r="U63" s="831"/>
      <c r="V63" s="831"/>
      <c r="W63" s="831"/>
      <c r="X63" s="831"/>
      <c r="Y63" s="416"/>
      <c r="Z63" s="417"/>
      <c r="AA63" s="416"/>
      <c r="AB63" s="416"/>
      <c r="AC63" s="416"/>
      <c r="AD63" s="416"/>
      <c r="AE63" s="416"/>
      <c r="AF63" s="416"/>
      <c r="AG63" s="416"/>
      <c r="AH63" s="416"/>
      <c r="AI63" s="416"/>
      <c r="AJ63" s="416"/>
      <c r="AK63" s="416"/>
      <c r="AL63" s="416"/>
      <c r="AM63" s="313"/>
    </row>
    <row r="64" spans="1:39" ht="34" outlineLevel="1">
      <c r="A64" s="522">
        <v>8</v>
      </c>
      <c r="B64" s="520" t="s">
        <v>101</v>
      </c>
      <c r="C64" s="831" t="s">
        <v>25</v>
      </c>
      <c r="D64" s="295">
        <v>155411</v>
      </c>
      <c r="E64" s="295">
        <v>129008</v>
      </c>
      <c r="F64" s="295">
        <v>115975</v>
      </c>
      <c r="G64" s="295">
        <v>115975</v>
      </c>
      <c r="H64" s="295">
        <v>115975</v>
      </c>
      <c r="I64" s="295">
        <v>115975</v>
      </c>
      <c r="J64" s="295">
        <v>115975</v>
      </c>
      <c r="K64" s="295">
        <v>115975</v>
      </c>
      <c r="L64" s="295">
        <v>115975</v>
      </c>
      <c r="M64" s="295">
        <v>115975</v>
      </c>
      <c r="N64" s="295">
        <v>12</v>
      </c>
      <c r="O64" s="295">
        <v>33</v>
      </c>
      <c r="P64" s="295">
        <v>27</v>
      </c>
      <c r="Q64" s="295">
        <v>23</v>
      </c>
      <c r="R64" s="295">
        <v>23</v>
      </c>
      <c r="S64" s="295">
        <v>23</v>
      </c>
      <c r="T64" s="295">
        <v>23</v>
      </c>
      <c r="U64" s="295">
        <v>23</v>
      </c>
      <c r="V64" s="295">
        <v>23</v>
      </c>
      <c r="W64" s="295">
        <v>23</v>
      </c>
      <c r="X64" s="295">
        <v>23</v>
      </c>
      <c r="Y64" s="415"/>
      <c r="Z64" s="533">
        <v>1</v>
      </c>
      <c r="AA64" s="832"/>
      <c r="AB64" s="832"/>
      <c r="AC64" s="832"/>
      <c r="AD64" s="832"/>
      <c r="AE64" s="832"/>
      <c r="AF64" s="415"/>
      <c r="AG64" s="415"/>
      <c r="AH64" s="415"/>
      <c r="AI64" s="415"/>
      <c r="AJ64" s="415"/>
      <c r="AK64" s="415"/>
      <c r="AL64" s="415"/>
      <c r="AM64" s="296">
        <f>SUM(Y64:AL64)</f>
        <v>1</v>
      </c>
    </row>
    <row r="65" spans="1:39" ht="16" outlineLevel="1">
      <c r="B65" s="294" t="s">
        <v>828</v>
      </c>
      <c r="C65" s="831" t="s">
        <v>163</v>
      </c>
      <c r="D65" s="295">
        <v>-40159</v>
      </c>
      <c r="E65" s="295">
        <v>-13755</v>
      </c>
      <c r="F65" s="295">
        <v>-723</v>
      </c>
      <c r="G65" s="295">
        <v>5019</v>
      </c>
      <c r="H65" s="295">
        <v>5019</v>
      </c>
      <c r="I65" s="295">
        <v>5019</v>
      </c>
      <c r="J65" s="295">
        <v>5019</v>
      </c>
      <c r="K65" s="295">
        <v>5019</v>
      </c>
      <c r="L65" s="295">
        <v>5019</v>
      </c>
      <c r="M65" s="295">
        <v>5019</v>
      </c>
      <c r="N65" s="295">
        <f>N64</f>
        <v>12</v>
      </c>
      <c r="O65" s="295">
        <v>-9</v>
      </c>
      <c r="P65" s="295">
        <v>-4</v>
      </c>
      <c r="Q65" s="295">
        <v>0</v>
      </c>
      <c r="R65" s="295">
        <v>1</v>
      </c>
      <c r="S65" s="295">
        <v>1</v>
      </c>
      <c r="T65" s="295">
        <v>1</v>
      </c>
      <c r="U65" s="295">
        <v>1</v>
      </c>
      <c r="V65" s="295">
        <v>1</v>
      </c>
      <c r="W65" s="295">
        <v>1</v>
      </c>
      <c r="X65" s="295">
        <v>1</v>
      </c>
      <c r="Y65" s="834">
        <f>Y64</f>
        <v>0</v>
      </c>
      <c r="Z65" s="834">
        <f t="shared" ref="Z65:AL65" si="9">Z64</f>
        <v>1</v>
      </c>
      <c r="AA65" s="834">
        <f t="shared" si="9"/>
        <v>0</v>
      </c>
      <c r="AB65" s="834">
        <f t="shared" si="9"/>
        <v>0</v>
      </c>
      <c r="AC65" s="834">
        <f t="shared" si="9"/>
        <v>0</v>
      </c>
      <c r="AD65" s="834">
        <f t="shared" si="9"/>
        <v>0</v>
      </c>
      <c r="AE65" s="834">
        <f t="shared" si="9"/>
        <v>0</v>
      </c>
      <c r="AF65" s="834">
        <f t="shared" si="9"/>
        <v>0</v>
      </c>
      <c r="AG65" s="834">
        <f t="shared" si="9"/>
        <v>0</v>
      </c>
      <c r="AH65" s="834">
        <f t="shared" si="9"/>
        <v>0</v>
      </c>
      <c r="AI65" s="834">
        <f t="shared" si="9"/>
        <v>0</v>
      </c>
      <c r="AJ65" s="834">
        <f t="shared" si="9"/>
        <v>0</v>
      </c>
      <c r="AK65" s="834">
        <f t="shared" si="9"/>
        <v>0</v>
      </c>
      <c r="AL65" s="834">
        <f t="shared" si="9"/>
        <v>0</v>
      </c>
      <c r="AM65" s="311"/>
    </row>
    <row r="66" spans="1:39" ht="16" outlineLevel="1">
      <c r="B66" s="520"/>
      <c r="C66" s="847"/>
      <c r="D66" s="852"/>
      <c r="E66" s="852"/>
      <c r="F66" s="852"/>
      <c r="G66" s="852"/>
      <c r="H66" s="852"/>
      <c r="I66" s="852"/>
      <c r="J66" s="852"/>
      <c r="K66" s="852"/>
      <c r="L66" s="852"/>
      <c r="M66" s="852"/>
      <c r="N66" s="831"/>
      <c r="O66" s="852"/>
      <c r="P66" s="852"/>
      <c r="Q66" s="852"/>
      <c r="R66" s="852"/>
      <c r="S66" s="852"/>
      <c r="T66" s="852"/>
      <c r="U66" s="852"/>
      <c r="V66" s="852"/>
      <c r="W66" s="852"/>
      <c r="X66" s="852"/>
      <c r="Y66" s="416"/>
      <c r="Z66" s="417"/>
      <c r="AA66" s="416"/>
      <c r="AB66" s="416"/>
      <c r="AC66" s="416"/>
      <c r="AD66" s="416"/>
      <c r="AE66" s="416"/>
      <c r="AF66" s="416"/>
      <c r="AG66" s="416"/>
      <c r="AH66" s="416"/>
      <c r="AI66" s="416"/>
      <c r="AJ66" s="416"/>
      <c r="AK66" s="416"/>
      <c r="AL66" s="416"/>
      <c r="AM66" s="313"/>
    </row>
    <row r="67" spans="1:39" ht="34" outlineLevel="1">
      <c r="A67" s="522">
        <v>9</v>
      </c>
      <c r="B67" s="520" t="s">
        <v>102</v>
      </c>
      <c r="C67" s="831" t="s">
        <v>25</v>
      </c>
      <c r="D67" s="295"/>
      <c r="E67" s="295"/>
      <c r="F67" s="295"/>
      <c r="G67" s="295"/>
      <c r="H67" s="295"/>
      <c r="I67" s="295"/>
      <c r="J67" s="295"/>
      <c r="K67" s="295"/>
      <c r="L67" s="295"/>
      <c r="M67" s="295"/>
      <c r="N67" s="295">
        <v>12</v>
      </c>
      <c r="O67" s="295"/>
      <c r="P67" s="295"/>
      <c r="Q67" s="295"/>
      <c r="R67" s="295"/>
      <c r="S67" s="295"/>
      <c r="T67" s="295"/>
      <c r="U67" s="295"/>
      <c r="V67" s="295"/>
      <c r="W67" s="295"/>
      <c r="X67" s="295"/>
      <c r="Y67" s="415"/>
      <c r="Z67" s="832"/>
      <c r="AA67" s="832">
        <v>1</v>
      </c>
      <c r="AB67" s="832"/>
      <c r="AC67" s="832"/>
      <c r="AD67" s="832"/>
      <c r="AE67" s="832"/>
      <c r="AF67" s="415"/>
      <c r="AG67" s="415"/>
      <c r="AH67" s="415"/>
      <c r="AI67" s="415"/>
      <c r="AJ67" s="415"/>
      <c r="AK67" s="415"/>
      <c r="AL67" s="415"/>
      <c r="AM67" s="296">
        <f>SUM(Y67:AL67)</f>
        <v>1</v>
      </c>
    </row>
    <row r="68" spans="1:39" ht="16" outlineLevel="1">
      <c r="B68" s="294" t="s">
        <v>267</v>
      </c>
      <c r="C68" s="831" t="s">
        <v>163</v>
      </c>
      <c r="D68" s="295">
        <v>84385</v>
      </c>
      <c r="E68" s="295">
        <v>84385</v>
      </c>
      <c r="F68" s="295">
        <v>84385</v>
      </c>
      <c r="G68" s="295">
        <v>84385</v>
      </c>
      <c r="H68" s="295">
        <v>84385</v>
      </c>
      <c r="I68" s="295">
        <v>84385</v>
      </c>
      <c r="J68" s="295">
        <v>84385</v>
      </c>
      <c r="K68" s="295">
        <v>84385</v>
      </c>
      <c r="L68" s="295">
        <v>84385</v>
      </c>
      <c r="M68" s="295">
        <v>84385</v>
      </c>
      <c r="N68" s="295">
        <f>N67</f>
        <v>12</v>
      </c>
      <c r="O68" s="295">
        <v>30</v>
      </c>
      <c r="P68" s="295">
        <v>30</v>
      </c>
      <c r="Q68" s="295">
        <v>30</v>
      </c>
      <c r="R68" s="295">
        <v>30</v>
      </c>
      <c r="S68" s="295">
        <v>30</v>
      </c>
      <c r="T68" s="295">
        <v>30</v>
      </c>
      <c r="U68" s="295">
        <v>30</v>
      </c>
      <c r="V68" s="295">
        <v>30</v>
      </c>
      <c r="W68" s="295">
        <v>30</v>
      </c>
      <c r="X68" s="295">
        <v>30</v>
      </c>
      <c r="Y68" s="834">
        <f>Y67</f>
        <v>0</v>
      </c>
      <c r="Z68" s="834">
        <f t="shared" ref="Z68:AL68" si="10">Z67</f>
        <v>0</v>
      </c>
      <c r="AA68" s="834">
        <f t="shared" si="10"/>
        <v>1</v>
      </c>
      <c r="AB68" s="834">
        <f t="shared" si="10"/>
        <v>0</v>
      </c>
      <c r="AC68" s="834">
        <f t="shared" si="10"/>
        <v>0</v>
      </c>
      <c r="AD68" s="834">
        <f t="shared" si="10"/>
        <v>0</v>
      </c>
      <c r="AE68" s="834">
        <f t="shared" si="10"/>
        <v>0</v>
      </c>
      <c r="AF68" s="834">
        <f t="shared" si="10"/>
        <v>0</v>
      </c>
      <c r="AG68" s="834">
        <f t="shared" si="10"/>
        <v>0</v>
      </c>
      <c r="AH68" s="834">
        <f t="shared" si="10"/>
        <v>0</v>
      </c>
      <c r="AI68" s="834">
        <f t="shared" si="10"/>
        <v>0</v>
      </c>
      <c r="AJ68" s="834">
        <f t="shared" si="10"/>
        <v>0</v>
      </c>
      <c r="AK68" s="834">
        <f t="shared" si="10"/>
        <v>0</v>
      </c>
      <c r="AL68" s="834">
        <f t="shared" si="10"/>
        <v>0</v>
      </c>
      <c r="AM68" s="311"/>
    </row>
    <row r="69" spans="1:39" ht="16" outlineLevel="1">
      <c r="B69" s="520"/>
      <c r="C69" s="847"/>
      <c r="D69" s="852"/>
      <c r="E69" s="852"/>
      <c r="F69" s="852"/>
      <c r="G69" s="852"/>
      <c r="H69" s="852"/>
      <c r="I69" s="852"/>
      <c r="J69" s="852"/>
      <c r="K69" s="852"/>
      <c r="L69" s="852"/>
      <c r="M69" s="852"/>
      <c r="N69" s="831"/>
      <c r="O69" s="852"/>
      <c r="P69" s="852"/>
      <c r="Q69" s="852"/>
      <c r="R69" s="852"/>
      <c r="S69" s="852"/>
      <c r="T69" s="852"/>
      <c r="U69" s="852"/>
      <c r="V69" s="852"/>
      <c r="W69" s="852"/>
      <c r="X69" s="852"/>
      <c r="Y69" s="416"/>
      <c r="Z69" s="416"/>
      <c r="AA69" s="416"/>
      <c r="AB69" s="416"/>
      <c r="AC69" s="416"/>
      <c r="AD69" s="416"/>
      <c r="AE69" s="416"/>
      <c r="AF69" s="416"/>
      <c r="AG69" s="416"/>
      <c r="AH69" s="416"/>
      <c r="AI69" s="416"/>
      <c r="AJ69" s="416"/>
      <c r="AK69" s="416"/>
      <c r="AL69" s="416"/>
      <c r="AM69" s="313"/>
    </row>
    <row r="70" spans="1:39" ht="34" hidden="1" outlineLevel="1">
      <c r="A70" s="522">
        <v>10</v>
      </c>
      <c r="B70" s="520" t="s">
        <v>103</v>
      </c>
      <c r="C70" s="831" t="s">
        <v>25</v>
      </c>
      <c r="D70" s="295"/>
      <c r="E70" s="295"/>
      <c r="F70" s="295"/>
      <c r="G70" s="295"/>
      <c r="H70" s="295"/>
      <c r="I70" s="295"/>
      <c r="J70" s="295"/>
      <c r="K70" s="295"/>
      <c r="L70" s="295"/>
      <c r="M70" s="295"/>
      <c r="N70" s="295">
        <v>3</v>
      </c>
      <c r="O70" s="295"/>
      <c r="P70" s="295"/>
      <c r="Q70" s="295"/>
      <c r="R70" s="295"/>
      <c r="S70" s="295"/>
      <c r="T70" s="295"/>
      <c r="U70" s="295"/>
      <c r="V70" s="295"/>
      <c r="W70" s="295"/>
      <c r="X70" s="295"/>
      <c r="Y70" s="415"/>
      <c r="Z70" s="832"/>
      <c r="AA70" s="832"/>
      <c r="AB70" s="832"/>
      <c r="AC70" s="832"/>
      <c r="AD70" s="832"/>
      <c r="AE70" s="832"/>
      <c r="AF70" s="415"/>
      <c r="AG70" s="415"/>
      <c r="AH70" s="415"/>
      <c r="AI70" s="415"/>
      <c r="AJ70" s="415"/>
      <c r="AK70" s="415"/>
      <c r="AL70" s="415"/>
      <c r="AM70" s="296">
        <f>SUM(Y70:AL70)</f>
        <v>0</v>
      </c>
    </row>
    <row r="71" spans="1:39" ht="16" hidden="1" outlineLevel="1">
      <c r="B71" s="294" t="s">
        <v>267</v>
      </c>
      <c r="C71" s="831" t="s">
        <v>163</v>
      </c>
      <c r="D71" s="295"/>
      <c r="E71" s="295"/>
      <c r="F71" s="295"/>
      <c r="G71" s="295"/>
      <c r="H71" s="295"/>
      <c r="I71" s="295"/>
      <c r="J71" s="295"/>
      <c r="K71" s="295"/>
      <c r="L71" s="295"/>
      <c r="M71" s="295"/>
      <c r="N71" s="295">
        <f>N70</f>
        <v>3</v>
      </c>
      <c r="O71" s="295"/>
      <c r="P71" s="295"/>
      <c r="Q71" s="295"/>
      <c r="R71" s="295"/>
      <c r="S71" s="295"/>
      <c r="T71" s="295"/>
      <c r="U71" s="295"/>
      <c r="V71" s="295"/>
      <c r="W71" s="295"/>
      <c r="X71" s="295"/>
      <c r="Y71" s="834">
        <f>Y70</f>
        <v>0</v>
      </c>
      <c r="Z71" s="834">
        <f t="shared" ref="Z71:AL71" si="11">Z70</f>
        <v>0</v>
      </c>
      <c r="AA71" s="834">
        <f t="shared" si="11"/>
        <v>0</v>
      </c>
      <c r="AB71" s="834">
        <f t="shared" si="11"/>
        <v>0</v>
      </c>
      <c r="AC71" s="834">
        <f t="shared" si="11"/>
        <v>0</v>
      </c>
      <c r="AD71" s="834">
        <f t="shared" si="11"/>
        <v>0</v>
      </c>
      <c r="AE71" s="834">
        <f t="shared" si="11"/>
        <v>0</v>
      </c>
      <c r="AF71" s="834">
        <f t="shared" si="11"/>
        <v>0</v>
      </c>
      <c r="AG71" s="834">
        <f t="shared" si="11"/>
        <v>0</v>
      </c>
      <c r="AH71" s="834">
        <f t="shared" si="11"/>
        <v>0</v>
      </c>
      <c r="AI71" s="834">
        <f t="shared" si="11"/>
        <v>0</v>
      </c>
      <c r="AJ71" s="834">
        <f t="shared" si="11"/>
        <v>0</v>
      </c>
      <c r="AK71" s="834">
        <f t="shared" si="11"/>
        <v>0</v>
      </c>
      <c r="AL71" s="834">
        <f t="shared" si="11"/>
        <v>0</v>
      </c>
      <c r="AM71" s="311"/>
    </row>
    <row r="72" spans="1:39" ht="16" hidden="1" outlineLevel="1">
      <c r="B72" s="520"/>
      <c r="C72" s="847"/>
      <c r="D72" s="852"/>
      <c r="E72" s="852"/>
      <c r="F72" s="852"/>
      <c r="G72" s="852"/>
      <c r="H72" s="852"/>
      <c r="I72" s="852"/>
      <c r="J72" s="852"/>
      <c r="K72" s="852"/>
      <c r="L72" s="852"/>
      <c r="M72" s="852"/>
      <c r="N72" s="831"/>
      <c r="O72" s="852"/>
      <c r="P72" s="852"/>
      <c r="Q72" s="852"/>
      <c r="R72" s="852"/>
      <c r="S72" s="852"/>
      <c r="T72" s="852"/>
      <c r="U72" s="852"/>
      <c r="V72" s="852"/>
      <c r="W72" s="852"/>
      <c r="X72" s="852"/>
      <c r="Y72" s="416"/>
      <c r="Z72" s="417"/>
      <c r="AA72" s="416"/>
      <c r="AB72" s="416"/>
      <c r="AC72" s="416"/>
      <c r="AD72" s="416"/>
      <c r="AE72" s="416"/>
      <c r="AF72" s="416"/>
      <c r="AG72" s="416"/>
      <c r="AH72" s="416"/>
      <c r="AI72" s="416"/>
      <c r="AJ72" s="416"/>
      <c r="AK72" s="416"/>
      <c r="AL72" s="416"/>
      <c r="AM72" s="313"/>
    </row>
    <row r="73" spans="1:39" ht="16" outlineLevel="1">
      <c r="B73" s="288" t="s">
        <v>10</v>
      </c>
      <c r="C73" s="843"/>
      <c r="D73" s="843"/>
      <c r="E73" s="843"/>
      <c r="F73" s="843"/>
      <c r="G73" s="843"/>
      <c r="H73" s="843"/>
      <c r="I73" s="843"/>
      <c r="J73" s="843"/>
      <c r="K73" s="843"/>
      <c r="L73" s="843"/>
      <c r="M73" s="843"/>
      <c r="N73" s="844"/>
      <c r="O73" s="843"/>
      <c r="P73" s="843"/>
      <c r="Q73" s="843"/>
      <c r="R73" s="843"/>
      <c r="S73" s="843"/>
      <c r="T73" s="843"/>
      <c r="U73" s="843"/>
      <c r="V73" s="843"/>
      <c r="W73" s="843"/>
      <c r="X73" s="843"/>
      <c r="Y73" s="845"/>
      <c r="Z73" s="845"/>
      <c r="AA73" s="845"/>
      <c r="AB73" s="845"/>
      <c r="AC73" s="845"/>
      <c r="AD73" s="845"/>
      <c r="AE73" s="845"/>
      <c r="AF73" s="845"/>
      <c r="AG73" s="845"/>
      <c r="AH73" s="845"/>
      <c r="AI73" s="845"/>
      <c r="AJ73" s="845"/>
      <c r="AK73" s="845"/>
      <c r="AL73" s="845"/>
      <c r="AM73" s="292"/>
    </row>
    <row r="74" spans="1:39" ht="34" hidden="1" outlineLevel="1">
      <c r="A74" s="522">
        <v>11</v>
      </c>
      <c r="B74" s="520" t="s">
        <v>104</v>
      </c>
      <c r="C74" s="831" t="s">
        <v>25</v>
      </c>
      <c r="D74" s="295"/>
      <c r="E74" s="295"/>
      <c r="F74" s="295"/>
      <c r="G74" s="295"/>
      <c r="H74" s="295"/>
      <c r="I74" s="295"/>
      <c r="J74" s="295"/>
      <c r="K74" s="295"/>
      <c r="L74" s="295"/>
      <c r="M74" s="295"/>
      <c r="N74" s="295">
        <v>12</v>
      </c>
      <c r="O74" s="295"/>
      <c r="P74" s="295"/>
      <c r="Q74" s="295"/>
      <c r="R74" s="295"/>
      <c r="S74" s="295"/>
      <c r="T74" s="295"/>
      <c r="U74" s="295"/>
      <c r="V74" s="295"/>
      <c r="W74" s="295"/>
      <c r="X74" s="295"/>
      <c r="Y74" s="853"/>
      <c r="Z74" s="832"/>
      <c r="AA74" s="832"/>
      <c r="AB74" s="832"/>
      <c r="AC74" s="832"/>
      <c r="AD74" s="832"/>
      <c r="AE74" s="832"/>
      <c r="AF74" s="415"/>
      <c r="AG74" s="415"/>
      <c r="AH74" s="415"/>
      <c r="AI74" s="415"/>
      <c r="AJ74" s="415"/>
      <c r="AK74" s="415"/>
      <c r="AL74" s="415"/>
      <c r="AM74" s="296">
        <f>SUM(Y74:AL74)</f>
        <v>0</v>
      </c>
    </row>
    <row r="75" spans="1:39" ht="16" hidden="1" outlineLevel="1">
      <c r="B75" s="294" t="s">
        <v>267</v>
      </c>
      <c r="C75" s="83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834">
        <f>Y74</f>
        <v>0</v>
      </c>
      <c r="Z75" s="834">
        <f t="shared" ref="Z75:AL75" si="12">Z74</f>
        <v>0</v>
      </c>
      <c r="AA75" s="834">
        <f t="shared" si="12"/>
        <v>0</v>
      </c>
      <c r="AB75" s="834">
        <f t="shared" si="12"/>
        <v>0</v>
      </c>
      <c r="AC75" s="834">
        <f t="shared" si="12"/>
        <v>0</v>
      </c>
      <c r="AD75" s="834">
        <f t="shared" si="12"/>
        <v>0</v>
      </c>
      <c r="AE75" s="834">
        <f t="shared" si="12"/>
        <v>0</v>
      </c>
      <c r="AF75" s="834">
        <f t="shared" si="12"/>
        <v>0</v>
      </c>
      <c r="AG75" s="834">
        <f t="shared" si="12"/>
        <v>0</v>
      </c>
      <c r="AH75" s="834">
        <f t="shared" si="12"/>
        <v>0</v>
      </c>
      <c r="AI75" s="834">
        <f t="shared" si="12"/>
        <v>0</v>
      </c>
      <c r="AJ75" s="834">
        <f t="shared" si="12"/>
        <v>0</v>
      </c>
      <c r="AK75" s="834">
        <f t="shared" si="12"/>
        <v>0</v>
      </c>
      <c r="AL75" s="834">
        <f t="shared" si="12"/>
        <v>0</v>
      </c>
      <c r="AM75" s="297"/>
    </row>
    <row r="76" spans="1:39" ht="16" hidden="1" outlineLevel="1">
      <c r="B76" s="315"/>
      <c r="C76" s="840"/>
      <c r="D76" s="831"/>
      <c r="E76" s="831"/>
      <c r="F76" s="831"/>
      <c r="G76" s="831"/>
      <c r="H76" s="831"/>
      <c r="I76" s="831"/>
      <c r="J76" s="831"/>
      <c r="K76" s="831"/>
      <c r="L76" s="831"/>
      <c r="M76" s="831"/>
      <c r="N76" s="831"/>
      <c r="O76" s="831"/>
      <c r="P76" s="831"/>
      <c r="Q76" s="831"/>
      <c r="R76" s="831"/>
      <c r="S76" s="831"/>
      <c r="T76" s="831"/>
      <c r="U76" s="831"/>
      <c r="V76" s="831"/>
      <c r="W76" s="831"/>
      <c r="X76" s="831"/>
      <c r="Y76" s="837"/>
      <c r="Z76" s="854"/>
      <c r="AA76" s="854"/>
      <c r="AB76" s="854"/>
      <c r="AC76" s="854"/>
      <c r="AD76" s="854"/>
      <c r="AE76" s="854"/>
      <c r="AF76" s="854"/>
      <c r="AG76" s="854"/>
      <c r="AH76" s="854"/>
      <c r="AI76" s="854"/>
      <c r="AJ76" s="854"/>
      <c r="AK76" s="854"/>
      <c r="AL76" s="854"/>
      <c r="AM76" s="306"/>
    </row>
    <row r="77" spans="1:39" ht="34" outlineLevel="1">
      <c r="A77" s="522">
        <v>12</v>
      </c>
      <c r="B77" s="520" t="s">
        <v>105</v>
      </c>
      <c r="C77" s="831" t="s">
        <v>25</v>
      </c>
      <c r="D77" s="295">
        <v>244000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832"/>
      <c r="Z77" s="832"/>
      <c r="AA77" s="832">
        <v>1</v>
      </c>
      <c r="AB77" s="832"/>
      <c r="AC77" s="832"/>
      <c r="AD77" s="832"/>
      <c r="AE77" s="832"/>
      <c r="AF77" s="415"/>
      <c r="AG77" s="415"/>
      <c r="AH77" s="415"/>
      <c r="AI77" s="415"/>
      <c r="AJ77" s="415"/>
      <c r="AK77" s="415"/>
      <c r="AL77" s="415"/>
      <c r="AM77" s="296">
        <f>SUM(Y77:AL77)</f>
        <v>1</v>
      </c>
    </row>
    <row r="78" spans="1:39" ht="17" outlineLevel="1">
      <c r="B78" s="520" t="s">
        <v>267</v>
      </c>
      <c r="C78" s="83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834">
        <f>Y77</f>
        <v>0</v>
      </c>
      <c r="Z78" s="834">
        <f t="shared" ref="Z78:AL78" si="13">Z77</f>
        <v>0</v>
      </c>
      <c r="AA78" s="834">
        <f t="shared" si="13"/>
        <v>1</v>
      </c>
      <c r="AB78" s="834">
        <f t="shared" si="13"/>
        <v>0</v>
      </c>
      <c r="AC78" s="834">
        <f t="shared" si="13"/>
        <v>0</v>
      </c>
      <c r="AD78" s="834">
        <f t="shared" si="13"/>
        <v>0</v>
      </c>
      <c r="AE78" s="834">
        <f t="shared" si="13"/>
        <v>0</v>
      </c>
      <c r="AF78" s="834">
        <f t="shared" si="13"/>
        <v>0</v>
      </c>
      <c r="AG78" s="834">
        <f t="shared" si="13"/>
        <v>0</v>
      </c>
      <c r="AH78" s="834">
        <f t="shared" si="13"/>
        <v>0</v>
      </c>
      <c r="AI78" s="834">
        <f t="shared" si="13"/>
        <v>0</v>
      </c>
      <c r="AJ78" s="834">
        <f t="shared" si="13"/>
        <v>0</v>
      </c>
      <c r="AK78" s="834">
        <f t="shared" si="13"/>
        <v>0</v>
      </c>
      <c r="AL78" s="834">
        <f t="shared" si="13"/>
        <v>0</v>
      </c>
      <c r="AM78" s="297"/>
    </row>
    <row r="79" spans="1:39" ht="16" outlineLevel="1">
      <c r="B79" s="520"/>
      <c r="C79" s="840"/>
      <c r="D79" s="831"/>
      <c r="E79" s="831"/>
      <c r="F79" s="831"/>
      <c r="G79" s="831"/>
      <c r="H79" s="831"/>
      <c r="I79" s="831"/>
      <c r="J79" s="831"/>
      <c r="K79" s="831"/>
      <c r="L79" s="831"/>
      <c r="M79" s="831"/>
      <c r="N79" s="831"/>
      <c r="O79" s="831"/>
      <c r="P79" s="831"/>
      <c r="Q79" s="831"/>
      <c r="R79" s="831"/>
      <c r="S79" s="831"/>
      <c r="T79" s="831"/>
      <c r="U79" s="831"/>
      <c r="V79" s="831"/>
      <c r="W79" s="831"/>
      <c r="X79" s="831"/>
      <c r="Y79" s="841"/>
      <c r="Z79" s="841"/>
      <c r="AA79" s="837"/>
      <c r="AB79" s="837"/>
      <c r="AC79" s="837"/>
      <c r="AD79" s="837"/>
      <c r="AE79" s="837"/>
      <c r="AF79" s="837"/>
      <c r="AG79" s="837"/>
      <c r="AH79" s="837"/>
      <c r="AI79" s="837"/>
      <c r="AJ79" s="837"/>
      <c r="AK79" s="837"/>
      <c r="AL79" s="837"/>
      <c r="AM79" s="306"/>
    </row>
    <row r="80" spans="1:39" ht="34" outlineLevel="1">
      <c r="A80" s="522">
        <v>13</v>
      </c>
      <c r="B80" s="520" t="s">
        <v>106</v>
      </c>
      <c r="C80" s="831" t="s">
        <v>25</v>
      </c>
      <c r="D80" s="295">
        <v>10350</v>
      </c>
      <c r="E80" s="295">
        <v>0</v>
      </c>
      <c r="F80" s="295">
        <v>0</v>
      </c>
      <c r="G80" s="295">
        <v>0</v>
      </c>
      <c r="H80" s="295">
        <v>0</v>
      </c>
      <c r="I80" s="295">
        <v>0</v>
      </c>
      <c r="J80" s="295">
        <v>0</v>
      </c>
      <c r="K80" s="295">
        <v>0</v>
      </c>
      <c r="L80" s="295">
        <v>0</v>
      </c>
      <c r="M80" s="295">
        <v>0</v>
      </c>
      <c r="N80" s="295">
        <v>12</v>
      </c>
      <c r="O80" s="295">
        <v>0</v>
      </c>
      <c r="P80" s="295">
        <v>0</v>
      </c>
      <c r="Q80" s="295">
        <v>0</v>
      </c>
      <c r="R80" s="295">
        <v>0</v>
      </c>
      <c r="S80" s="295">
        <v>0</v>
      </c>
      <c r="T80" s="295">
        <v>0</v>
      </c>
      <c r="U80" s="295">
        <v>0</v>
      </c>
      <c r="V80" s="295">
        <v>0</v>
      </c>
      <c r="W80" s="295">
        <v>0</v>
      </c>
      <c r="X80" s="295">
        <v>0</v>
      </c>
      <c r="Y80" s="832"/>
      <c r="Z80" s="832"/>
      <c r="AA80" s="832">
        <v>1</v>
      </c>
      <c r="AB80" s="832"/>
      <c r="AC80" s="832"/>
      <c r="AD80" s="832"/>
      <c r="AE80" s="832"/>
      <c r="AF80" s="415"/>
      <c r="AG80" s="415"/>
      <c r="AH80" s="415"/>
      <c r="AI80" s="415"/>
      <c r="AJ80" s="415"/>
      <c r="AK80" s="415"/>
      <c r="AL80" s="415"/>
      <c r="AM80" s="296">
        <f>SUM(Y80:AL80)</f>
        <v>1</v>
      </c>
    </row>
    <row r="81" spans="1:40" ht="17" outlineLevel="1">
      <c r="B81" s="520" t="s">
        <v>267</v>
      </c>
      <c r="C81" s="83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834">
        <f>Y80</f>
        <v>0</v>
      </c>
      <c r="Z81" s="834">
        <f t="shared" ref="Z81:AL81" si="14">Z80</f>
        <v>0</v>
      </c>
      <c r="AA81" s="834">
        <f t="shared" si="14"/>
        <v>1</v>
      </c>
      <c r="AB81" s="834">
        <f t="shared" si="14"/>
        <v>0</v>
      </c>
      <c r="AC81" s="834">
        <f t="shared" si="14"/>
        <v>0</v>
      </c>
      <c r="AD81" s="834">
        <f t="shared" si="14"/>
        <v>0</v>
      </c>
      <c r="AE81" s="834">
        <f t="shared" si="14"/>
        <v>0</v>
      </c>
      <c r="AF81" s="834">
        <f t="shared" si="14"/>
        <v>0</v>
      </c>
      <c r="AG81" s="834">
        <f t="shared" si="14"/>
        <v>0</v>
      </c>
      <c r="AH81" s="834">
        <f t="shared" si="14"/>
        <v>0</v>
      </c>
      <c r="AI81" s="834">
        <f t="shared" si="14"/>
        <v>0</v>
      </c>
      <c r="AJ81" s="834">
        <f t="shared" si="14"/>
        <v>0</v>
      </c>
      <c r="AK81" s="834">
        <f t="shared" si="14"/>
        <v>0</v>
      </c>
      <c r="AL81" s="834">
        <f t="shared" si="14"/>
        <v>0</v>
      </c>
      <c r="AM81" s="306"/>
    </row>
    <row r="82" spans="1:40" ht="16" outlineLevel="1">
      <c r="B82" s="520"/>
      <c r="C82" s="840"/>
      <c r="D82" s="831"/>
      <c r="E82" s="831"/>
      <c r="F82" s="831"/>
      <c r="G82" s="831"/>
      <c r="H82" s="831"/>
      <c r="I82" s="831"/>
      <c r="J82" s="831"/>
      <c r="K82" s="831"/>
      <c r="L82" s="831"/>
      <c r="M82" s="831"/>
      <c r="N82" s="831"/>
      <c r="O82" s="831"/>
      <c r="P82" s="831"/>
      <c r="Q82" s="831"/>
      <c r="R82" s="831"/>
      <c r="S82" s="831"/>
      <c r="T82" s="831"/>
      <c r="U82" s="831"/>
      <c r="V82" s="831"/>
      <c r="W82" s="831"/>
      <c r="X82" s="831"/>
      <c r="Y82" s="837"/>
      <c r="Z82" s="837"/>
      <c r="AA82" s="837"/>
      <c r="AB82" s="837"/>
      <c r="AC82" s="837"/>
      <c r="AD82" s="837"/>
      <c r="AE82" s="837"/>
      <c r="AF82" s="837"/>
      <c r="AG82" s="837"/>
      <c r="AH82" s="837"/>
      <c r="AI82" s="837"/>
      <c r="AJ82" s="837"/>
      <c r="AK82" s="837"/>
      <c r="AL82" s="837"/>
      <c r="AM82" s="306"/>
    </row>
    <row r="83" spans="1:40" ht="16" outlineLevel="1">
      <c r="B83" s="288" t="s">
        <v>107</v>
      </c>
      <c r="C83" s="843"/>
      <c r="D83" s="844"/>
      <c r="E83" s="844"/>
      <c r="F83" s="844"/>
      <c r="G83" s="844"/>
      <c r="H83" s="844"/>
      <c r="I83" s="844"/>
      <c r="J83" s="844"/>
      <c r="K83" s="844"/>
      <c r="L83" s="844"/>
      <c r="M83" s="844"/>
      <c r="N83" s="844"/>
      <c r="O83" s="844"/>
      <c r="P83" s="844"/>
      <c r="Q83" s="844"/>
      <c r="R83" s="844"/>
      <c r="S83" s="844"/>
      <c r="T83" s="844"/>
      <c r="U83" s="844"/>
      <c r="V83" s="844"/>
      <c r="W83" s="844"/>
      <c r="X83" s="844"/>
      <c r="Y83" s="845"/>
      <c r="Z83" s="845"/>
      <c r="AA83" s="845"/>
      <c r="AB83" s="845"/>
      <c r="AC83" s="845"/>
      <c r="AD83" s="845"/>
      <c r="AE83" s="845"/>
      <c r="AF83" s="845"/>
      <c r="AG83" s="845"/>
      <c r="AH83" s="845"/>
      <c r="AI83" s="845"/>
      <c r="AJ83" s="845"/>
      <c r="AK83" s="845"/>
      <c r="AL83" s="845"/>
      <c r="AM83" s="292"/>
    </row>
    <row r="84" spans="1:40" ht="17" outlineLevel="1">
      <c r="A84" s="522">
        <v>14</v>
      </c>
      <c r="B84" s="315" t="s">
        <v>108</v>
      </c>
      <c r="C84" s="831" t="s">
        <v>25</v>
      </c>
      <c r="D84" s="295">
        <v>14599</v>
      </c>
      <c r="E84" s="295">
        <v>11059</v>
      </c>
      <c r="F84" s="295">
        <v>10434</v>
      </c>
      <c r="G84" s="295">
        <v>9837</v>
      </c>
      <c r="H84" s="295">
        <v>9837</v>
      </c>
      <c r="I84" s="295">
        <v>9837</v>
      </c>
      <c r="J84" s="295">
        <v>9085</v>
      </c>
      <c r="K84" s="295">
        <v>9085</v>
      </c>
      <c r="L84" s="295">
        <v>3977</v>
      </c>
      <c r="M84" s="295">
        <v>3977</v>
      </c>
      <c r="N84" s="295">
        <v>12</v>
      </c>
      <c r="O84" s="295">
        <v>1</v>
      </c>
      <c r="P84" s="295">
        <v>1</v>
      </c>
      <c r="Q84" s="295">
        <v>1</v>
      </c>
      <c r="R84" s="295">
        <v>1</v>
      </c>
      <c r="S84" s="295">
        <v>1</v>
      </c>
      <c r="T84" s="295">
        <v>1</v>
      </c>
      <c r="U84" s="295">
        <v>1</v>
      </c>
      <c r="V84" s="295">
        <v>1</v>
      </c>
      <c r="W84" s="295">
        <v>1</v>
      </c>
      <c r="X84" s="295">
        <v>1</v>
      </c>
      <c r="Y84" s="533">
        <v>1</v>
      </c>
      <c r="Z84" s="832"/>
      <c r="AA84" s="832"/>
      <c r="AB84" s="832"/>
      <c r="AC84" s="832"/>
      <c r="AD84" s="832"/>
      <c r="AE84" s="832"/>
      <c r="AF84" s="832"/>
      <c r="AG84" s="832"/>
      <c r="AH84" s="832"/>
      <c r="AI84" s="832"/>
      <c r="AJ84" s="832"/>
      <c r="AK84" s="832"/>
      <c r="AL84" s="832"/>
      <c r="AM84" s="296">
        <f>SUM(Y84:AL84)</f>
        <v>1</v>
      </c>
    </row>
    <row r="85" spans="1:40" ht="16" outlineLevel="1">
      <c r="B85" s="294" t="s">
        <v>267</v>
      </c>
      <c r="C85" s="83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834">
        <f>Y84</f>
        <v>1</v>
      </c>
      <c r="Z85" s="834">
        <f t="shared" ref="Z85:AC85" si="15">Z84</f>
        <v>0</v>
      </c>
      <c r="AA85" s="834">
        <f t="shared" si="15"/>
        <v>0</v>
      </c>
      <c r="AB85" s="834">
        <f t="shared" si="15"/>
        <v>0</v>
      </c>
      <c r="AC85" s="834">
        <f t="shared" si="15"/>
        <v>0</v>
      </c>
      <c r="AD85" s="834">
        <f>AD84</f>
        <v>0</v>
      </c>
      <c r="AE85" s="834">
        <f t="shared" ref="AE85:AL85" si="16">AE84</f>
        <v>0</v>
      </c>
      <c r="AF85" s="834">
        <f t="shared" si="16"/>
        <v>0</v>
      </c>
      <c r="AG85" s="834">
        <f t="shared" si="16"/>
        <v>0</v>
      </c>
      <c r="AH85" s="834">
        <f t="shared" si="16"/>
        <v>0</v>
      </c>
      <c r="AI85" s="834">
        <f t="shared" si="16"/>
        <v>0</v>
      </c>
      <c r="AJ85" s="834">
        <f t="shared" si="16"/>
        <v>0</v>
      </c>
      <c r="AK85" s="834">
        <f t="shared" si="16"/>
        <v>0</v>
      </c>
      <c r="AL85" s="834">
        <f t="shared" si="16"/>
        <v>0</v>
      </c>
      <c r="AM85" s="297"/>
    </row>
    <row r="86" spans="1:40" s="515" customFormat="1" ht="16" outlineLevel="1">
      <c r="A86" s="522"/>
      <c r="B86" s="294"/>
      <c r="C86" s="831"/>
      <c r="D86" s="831"/>
      <c r="E86" s="831"/>
      <c r="F86" s="831"/>
      <c r="G86" s="831"/>
      <c r="H86" s="831"/>
      <c r="I86" s="831"/>
      <c r="J86" s="831"/>
      <c r="K86" s="831"/>
      <c r="L86" s="831"/>
      <c r="M86" s="831"/>
      <c r="N86" s="833"/>
      <c r="O86" s="831"/>
      <c r="P86" s="831"/>
      <c r="Q86" s="831"/>
      <c r="R86" s="831"/>
      <c r="S86" s="831"/>
      <c r="T86" s="831"/>
      <c r="U86" s="831"/>
      <c r="V86" s="831"/>
      <c r="W86" s="831"/>
      <c r="X86" s="831"/>
      <c r="Y86" s="834"/>
      <c r="Z86" s="834"/>
      <c r="AA86" s="834"/>
      <c r="AB86" s="834"/>
      <c r="AC86" s="834"/>
      <c r="AD86" s="834"/>
      <c r="AE86" s="834"/>
      <c r="AF86" s="834"/>
      <c r="AG86" s="834"/>
      <c r="AH86" s="834"/>
      <c r="AI86" s="834"/>
      <c r="AJ86" s="834"/>
      <c r="AK86" s="834"/>
      <c r="AL86" s="834"/>
      <c r="AM86" s="855"/>
      <c r="AN86" s="630"/>
    </row>
    <row r="87" spans="1:40" s="309" customFormat="1" ht="16" hidden="1" outlineLevel="1">
      <c r="A87" s="522"/>
      <c r="B87" s="288" t="s">
        <v>490</v>
      </c>
      <c r="C87" s="831"/>
      <c r="D87" s="831"/>
      <c r="E87" s="831"/>
      <c r="F87" s="831"/>
      <c r="G87" s="831"/>
      <c r="H87" s="831"/>
      <c r="I87" s="831"/>
      <c r="J87" s="831"/>
      <c r="K87" s="831"/>
      <c r="L87" s="831"/>
      <c r="M87" s="831"/>
      <c r="N87" s="831"/>
      <c r="O87" s="831"/>
      <c r="P87" s="831"/>
      <c r="Q87" s="831"/>
      <c r="R87" s="831"/>
      <c r="S87" s="831"/>
      <c r="T87" s="831"/>
      <c r="U87" s="831"/>
      <c r="V87" s="831"/>
      <c r="W87" s="831"/>
      <c r="X87" s="831"/>
      <c r="Y87" s="837"/>
      <c r="Z87" s="837"/>
      <c r="AA87" s="837"/>
      <c r="AB87" s="837"/>
      <c r="AC87" s="837"/>
      <c r="AD87" s="837"/>
      <c r="AE87" s="416"/>
      <c r="AF87" s="416"/>
      <c r="AG87" s="416"/>
      <c r="AH87" s="416"/>
      <c r="AI87" s="416"/>
      <c r="AJ87" s="416"/>
      <c r="AK87" s="416"/>
      <c r="AL87" s="416"/>
      <c r="AM87" s="517"/>
      <c r="AN87" s="631"/>
    </row>
    <row r="88" spans="1:40" ht="16" hidden="1" outlineLevel="1">
      <c r="A88" s="522">
        <v>15</v>
      </c>
      <c r="B88" s="294" t="s">
        <v>495</v>
      </c>
      <c r="C88" s="831" t="s">
        <v>25</v>
      </c>
      <c r="D88" s="295"/>
      <c r="E88" s="295"/>
      <c r="F88" s="295"/>
      <c r="G88" s="295"/>
      <c r="H88" s="295"/>
      <c r="I88" s="295"/>
      <c r="J88" s="295"/>
      <c r="K88" s="295"/>
      <c r="L88" s="295"/>
      <c r="M88" s="295"/>
      <c r="N88" s="295">
        <v>0</v>
      </c>
      <c r="O88" s="295"/>
      <c r="P88" s="295"/>
      <c r="Q88" s="295"/>
      <c r="R88" s="295"/>
      <c r="S88" s="295"/>
      <c r="T88" s="295"/>
      <c r="U88" s="295"/>
      <c r="V88" s="295"/>
      <c r="W88" s="295"/>
      <c r="X88" s="295"/>
      <c r="Y88" s="832"/>
      <c r="Z88" s="832"/>
      <c r="AA88" s="832"/>
      <c r="AB88" s="832"/>
      <c r="AC88" s="832"/>
      <c r="AD88" s="832"/>
      <c r="AE88" s="832"/>
      <c r="AF88" s="832"/>
      <c r="AG88" s="832"/>
      <c r="AH88" s="832"/>
      <c r="AI88" s="832"/>
      <c r="AJ88" s="832"/>
      <c r="AK88" s="832"/>
      <c r="AL88" s="832"/>
      <c r="AM88" s="296">
        <f>SUM(Y88:AL88)</f>
        <v>0</v>
      </c>
    </row>
    <row r="89" spans="1:40" ht="16" hidden="1" outlineLevel="1">
      <c r="B89" s="294" t="s">
        <v>267</v>
      </c>
      <c r="C89" s="83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834">
        <f>Y88</f>
        <v>0</v>
      </c>
      <c r="Z89" s="834">
        <f t="shared" ref="Z89:AC89" si="17">Z88</f>
        <v>0</v>
      </c>
      <c r="AA89" s="834">
        <f t="shared" si="17"/>
        <v>0</v>
      </c>
      <c r="AB89" s="834">
        <f t="shared" si="17"/>
        <v>0</v>
      </c>
      <c r="AC89" s="834">
        <f t="shared" si="17"/>
        <v>0</v>
      </c>
      <c r="AD89" s="834">
        <f>AD88</f>
        <v>0</v>
      </c>
      <c r="AE89" s="834">
        <f t="shared" ref="AE89:AL89" si="18">AE88</f>
        <v>0</v>
      </c>
      <c r="AF89" s="834">
        <f t="shared" si="18"/>
        <v>0</v>
      </c>
      <c r="AG89" s="834">
        <f t="shared" si="18"/>
        <v>0</v>
      </c>
      <c r="AH89" s="834">
        <f t="shared" si="18"/>
        <v>0</v>
      </c>
      <c r="AI89" s="834">
        <f t="shared" si="18"/>
        <v>0</v>
      </c>
      <c r="AJ89" s="834">
        <f t="shared" si="18"/>
        <v>0</v>
      </c>
      <c r="AK89" s="834">
        <f t="shared" si="18"/>
        <v>0</v>
      </c>
      <c r="AL89" s="834">
        <f t="shared" si="18"/>
        <v>0</v>
      </c>
      <c r="AM89" s="297"/>
    </row>
    <row r="90" spans="1:40" ht="16" hidden="1" outlineLevel="1">
      <c r="B90" s="315"/>
      <c r="C90" s="840"/>
      <c r="D90" s="831"/>
      <c r="E90" s="831"/>
      <c r="F90" s="831"/>
      <c r="G90" s="831"/>
      <c r="H90" s="831"/>
      <c r="I90" s="831"/>
      <c r="J90" s="831"/>
      <c r="K90" s="831"/>
      <c r="L90" s="831"/>
      <c r="M90" s="831"/>
      <c r="N90" s="831"/>
      <c r="O90" s="831"/>
      <c r="P90" s="831"/>
      <c r="Q90" s="831"/>
      <c r="R90" s="831"/>
      <c r="S90" s="831"/>
      <c r="T90" s="831"/>
      <c r="U90" s="831"/>
      <c r="V90" s="831"/>
      <c r="W90" s="831"/>
      <c r="X90" s="831"/>
      <c r="Y90" s="837"/>
      <c r="Z90" s="837"/>
      <c r="AA90" s="837"/>
      <c r="AB90" s="837"/>
      <c r="AC90" s="837"/>
      <c r="AD90" s="837"/>
      <c r="AE90" s="837"/>
      <c r="AF90" s="837"/>
      <c r="AG90" s="837"/>
      <c r="AH90" s="837"/>
      <c r="AI90" s="837"/>
      <c r="AJ90" s="837"/>
      <c r="AK90" s="837"/>
      <c r="AL90" s="837"/>
      <c r="AM90" s="306"/>
    </row>
    <row r="91" spans="1:40" s="283" customFormat="1" ht="16" hidden="1" outlineLevel="1">
      <c r="A91" s="522">
        <v>16</v>
      </c>
      <c r="B91" s="324" t="s">
        <v>491</v>
      </c>
      <c r="C91" s="831" t="s">
        <v>25</v>
      </c>
      <c r="D91" s="295"/>
      <c r="E91" s="295"/>
      <c r="F91" s="295"/>
      <c r="G91" s="295"/>
      <c r="H91" s="295"/>
      <c r="I91" s="295"/>
      <c r="J91" s="295"/>
      <c r="K91" s="295"/>
      <c r="L91" s="295"/>
      <c r="M91" s="295"/>
      <c r="N91" s="295">
        <v>0</v>
      </c>
      <c r="O91" s="295"/>
      <c r="P91" s="295"/>
      <c r="Q91" s="295"/>
      <c r="R91" s="295"/>
      <c r="S91" s="295"/>
      <c r="T91" s="295"/>
      <c r="U91" s="295"/>
      <c r="V91" s="295"/>
      <c r="W91" s="295"/>
      <c r="X91" s="295"/>
      <c r="Y91" s="832"/>
      <c r="Z91" s="832"/>
      <c r="AA91" s="832"/>
      <c r="AB91" s="832"/>
      <c r="AC91" s="832"/>
      <c r="AD91" s="832"/>
      <c r="AE91" s="832"/>
      <c r="AF91" s="832"/>
      <c r="AG91" s="832"/>
      <c r="AH91" s="832"/>
      <c r="AI91" s="832"/>
      <c r="AJ91" s="832"/>
      <c r="AK91" s="832"/>
      <c r="AL91" s="832"/>
      <c r="AM91" s="296">
        <f>SUM(Y91:AL91)</f>
        <v>0</v>
      </c>
    </row>
    <row r="92" spans="1:40" s="283" customFormat="1" ht="16" hidden="1" outlineLevel="1">
      <c r="A92" s="522"/>
      <c r="B92" s="324" t="s">
        <v>267</v>
      </c>
      <c r="C92" s="83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834">
        <f>Y91</f>
        <v>0</v>
      </c>
      <c r="Z92" s="834">
        <f t="shared" ref="Z92:AC92" si="19">Z91</f>
        <v>0</v>
      </c>
      <c r="AA92" s="834">
        <f t="shared" si="19"/>
        <v>0</v>
      </c>
      <c r="AB92" s="834">
        <f t="shared" si="19"/>
        <v>0</v>
      </c>
      <c r="AC92" s="834">
        <f t="shared" si="19"/>
        <v>0</v>
      </c>
      <c r="AD92" s="834">
        <f>AD91</f>
        <v>0</v>
      </c>
      <c r="AE92" s="834">
        <f t="shared" ref="AE92:AL92" si="20">AE91</f>
        <v>0</v>
      </c>
      <c r="AF92" s="834">
        <f t="shared" si="20"/>
        <v>0</v>
      </c>
      <c r="AG92" s="834">
        <f t="shared" si="20"/>
        <v>0</v>
      </c>
      <c r="AH92" s="834">
        <f t="shared" si="20"/>
        <v>0</v>
      </c>
      <c r="AI92" s="834">
        <f t="shared" si="20"/>
        <v>0</v>
      </c>
      <c r="AJ92" s="834">
        <f t="shared" si="20"/>
        <v>0</v>
      </c>
      <c r="AK92" s="834">
        <f t="shared" si="20"/>
        <v>0</v>
      </c>
      <c r="AL92" s="834">
        <f t="shared" si="20"/>
        <v>0</v>
      </c>
      <c r="AM92" s="297"/>
    </row>
    <row r="93" spans="1:40" s="283" customFormat="1" ht="16" hidden="1" outlineLevel="1">
      <c r="A93" s="522"/>
      <c r="B93" s="324"/>
      <c r="C93" s="831"/>
      <c r="D93" s="831"/>
      <c r="E93" s="831"/>
      <c r="F93" s="831"/>
      <c r="G93" s="831"/>
      <c r="H93" s="831"/>
      <c r="I93" s="831"/>
      <c r="J93" s="831"/>
      <c r="K93" s="831"/>
      <c r="L93" s="831"/>
      <c r="M93" s="831"/>
      <c r="N93" s="831"/>
      <c r="O93" s="831"/>
      <c r="P93" s="831"/>
      <c r="Q93" s="831"/>
      <c r="R93" s="831"/>
      <c r="S93" s="831"/>
      <c r="T93" s="831"/>
      <c r="U93" s="831"/>
      <c r="V93" s="831"/>
      <c r="W93" s="831"/>
      <c r="X93" s="831"/>
      <c r="Y93" s="837"/>
      <c r="Z93" s="837"/>
      <c r="AA93" s="837"/>
      <c r="AB93" s="837"/>
      <c r="AC93" s="837"/>
      <c r="AD93" s="837"/>
      <c r="AE93" s="416"/>
      <c r="AF93" s="416"/>
      <c r="AG93" s="416"/>
      <c r="AH93" s="416"/>
      <c r="AI93" s="416"/>
      <c r="AJ93" s="416"/>
      <c r="AK93" s="416"/>
      <c r="AL93" s="416"/>
      <c r="AM93" s="313"/>
    </row>
    <row r="94" spans="1:40" ht="17" hidden="1" outlineLevel="1">
      <c r="B94" s="856" t="s">
        <v>496</v>
      </c>
      <c r="C94" s="857"/>
      <c r="D94" s="844"/>
      <c r="E94" s="844"/>
      <c r="F94" s="844"/>
      <c r="G94" s="844"/>
      <c r="H94" s="844"/>
      <c r="I94" s="844"/>
      <c r="J94" s="844"/>
      <c r="K94" s="844"/>
      <c r="L94" s="844"/>
      <c r="M94" s="844"/>
      <c r="N94" s="844"/>
      <c r="O94" s="843"/>
      <c r="P94" s="843"/>
      <c r="Q94" s="843"/>
      <c r="R94" s="843"/>
      <c r="S94" s="843"/>
      <c r="T94" s="843"/>
      <c r="U94" s="843"/>
      <c r="V94" s="843"/>
      <c r="W94" s="843"/>
      <c r="X94" s="843"/>
      <c r="Y94" s="845"/>
      <c r="Z94" s="845"/>
      <c r="AA94" s="845"/>
      <c r="AB94" s="845"/>
      <c r="AC94" s="845"/>
      <c r="AD94" s="845"/>
      <c r="AE94" s="845"/>
      <c r="AF94" s="845"/>
      <c r="AG94" s="845"/>
      <c r="AH94" s="845"/>
      <c r="AI94" s="845"/>
      <c r="AJ94" s="845"/>
      <c r="AK94" s="845"/>
      <c r="AL94" s="845"/>
      <c r="AM94" s="292"/>
    </row>
    <row r="95" spans="1:40" ht="17" hidden="1" outlineLevel="1">
      <c r="A95" s="522">
        <v>17</v>
      </c>
      <c r="B95" s="520" t="s">
        <v>112</v>
      </c>
      <c r="C95" s="831" t="s">
        <v>25</v>
      </c>
      <c r="D95" s="295"/>
      <c r="E95" s="295"/>
      <c r="F95" s="295"/>
      <c r="G95" s="295"/>
      <c r="H95" s="295"/>
      <c r="I95" s="295"/>
      <c r="J95" s="295"/>
      <c r="K95" s="295"/>
      <c r="L95" s="295"/>
      <c r="M95" s="295"/>
      <c r="N95" s="295">
        <v>12</v>
      </c>
      <c r="O95" s="295"/>
      <c r="P95" s="295"/>
      <c r="Q95" s="295"/>
      <c r="R95" s="295"/>
      <c r="S95" s="295"/>
      <c r="T95" s="295"/>
      <c r="U95" s="295"/>
      <c r="V95" s="295"/>
      <c r="W95" s="295"/>
      <c r="X95" s="295"/>
      <c r="Y95" s="853"/>
      <c r="Z95" s="832"/>
      <c r="AA95" s="832"/>
      <c r="AB95" s="832"/>
      <c r="AC95" s="832"/>
      <c r="AD95" s="832"/>
      <c r="AE95" s="832"/>
      <c r="AF95" s="415"/>
      <c r="AG95" s="415"/>
      <c r="AH95" s="415"/>
      <c r="AI95" s="415"/>
      <c r="AJ95" s="415"/>
      <c r="AK95" s="415"/>
      <c r="AL95" s="415"/>
      <c r="AM95" s="296">
        <f>SUM(Y95:AL95)</f>
        <v>0</v>
      </c>
    </row>
    <row r="96" spans="1:40" ht="16" hidden="1" outlineLevel="1">
      <c r="B96" s="294" t="s">
        <v>267</v>
      </c>
      <c r="C96" s="83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834">
        <f>Y95</f>
        <v>0</v>
      </c>
      <c r="Z96" s="834">
        <f t="shared" ref="Z96:AL96" si="21">Z95</f>
        <v>0</v>
      </c>
      <c r="AA96" s="834">
        <f t="shared" si="21"/>
        <v>0</v>
      </c>
      <c r="AB96" s="834">
        <f t="shared" si="21"/>
        <v>0</v>
      </c>
      <c r="AC96" s="834">
        <f t="shared" si="21"/>
        <v>0</v>
      </c>
      <c r="AD96" s="834">
        <f t="shared" si="21"/>
        <v>0</v>
      </c>
      <c r="AE96" s="834">
        <f t="shared" si="21"/>
        <v>0</v>
      </c>
      <c r="AF96" s="834">
        <f t="shared" si="21"/>
        <v>0</v>
      </c>
      <c r="AG96" s="834">
        <f t="shared" si="21"/>
        <v>0</v>
      </c>
      <c r="AH96" s="834">
        <f t="shared" si="21"/>
        <v>0</v>
      </c>
      <c r="AI96" s="834">
        <f t="shared" si="21"/>
        <v>0</v>
      </c>
      <c r="AJ96" s="834">
        <f t="shared" si="21"/>
        <v>0</v>
      </c>
      <c r="AK96" s="834">
        <f t="shared" si="21"/>
        <v>0</v>
      </c>
      <c r="AL96" s="834">
        <f t="shared" si="21"/>
        <v>0</v>
      </c>
      <c r="AM96" s="306"/>
    </row>
    <row r="97" spans="1:39" ht="16" hidden="1" outlineLevel="1">
      <c r="B97" s="294"/>
      <c r="C97" s="831"/>
      <c r="D97" s="831"/>
      <c r="E97" s="831"/>
      <c r="F97" s="831"/>
      <c r="G97" s="831"/>
      <c r="H97" s="831"/>
      <c r="I97" s="831"/>
      <c r="J97" s="831"/>
      <c r="K97" s="831"/>
      <c r="L97" s="831"/>
      <c r="M97" s="831"/>
      <c r="N97" s="831"/>
      <c r="O97" s="831"/>
      <c r="P97" s="831"/>
      <c r="Q97" s="831"/>
      <c r="R97" s="831"/>
      <c r="S97" s="831"/>
      <c r="T97" s="831"/>
      <c r="U97" s="831"/>
      <c r="V97" s="831"/>
      <c r="W97" s="831"/>
      <c r="X97" s="831"/>
      <c r="Y97" s="841"/>
      <c r="Z97" s="858"/>
      <c r="AA97" s="858"/>
      <c r="AB97" s="858"/>
      <c r="AC97" s="858"/>
      <c r="AD97" s="858"/>
      <c r="AE97" s="858"/>
      <c r="AF97" s="858"/>
      <c r="AG97" s="858"/>
      <c r="AH97" s="858"/>
      <c r="AI97" s="858"/>
      <c r="AJ97" s="858"/>
      <c r="AK97" s="858"/>
      <c r="AL97" s="858"/>
      <c r="AM97" s="306"/>
    </row>
    <row r="98" spans="1:39" ht="17" hidden="1" outlineLevel="1">
      <c r="A98" s="522">
        <v>18</v>
      </c>
      <c r="B98" s="520" t="s">
        <v>109</v>
      </c>
      <c r="C98" s="831" t="s">
        <v>25</v>
      </c>
      <c r="D98" s="295"/>
      <c r="E98" s="295"/>
      <c r="F98" s="295"/>
      <c r="G98" s="295"/>
      <c r="H98" s="295"/>
      <c r="I98" s="295"/>
      <c r="J98" s="295"/>
      <c r="K98" s="295"/>
      <c r="L98" s="295"/>
      <c r="M98" s="295"/>
      <c r="N98" s="295">
        <v>12</v>
      </c>
      <c r="O98" s="295"/>
      <c r="P98" s="295"/>
      <c r="Q98" s="295"/>
      <c r="R98" s="295"/>
      <c r="S98" s="295"/>
      <c r="T98" s="295"/>
      <c r="U98" s="295"/>
      <c r="V98" s="295"/>
      <c r="W98" s="295"/>
      <c r="X98" s="295"/>
      <c r="Y98" s="853"/>
      <c r="Z98" s="832"/>
      <c r="AA98" s="832"/>
      <c r="AB98" s="832"/>
      <c r="AC98" s="832"/>
      <c r="AD98" s="832"/>
      <c r="AE98" s="832"/>
      <c r="AF98" s="415"/>
      <c r="AG98" s="415"/>
      <c r="AH98" s="415"/>
      <c r="AI98" s="415"/>
      <c r="AJ98" s="415"/>
      <c r="AK98" s="415"/>
      <c r="AL98" s="415"/>
      <c r="AM98" s="296">
        <f>SUM(Y98:AL98)</f>
        <v>0</v>
      </c>
    </row>
    <row r="99" spans="1:39" ht="16" hidden="1" outlineLevel="1">
      <c r="B99" s="294" t="s">
        <v>267</v>
      </c>
      <c r="C99" s="83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834">
        <f>Y98</f>
        <v>0</v>
      </c>
      <c r="Z99" s="834">
        <f t="shared" ref="Z99:AL99" si="22">Z98</f>
        <v>0</v>
      </c>
      <c r="AA99" s="834">
        <f t="shared" si="22"/>
        <v>0</v>
      </c>
      <c r="AB99" s="834">
        <f t="shared" si="22"/>
        <v>0</v>
      </c>
      <c r="AC99" s="834">
        <f t="shared" si="22"/>
        <v>0</v>
      </c>
      <c r="AD99" s="834">
        <f t="shared" si="22"/>
        <v>0</v>
      </c>
      <c r="AE99" s="834">
        <f t="shared" si="22"/>
        <v>0</v>
      </c>
      <c r="AF99" s="834">
        <f t="shared" si="22"/>
        <v>0</v>
      </c>
      <c r="AG99" s="834">
        <f t="shared" si="22"/>
        <v>0</v>
      </c>
      <c r="AH99" s="834">
        <f t="shared" si="22"/>
        <v>0</v>
      </c>
      <c r="AI99" s="834">
        <f t="shared" si="22"/>
        <v>0</v>
      </c>
      <c r="AJ99" s="834">
        <f t="shared" si="22"/>
        <v>0</v>
      </c>
      <c r="AK99" s="834">
        <f t="shared" si="22"/>
        <v>0</v>
      </c>
      <c r="AL99" s="834">
        <f t="shared" si="22"/>
        <v>0</v>
      </c>
      <c r="AM99" s="306"/>
    </row>
    <row r="100" spans="1:39" ht="16" hidden="1" outlineLevel="1">
      <c r="B100" s="322"/>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42"/>
      <c r="Z100" s="859"/>
      <c r="AA100" s="859"/>
      <c r="AB100" s="859"/>
      <c r="AC100" s="859"/>
      <c r="AD100" s="859"/>
      <c r="AE100" s="859"/>
      <c r="AF100" s="859"/>
      <c r="AG100" s="859"/>
      <c r="AH100" s="859"/>
      <c r="AI100" s="859"/>
      <c r="AJ100" s="859"/>
      <c r="AK100" s="859"/>
      <c r="AL100" s="859"/>
      <c r="AM100" s="297"/>
    </row>
    <row r="101" spans="1:39" ht="17" hidden="1" outlineLevel="1">
      <c r="A101" s="522">
        <v>19</v>
      </c>
      <c r="B101" s="520" t="s">
        <v>111</v>
      </c>
      <c r="C101" s="83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853"/>
      <c r="Z101" s="832"/>
      <c r="AA101" s="832"/>
      <c r="AB101" s="832"/>
      <c r="AC101" s="832"/>
      <c r="AD101" s="832"/>
      <c r="AE101" s="832"/>
      <c r="AF101" s="415"/>
      <c r="AG101" s="415"/>
      <c r="AH101" s="415"/>
      <c r="AI101" s="415"/>
      <c r="AJ101" s="415"/>
      <c r="AK101" s="415"/>
      <c r="AL101" s="415"/>
      <c r="AM101" s="296">
        <f>SUM(Y101:AL101)</f>
        <v>0</v>
      </c>
    </row>
    <row r="102" spans="1:39" ht="16" hidden="1" outlineLevel="1">
      <c r="B102" s="294" t="s">
        <v>267</v>
      </c>
      <c r="C102" s="83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834">
        <f>Y101</f>
        <v>0</v>
      </c>
      <c r="Z102" s="834">
        <f t="shared" ref="Z102:AL102" si="23">Z101</f>
        <v>0</v>
      </c>
      <c r="AA102" s="834">
        <f t="shared" si="23"/>
        <v>0</v>
      </c>
      <c r="AB102" s="834">
        <f t="shared" si="23"/>
        <v>0</v>
      </c>
      <c r="AC102" s="834">
        <f t="shared" si="23"/>
        <v>0</v>
      </c>
      <c r="AD102" s="834">
        <f t="shared" si="23"/>
        <v>0</v>
      </c>
      <c r="AE102" s="834">
        <f t="shared" si="23"/>
        <v>0</v>
      </c>
      <c r="AF102" s="834">
        <f t="shared" si="23"/>
        <v>0</v>
      </c>
      <c r="AG102" s="834">
        <f t="shared" si="23"/>
        <v>0</v>
      </c>
      <c r="AH102" s="834">
        <f t="shared" si="23"/>
        <v>0</v>
      </c>
      <c r="AI102" s="834">
        <f t="shared" si="23"/>
        <v>0</v>
      </c>
      <c r="AJ102" s="834">
        <f t="shared" si="23"/>
        <v>0</v>
      </c>
      <c r="AK102" s="834">
        <f t="shared" si="23"/>
        <v>0</v>
      </c>
      <c r="AL102" s="834">
        <f t="shared" si="23"/>
        <v>0</v>
      </c>
      <c r="AM102" s="297"/>
    </row>
    <row r="103" spans="1:39" ht="16" hidden="1" outlineLevel="1">
      <c r="B103" s="322"/>
      <c r="C103" s="831"/>
      <c r="D103" s="831"/>
      <c r="E103" s="831"/>
      <c r="F103" s="831"/>
      <c r="G103" s="831"/>
      <c r="H103" s="831"/>
      <c r="I103" s="831"/>
      <c r="J103" s="831"/>
      <c r="K103" s="831"/>
      <c r="L103" s="831"/>
      <c r="M103" s="831"/>
      <c r="N103" s="831"/>
      <c r="O103" s="831"/>
      <c r="P103" s="831"/>
      <c r="Q103" s="831"/>
      <c r="R103" s="831"/>
      <c r="S103" s="831"/>
      <c r="T103" s="831"/>
      <c r="U103" s="831"/>
      <c r="V103" s="831"/>
      <c r="W103" s="831"/>
      <c r="X103" s="831"/>
      <c r="Y103" s="837"/>
      <c r="Z103" s="837"/>
      <c r="AA103" s="837"/>
      <c r="AB103" s="837"/>
      <c r="AC103" s="837"/>
      <c r="AD103" s="837"/>
      <c r="AE103" s="837"/>
      <c r="AF103" s="837"/>
      <c r="AG103" s="837"/>
      <c r="AH103" s="837"/>
      <c r="AI103" s="837"/>
      <c r="AJ103" s="837"/>
      <c r="AK103" s="837"/>
      <c r="AL103" s="837"/>
      <c r="AM103" s="306"/>
    </row>
    <row r="104" spans="1:39" ht="17" hidden="1" outlineLevel="1">
      <c r="A104" s="522">
        <v>20</v>
      </c>
      <c r="B104" s="520" t="s">
        <v>110</v>
      </c>
      <c r="C104" s="831" t="s">
        <v>25</v>
      </c>
      <c r="D104" s="295"/>
      <c r="E104" s="295"/>
      <c r="F104" s="295"/>
      <c r="G104" s="295"/>
      <c r="H104" s="295"/>
      <c r="I104" s="295"/>
      <c r="J104" s="295"/>
      <c r="K104" s="295"/>
      <c r="L104" s="295"/>
      <c r="M104" s="295"/>
      <c r="N104" s="295">
        <v>12</v>
      </c>
      <c r="O104" s="295"/>
      <c r="P104" s="295"/>
      <c r="Q104" s="295"/>
      <c r="R104" s="295"/>
      <c r="S104" s="295"/>
      <c r="T104" s="295"/>
      <c r="U104" s="295"/>
      <c r="V104" s="295"/>
      <c r="W104" s="295"/>
      <c r="X104" s="295"/>
      <c r="Y104" s="853"/>
      <c r="Z104" s="832"/>
      <c r="AA104" s="832"/>
      <c r="AB104" s="832"/>
      <c r="AC104" s="832"/>
      <c r="AD104" s="832"/>
      <c r="AE104" s="832"/>
      <c r="AF104" s="415"/>
      <c r="AG104" s="415"/>
      <c r="AH104" s="415"/>
      <c r="AI104" s="415"/>
      <c r="AJ104" s="415"/>
      <c r="AK104" s="415"/>
      <c r="AL104" s="415"/>
      <c r="AM104" s="296">
        <f>SUM(Y104:AL104)</f>
        <v>0</v>
      </c>
    </row>
    <row r="105" spans="1:39" ht="16" hidden="1" outlineLevel="1">
      <c r="B105" s="294" t="s">
        <v>267</v>
      </c>
      <c r="C105" s="831" t="s">
        <v>163</v>
      </c>
      <c r="D105" s="295"/>
      <c r="E105" s="295"/>
      <c r="F105" s="295"/>
      <c r="G105" s="295"/>
      <c r="H105" s="295"/>
      <c r="I105" s="295"/>
      <c r="J105" s="295"/>
      <c r="K105" s="295"/>
      <c r="L105" s="295"/>
      <c r="M105" s="295"/>
      <c r="N105" s="295">
        <f>N104</f>
        <v>12</v>
      </c>
      <c r="O105" s="295"/>
      <c r="P105" s="295"/>
      <c r="Q105" s="295"/>
      <c r="R105" s="295"/>
      <c r="S105" s="295"/>
      <c r="T105" s="295"/>
      <c r="U105" s="295"/>
      <c r="V105" s="295"/>
      <c r="W105" s="295"/>
      <c r="X105" s="295"/>
      <c r="Y105" s="834">
        <f t="shared" ref="Y105:AL105" si="24">Y104</f>
        <v>0</v>
      </c>
      <c r="Z105" s="834">
        <f t="shared" si="24"/>
        <v>0</v>
      </c>
      <c r="AA105" s="834">
        <f t="shared" si="24"/>
        <v>0</v>
      </c>
      <c r="AB105" s="834">
        <f t="shared" si="24"/>
        <v>0</v>
      </c>
      <c r="AC105" s="834">
        <f t="shared" si="24"/>
        <v>0</v>
      </c>
      <c r="AD105" s="834">
        <f t="shared" si="24"/>
        <v>0</v>
      </c>
      <c r="AE105" s="834">
        <f t="shared" si="24"/>
        <v>0</v>
      </c>
      <c r="AF105" s="834">
        <f t="shared" si="24"/>
        <v>0</v>
      </c>
      <c r="AG105" s="834">
        <f t="shared" si="24"/>
        <v>0</v>
      </c>
      <c r="AH105" s="834">
        <f t="shared" si="24"/>
        <v>0</v>
      </c>
      <c r="AI105" s="834">
        <f t="shared" si="24"/>
        <v>0</v>
      </c>
      <c r="AJ105" s="834">
        <f t="shared" si="24"/>
        <v>0</v>
      </c>
      <c r="AK105" s="834">
        <f t="shared" si="24"/>
        <v>0</v>
      </c>
      <c r="AL105" s="834">
        <f t="shared" si="24"/>
        <v>0</v>
      </c>
      <c r="AM105" s="306"/>
    </row>
    <row r="106" spans="1:39" ht="16" hidden="1" outlineLevel="1">
      <c r="B106" s="323"/>
      <c r="C106" s="836"/>
      <c r="D106" s="831"/>
      <c r="E106" s="831"/>
      <c r="F106" s="831"/>
      <c r="G106" s="831"/>
      <c r="H106" s="831"/>
      <c r="I106" s="831"/>
      <c r="J106" s="831"/>
      <c r="K106" s="831"/>
      <c r="L106" s="831"/>
      <c r="M106" s="831"/>
      <c r="N106" s="836"/>
      <c r="O106" s="831"/>
      <c r="P106" s="831"/>
      <c r="Q106" s="831"/>
      <c r="R106" s="831"/>
      <c r="S106" s="831"/>
      <c r="T106" s="831"/>
      <c r="U106" s="831"/>
      <c r="V106" s="831"/>
      <c r="W106" s="831"/>
      <c r="X106" s="831"/>
      <c r="Y106" s="837"/>
      <c r="Z106" s="837"/>
      <c r="AA106" s="837"/>
      <c r="AB106" s="837"/>
      <c r="AC106" s="837"/>
      <c r="AD106" s="837"/>
      <c r="AE106" s="837"/>
      <c r="AF106" s="837"/>
      <c r="AG106" s="837"/>
      <c r="AH106" s="837"/>
      <c r="AI106" s="837"/>
      <c r="AJ106" s="837"/>
      <c r="AK106" s="837"/>
      <c r="AL106" s="837"/>
      <c r="AM106" s="306"/>
    </row>
    <row r="107" spans="1:39" ht="16" outlineLevel="1">
      <c r="B107" s="518" t="s">
        <v>503</v>
      </c>
      <c r="C107" s="831"/>
      <c r="D107" s="831"/>
      <c r="E107" s="831"/>
      <c r="F107" s="831"/>
      <c r="G107" s="831"/>
      <c r="H107" s="831"/>
      <c r="I107" s="831"/>
      <c r="J107" s="831"/>
      <c r="K107" s="831"/>
      <c r="L107" s="831"/>
      <c r="M107" s="831"/>
      <c r="N107" s="831"/>
      <c r="O107" s="831"/>
      <c r="P107" s="831"/>
      <c r="Q107" s="831"/>
      <c r="R107" s="831"/>
      <c r="S107" s="831"/>
      <c r="T107" s="831"/>
      <c r="U107" s="831"/>
      <c r="V107" s="831"/>
      <c r="W107" s="831"/>
      <c r="X107" s="831"/>
      <c r="Y107" s="841"/>
      <c r="Z107" s="858"/>
      <c r="AA107" s="858"/>
      <c r="AB107" s="858"/>
      <c r="AC107" s="858"/>
      <c r="AD107" s="858"/>
      <c r="AE107" s="858"/>
      <c r="AF107" s="858"/>
      <c r="AG107" s="858"/>
      <c r="AH107" s="858"/>
      <c r="AI107" s="858"/>
      <c r="AJ107" s="858"/>
      <c r="AK107" s="858"/>
      <c r="AL107" s="858"/>
      <c r="AM107" s="306"/>
    </row>
    <row r="108" spans="1:39" ht="16" hidden="1" outlineLevel="1">
      <c r="B108" s="288" t="s">
        <v>499</v>
      </c>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41"/>
      <c r="Z108" s="858"/>
      <c r="AA108" s="858"/>
      <c r="AB108" s="858"/>
      <c r="AC108" s="858"/>
      <c r="AD108" s="858"/>
      <c r="AE108" s="858"/>
      <c r="AF108" s="858"/>
      <c r="AG108" s="858"/>
      <c r="AH108" s="858"/>
      <c r="AI108" s="858"/>
      <c r="AJ108" s="858"/>
      <c r="AK108" s="858"/>
      <c r="AL108" s="858"/>
      <c r="AM108" s="306"/>
    </row>
    <row r="109" spans="1:39" ht="17" hidden="1" outlineLevel="1">
      <c r="A109" s="522">
        <v>21</v>
      </c>
      <c r="B109" s="520" t="s">
        <v>113</v>
      </c>
      <c r="C109" s="831" t="s">
        <v>25</v>
      </c>
      <c r="D109" s="295"/>
      <c r="E109" s="295"/>
      <c r="F109" s="295"/>
      <c r="G109" s="295"/>
      <c r="H109" s="295"/>
      <c r="I109" s="295"/>
      <c r="J109" s="295"/>
      <c r="K109" s="295"/>
      <c r="L109" s="295"/>
      <c r="M109" s="295"/>
      <c r="N109" s="831"/>
      <c r="O109" s="295"/>
      <c r="P109" s="295"/>
      <c r="Q109" s="295"/>
      <c r="R109" s="295"/>
      <c r="S109" s="295"/>
      <c r="T109" s="295"/>
      <c r="U109" s="295"/>
      <c r="V109" s="295"/>
      <c r="W109" s="295"/>
      <c r="X109" s="295"/>
      <c r="Y109" s="533"/>
      <c r="Z109" s="832"/>
      <c r="AA109" s="832"/>
      <c r="AB109" s="832"/>
      <c r="AC109" s="832"/>
      <c r="AD109" s="832"/>
      <c r="AE109" s="832"/>
      <c r="AF109" s="832"/>
      <c r="AG109" s="832"/>
      <c r="AH109" s="832"/>
      <c r="AI109" s="832"/>
      <c r="AJ109" s="832"/>
      <c r="AK109" s="832"/>
      <c r="AL109" s="832"/>
      <c r="AM109" s="296">
        <f>SUM(Y109:AL109)</f>
        <v>0</v>
      </c>
    </row>
    <row r="110" spans="1:39" ht="16" hidden="1" outlineLevel="1">
      <c r="B110" s="294" t="s">
        <v>267</v>
      </c>
      <c r="C110" s="831" t="s">
        <v>163</v>
      </c>
      <c r="D110" s="295"/>
      <c r="E110" s="295"/>
      <c r="F110" s="295"/>
      <c r="G110" s="295"/>
      <c r="H110" s="295"/>
      <c r="I110" s="295"/>
      <c r="J110" s="295"/>
      <c r="K110" s="295"/>
      <c r="L110" s="295"/>
      <c r="M110" s="295"/>
      <c r="N110" s="831"/>
      <c r="O110" s="295"/>
      <c r="P110" s="295"/>
      <c r="Q110" s="295"/>
      <c r="R110" s="295"/>
      <c r="S110" s="295"/>
      <c r="T110" s="295"/>
      <c r="U110" s="295"/>
      <c r="V110" s="295"/>
      <c r="W110" s="295"/>
      <c r="X110" s="295"/>
      <c r="Y110" s="834">
        <f>Y109</f>
        <v>0</v>
      </c>
      <c r="Z110" s="834">
        <f t="shared" ref="Z110:AL110" si="25">Z109</f>
        <v>0</v>
      </c>
      <c r="AA110" s="834">
        <f t="shared" si="25"/>
        <v>0</v>
      </c>
      <c r="AB110" s="834">
        <f t="shared" si="25"/>
        <v>0</v>
      </c>
      <c r="AC110" s="834">
        <f t="shared" si="25"/>
        <v>0</v>
      </c>
      <c r="AD110" s="834">
        <f t="shared" si="25"/>
        <v>0</v>
      </c>
      <c r="AE110" s="834">
        <f t="shared" si="25"/>
        <v>0</v>
      </c>
      <c r="AF110" s="834">
        <f t="shared" si="25"/>
        <v>0</v>
      </c>
      <c r="AG110" s="834">
        <f t="shared" si="25"/>
        <v>0</v>
      </c>
      <c r="AH110" s="834">
        <f t="shared" si="25"/>
        <v>0</v>
      </c>
      <c r="AI110" s="834">
        <f t="shared" si="25"/>
        <v>0</v>
      </c>
      <c r="AJ110" s="834">
        <f t="shared" si="25"/>
        <v>0</v>
      </c>
      <c r="AK110" s="834">
        <f t="shared" si="25"/>
        <v>0</v>
      </c>
      <c r="AL110" s="834">
        <f t="shared" si="25"/>
        <v>0</v>
      </c>
      <c r="AM110" s="306"/>
    </row>
    <row r="111" spans="1:39" ht="16" hidden="1" outlineLevel="1">
      <c r="B111" s="294"/>
      <c r="C111" s="831"/>
      <c r="D111" s="831"/>
      <c r="E111" s="831"/>
      <c r="F111" s="831"/>
      <c r="G111" s="831"/>
      <c r="H111" s="831"/>
      <c r="I111" s="831"/>
      <c r="J111" s="831"/>
      <c r="K111" s="831"/>
      <c r="L111" s="831"/>
      <c r="M111" s="831"/>
      <c r="N111" s="831"/>
      <c r="O111" s="831"/>
      <c r="P111" s="831"/>
      <c r="Q111" s="831"/>
      <c r="R111" s="831"/>
      <c r="S111" s="831"/>
      <c r="T111" s="831"/>
      <c r="U111" s="831"/>
      <c r="V111" s="831"/>
      <c r="W111" s="831"/>
      <c r="X111" s="831"/>
      <c r="Y111" s="841"/>
      <c r="Z111" s="858"/>
      <c r="AA111" s="858"/>
      <c r="AB111" s="858"/>
      <c r="AC111" s="858"/>
      <c r="AD111" s="858"/>
      <c r="AE111" s="858"/>
      <c r="AF111" s="858"/>
      <c r="AG111" s="858"/>
      <c r="AH111" s="858"/>
      <c r="AI111" s="858"/>
      <c r="AJ111" s="858"/>
      <c r="AK111" s="858"/>
      <c r="AL111" s="858"/>
      <c r="AM111" s="306"/>
    </row>
    <row r="112" spans="1:39" ht="34" hidden="1" outlineLevel="1">
      <c r="A112" s="522">
        <v>22</v>
      </c>
      <c r="B112" s="520" t="s">
        <v>114</v>
      </c>
      <c r="C112" s="831" t="s">
        <v>25</v>
      </c>
      <c r="D112" s="295"/>
      <c r="E112" s="295"/>
      <c r="F112" s="295"/>
      <c r="G112" s="295"/>
      <c r="H112" s="295"/>
      <c r="I112" s="295"/>
      <c r="J112" s="295"/>
      <c r="K112" s="295"/>
      <c r="L112" s="295"/>
      <c r="M112" s="295"/>
      <c r="N112" s="831"/>
      <c r="O112" s="295"/>
      <c r="P112" s="295"/>
      <c r="Q112" s="295"/>
      <c r="R112" s="295"/>
      <c r="S112" s="295"/>
      <c r="T112" s="295"/>
      <c r="U112" s="295"/>
      <c r="V112" s="295"/>
      <c r="W112" s="295"/>
      <c r="X112" s="295"/>
      <c r="Y112" s="533"/>
      <c r="Z112" s="832"/>
      <c r="AA112" s="832"/>
      <c r="AB112" s="832"/>
      <c r="AC112" s="832"/>
      <c r="AD112" s="832"/>
      <c r="AE112" s="832"/>
      <c r="AF112" s="832"/>
      <c r="AG112" s="832"/>
      <c r="AH112" s="832"/>
      <c r="AI112" s="832"/>
      <c r="AJ112" s="832"/>
      <c r="AK112" s="832"/>
      <c r="AL112" s="832"/>
      <c r="AM112" s="296">
        <f>SUM(Y112:AL112)</f>
        <v>0</v>
      </c>
    </row>
    <row r="113" spans="1:39" ht="16" hidden="1" outlineLevel="1">
      <c r="B113" s="294" t="s">
        <v>267</v>
      </c>
      <c r="C113" s="831" t="s">
        <v>163</v>
      </c>
      <c r="D113" s="295"/>
      <c r="E113" s="295"/>
      <c r="F113" s="295"/>
      <c r="G113" s="295"/>
      <c r="H113" s="295"/>
      <c r="I113" s="295"/>
      <c r="J113" s="295"/>
      <c r="K113" s="295"/>
      <c r="L113" s="295"/>
      <c r="M113" s="295"/>
      <c r="N113" s="831"/>
      <c r="O113" s="295"/>
      <c r="P113" s="295"/>
      <c r="Q113" s="295"/>
      <c r="R113" s="295"/>
      <c r="S113" s="295"/>
      <c r="T113" s="295"/>
      <c r="U113" s="295"/>
      <c r="V113" s="295"/>
      <c r="W113" s="295"/>
      <c r="X113" s="295"/>
      <c r="Y113" s="834">
        <f>Y112</f>
        <v>0</v>
      </c>
      <c r="Z113" s="834">
        <f t="shared" ref="Z113:AL113" si="26">Z112</f>
        <v>0</v>
      </c>
      <c r="AA113" s="834">
        <f t="shared" si="26"/>
        <v>0</v>
      </c>
      <c r="AB113" s="834">
        <f t="shared" si="26"/>
        <v>0</v>
      </c>
      <c r="AC113" s="834">
        <f t="shared" si="26"/>
        <v>0</v>
      </c>
      <c r="AD113" s="834">
        <f t="shared" si="26"/>
        <v>0</v>
      </c>
      <c r="AE113" s="834">
        <f t="shared" si="26"/>
        <v>0</v>
      </c>
      <c r="AF113" s="834">
        <f t="shared" si="26"/>
        <v>0</v>
      </c>
      <c r="AG113" s="834">
        <f t="shared" si="26"/>
        <v>0</v>
      </c>
      <c r="AH113" s="834">
        <f t="shared" si="26"/>
        <v>0</v>
      </c>
      <c r="AI113" s="834">
        <f t="shared" si="26"/>
        <v>0</v>
      </c>
      <c r="AJ113" s="834">
        <f t="shared" si="26"/>
        <v>0</v>
      </c>
      <c r="AK113" s="834">
        <f t="shared" si="26"/>
        <v>0</v>
      </c>
      <c r="AL113" s="834">
        <f t="shared" si="26"/>
        <v>0</v>
      </c>
      <c r="AM113" s="306"/>
    </row>
    <row r="114" spans="1:39" ht="16" hidden="1" outlineLevel="1">
      <c r="B114" s="294"/>
      <c r="C114" s="831"/>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41"/>
      <c r="Z114" s="858"/>
      <c r="AA114" s="858"/>
      <c r="AB114" s="858"/>
      <c r="AC114" s="858"/>
      <c r="AD114" s="858"/>
      <c r="AE114" s="858"/>
      <c r="AF114" s="858"/>
      <c r="AG114" s="858"/>
      <c r="AH114" s="858"/>
      <c r="AI114" s="858"/>
      <c r="AJ114" s="858"/>
      <c r="AK114" s="858"/>
      <c r="AL114" s="858"/>
      <c r="AM114" s="306"/>
    </row>
    <row r="115" spans="1:39" ht="17" hidden="1" outlineLevel="1">
      <c r="A115" s="522">
        <v>23</v>
      </c>
      <c r="B115" s="520" t="s">
        <v>115</v>
      </c>
      <c r="C115" s="831" t="s">
        <v>25</v>
      </c>
      <c r="D115" s="295"/>
      <c r="E115" s="295"/>
      <c r="F115" s="295"/>
      <c r="G115" s="295"/>
      <c r="H115" s="295"/>
      <c r="I115" s="295"/>
      <c r="J115" s="295"/>
      <c r="K115" s="295"/>
      <c r="L115" s="295"/>
      <c r="M115" s="295"/>
      <c r="N115" s="831"/>
      <c r="O115" s="295"/>
      <c r="P115" s="295"/>
      <c r="Q115" s="295"/>
      <c r="R115" s="295"/>
      <c r="S115" s="295"/>
      <c r="T115" s="295"/>
      <c r="U115" s="295"/>
      <c r="V115" s="295"/>
      <c r="W115" s="295"/>
      <c r="X115" s="295"/>
      <c r="Y115" s="832"/>
      <c r="Z115" s="832"/>
      <c r="AA115" s="832"/>
      <c r="AB115" s="832"/>
      <c r="AC115" s="832"/>
      <c r="AD115" s="832"/>
      <c r="AE115" s="832"/>
      <c r="AF115" s="832"/>
      <c r="AG115" s="832"/>
      <c r="AH115" s="832"/>
      <c r="AI115" s="832"/>
      <c r="AJ115" s="832"/>
      <c r="AK115" s="832"/>
      <c r="AL115" s="832"/>
      <c r="AM115" s="296">
        <f>SUM(Y115:AL115)</f>
        <v>0</v>
      </c>
    </row>
    <row r="116" spans="1:39" ht="16" hidden="1" outlineLevel="1">
      <c r="B116" s="294" t="s">
        <v>267</v>
      </c>
      <c r="C116" s="831" t="s">
        <v>163</v>
      </c>
      <c r="D116" s="295"/>
      <c r="E116" s="295"/>
      <c r="F116" s="295"/>
      <c r="G116" s="295"/>
      <c r="H116" s="295"/>
      <c r="I116" s="295"/>
      <c r="J116" s="295"/>
      <c r="K116" s="295"/>
      <c r="L116" s="295"/>
      <c r="M116" s="295"/>
      <c r="N116" s="831"/>
      <c r="O116" s="295"/>
      <c r="P116" s="295"/>
      <c r="Q116" s="295"/>
      <c r="R116" s="295"/>
      <c r="S116" s="295"/>
      <c r="T116" s="295"/>
      <c r="U116" s="295"/>
      <c r="V116" s="295"/>
      <c r="W116" s="295"/>
      <c r="X116" s="295"/>
      <c r="Y116" s="834">
        <f>Y115</f>
        <v>0</v>
      </c>
      <c r="Z116" s="834">
        <f t="shared" ref="Z116:AL116" si="27">Z115</f>
        <v>0</v>
      </c>
      <c r="AA116" s="834">
        <f t="shared" si="27"/>
        <v>0</v>
      </c>
      <c r="AB116" s="834">
        <f t="shared" si="27"/>
        <v>0</v>
      </c>
      <c r="AC116" s="834">
        <f t="shared" si="27"/>
        <v>0</v>
      </c>
      <c r="AD116" s="834">
        <f t="shared" si="27"/>
        <v>0</v>
      </c>
      <c r="AE116" s="834">
        <f t="shared" si="27"/>
        <v>0</v>
      </c>
      <c r="AF116" s="834">
        <f t="shared" si="27"/>
        <v>0</v>
      </c>
      <c r="AG116" s="834">
        <f t="shared" si="27"/>
        <v>0</v>
      </c>
      <c r="AH116" s="834">
        <f t="shared" si="27"/>
        <v>0</v>
      </c>
      <c r="AI116" s="834">
        <f t="shared" si="27"/>
        <v>0</v>
      </c>
      <c r="AJ116" s="834">
        <f t="shared" si="27"/>
        <v>0</v>
      </c>
      <c r="AK116" s="834">
        <f t="shared" si="27"/>
        <v>0</v>
      </c>
      <c r="AL116" s="834">
        <f t="shared" si="27"/>
        <v>0</v>
      </c>
      <c r="AM116" s="306"/>
    </row>
    <row r="117" spans="1:39" ht="16" hidden="1" outlineLevel="1">
      <c r="B117" s="322"/>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841"/>
      <c r="Z117" s="858"/>
      <c r="AA117" s="858"/>
      <c r="AB117" s="858"/>
      <c r="AC117" s="858"/>
      <c r="AD117" s="858"/>
      <c r="AE117" s="858"/>
      <c r="AF117" s="858"/>
      <c r="AG117" s="858"/>
      <c r="AH117" s="858"/>
      <c r="AI117" s="858"/>
      <c r="AJ117" s="858"/>
      <c r="AK117" s="858"/>
      <c r="AL117" s="858"/>
      <c r="AM117" s="306"/>
    </row>
    <row r="118" spans="1:39" ht="17" hidden="1" outlineLevel="1">
      <c r="A118" s="522">
        <v>24</v>
      </c>
      <c r="B118" s="520" t="s">
        <v>116</v>
      </c>
      <c r="C118" s="831" t="s">
        <v>25</v>
      </c>
      <c r="D118" s="295"/>
      <c r="E118" s="295"/>
      <c r="F118" s="295"/>
      <c r="G118" s="295"/>
      <c r="H118" s="295"/>
      <c r="I118" s="295"/>
      <c r="J118" s="295"/>
      <c r="K118" s="295"/>
      <c r="L118" s="295"/>
      <c r="M118" s="295"/>
      <c r="N118" s="831"/>
      <c r="O118" s="295"/>
      <c r="P118" s="295"/>
      <c r="Q118" s="295"/>
      <c r="R118" s="295"/>
      <c r="S118" s="295"/>
      <c r="T118" s="295"/>
      <c r="U118" s="295"/>
      <c r="V118" s="295"/>
      <c r="W118" s="295"/>
      <c r="X118" s="295"/>
      <c r="Y118" s="832"/>
      <c r="Z118" s="832"/>
      <c r="AA118" s="832"/>
      <c r="AB118" s="832"/>
      <c r="AC118" s="832"/>
      <c r="AD118" s="832"/>
      <c r="AE118" s="832"/>
      <c r="AF118" s="832"/>
      <c r="AG118" s="832"/>
      <c r="AH118" s="832"/>
      <c r="AI118" s="832"/>
      <c r="AJ118" s="832"/>
      <c r="AK118" s="832"/>
      <c r="AL118" s="832"/>
      <c r="AM118" s="296">
        <f>SUM(Y118:AL118)</f>
        <v>0</v>
      </c>
    </row>
    <row r="119" spans="1:39" ht="16" hidden="1" outlineLevel="1">
      <c r="B119" s="294" t="s">
        <v>267</v>
      </c>
      <c r="C119" s="831" t="s">
        <v>163</v>
      </c>
      <c r="D119" s="295"/>
      <c r="E119" s="295"/>
      <c r="F119" s="295"/>
      <c r="G119" s="295"/>
      <c r="H119" s="295"/>
      <c r="I119" s="295"/>
      <c r="J119" s="295"/>
      <c r="K119" s="295"/>
      <c r="L119" s="295"/>
      <c r="M119" s="295"/>
      <c r="N119" s="831"/>
      <c r="O119" s="295"/>
      <c r="P119" s="295"/>
      <c r="Q119" s="295"/>
      <c r="R119" s="295"/>
      <c r="S119" s="295"/>
      <c r="T119" s="295"/>
      <c r="U119" s="295"/>
      <c r="V119" s="295"/>
      <c r="W119" s="295"/>
      <c r="X119" s="295"/>
      <c r="Y119" s="834">
        <f>Y118</f>
        <v>0</v>
      </c>
      <c r="Z119" s="834">
        <f t="shared" ref="Z119:AL119" si="28">Z118</f>
        <v>0</v>
      </c>
      <c r="AA119" s="834">
        <f t="shared" si="28"/>
        <v>0</v>
      </c>
      <c r="AB119" s="834">
        <f t="shared" si="28"/>
        <v>0</v>
      </c>
      <c r="AC119" s="834">
        <f t="shared" si="28"/>
        <v>0</v>
      </c>
      <c r="AD119" s="834">
        <f t="shared" si="28"/>
        <v>0</v>
      </c>
      <c r="AE119" s="834">
        <f t="shared" si="28"/>
        <v>0</v>
      </c>
      <c r="AF119" s="834">
        <f t="shared" si="28"/>
        <v>0</v>
      </c>
      <c r="AG119" s="834">
        <f t="shared" si="28"/>
        <v>0</v>
      </c>
      <c r="AH119" s="834">
        <f t="shared" si="28"/>
        <v>0</v>
      </c>
      <c r="AI119" s="834">
        <f t="shared" si="28"/>
        <v>0</v>
      </c>
      <c r="AJ119" s="834">
        <f t="shared" si="28"/>
        <v>0</v>
      </c>
      <c r="AK119" s="834">
        <f t="shared" si="28"/>
        <v>0</v>
      </c>
      <c r="AL119" s="834">
        <f t="shared" si="28"/>
        <v>0</v>
      </c>
      <c r="AM119" s="306"/>
    </row>
    <row r="120" spans="1:39" ht="16" hidden="1" outlineLevel="1">
      <c r="B120" s="294"/>
      <c r="C120" s="831"/>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7"/>
      <c r="Z120" s="858"/>
      <c r="AA120" s="858"/>
      <c r="AB120" s="858"/>
      <c r="AC120" s="858"/>
      <c r="AD120" s="858"/>
      <c r="AE120" s="858"/>
      <c r="AF120" s="858"/>
      <c r="AG120" s="858"/>
      <c r="AH120" s="858"/>
      <c r="AI120" s="858"/>
      <c r="AJ120" s="858"/>
      <c r="AK120" s="858"/>
      <c r="AL120" s="858"/>
      <c r="AM120" s="306"/>
    </row>
    <row r="121" spans="1:39" ht="16" outlineLevel="1">
      <c r="B121" s="288" t="s">
        <v>500</v>
      </c>
      <c r="C121" s="831"/>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7"/>
      <c r="Z121" s="858"/>
      <c r="AA121" s="858"/>
      <c r="AB121" s="858"/>
      <c r="AC121" s="858"/>
      <c r="AD121" s="858"/>
      <c r="AE121" s="858"/>
      <c r="AF121" s="858"/>
      <c r="AG121" s="858"/>
      <c r="AH121" s="858"/>
      <c r="AI121" s="858"/>
      <c r="AJ121" s="858"/>
      <c r="AK121" s="858"/>
      <c r="AL121" s="858"/>
      <c r="AM121" s="306"/>
    </row>
    <row r="122" spans="1:39" ht="17" hidden="1" outlineLevel="1">
      <c r="A122" s="522">
        <v>25</v>
      </c>
      <c r="B122" s="520" t="s">
        <v>117</v>
      </c>
      <c r="C122" s="831" t="s">
        <v>25</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853"/>
      <c r="Z122" s="832"/>
      <c r="AA122" s="832"/>
      <c r="AB122" s="832"/>
      <c r="AC122" s="832"/>
      <c r="AD122" s="832"/>
      <c r="AE122" s="832"/>
      <c r="AF122" s="415"/>
      <c r="AG122" s="415"/>
      <c r="AH122" s="415"/>
      <c r="AI122" s="415"/>
      <c r="AJ122" s="415"/>
      <c r="AK122" s="415"/>
      <c r="AL122" s="415"/>
      <c r="AM122" s="296">
        <f>SUM(Y122:AL122)</f>
        <v>0</v>
      </c>
    </row>
    <row r="123" spans="1:39" ht="16" hidden="1" outlineLevel="1">
      <c r="B123" s="294" t="s">
        <v>267</v>
      </c>
      <c r="C123" s="831" t="s">
        <v>163</v>
      </c>
      <c r="D123" s="295"/>
      <c r="E123" s="295"/>
      <c r="F123" s="295"/>
      <c r="G123" s="295"/>
      <c r="H123" s="295"/>
      <c r="I123" s="295"/>
      <c r="J123" s="295"/>
      <c r="K123" s="295"/>
      <c r="L123" s="295"/>
      <c r="M123" s="295"/>
      <c r="N123" s="295">
        <f>N122</f>
        <v>12</v>
      </c>
      <c r="O123" s="295"/>
      <c r="P123" s="295"/>
      <c r="Q123" s="295"/>
      <c r="R123" s="295"/>
      <c r="S123" s="295"/>
      <c r="T123" s="295"/>
      <c r="U123" s="295"/>
      <c r="V123" s="295"/>
      <c r="W123" s="295"/>
      <c r="X123" s="295"/>
      <c r="Y123" s="834">
        <f>Y122</f>
        <v>0</v>
      </c>
      <c r="Z123" s="834">
        <f t="shared" ref="Z123:AL123" si="29">Z122</f>
        <v>0</v>
      </c>
      <c r="AA123" s="834">
        <f t="shared" si="29"/>
        <v>0</v>
      </c>
      <c r="AB123" s="834">
        <f t="shared" si="29"/>
        <v>0</v>
      </c>
      <c r="AC123" s="834">
        <f t="shared" si="29"/>
        <v>0</v>
      </c>
      <c r="AD123" s="834">
        <f t="shared" si="29"/>
        <v>0</v>
      </c>
      <c r="AE123" s="834">
        <f t="shared" si="29"/>
        <v>0</v>
      </c>
      <c r="AF123" s="834">
        <f t="shared" si="29"/>
        <v>0</v>
      </c>
      <c r="AG123" s="834">
        <f t="shared" si="29"/>
        <v>0</v>
      </c>
      <c r="AH123" s="834">
        <f t="shared" si="29"/>
        <v>0</v>
      </c>
      <c r="AI123" s="834">
        <f t="shared" si="29"/>
        <v>0</v>
      </c>
      <c r="AJ123" s="834">
        <f t="shared" si="29"/>
        <v>0</v>
      </c>
      <c r="AK123" s="834">
        <f t="shared" si="29"/>
        <v>0</v>
      </c>
      <c r="AL123" s="834">
        <f t="shared" si="29"/>
        <v>0</v>
      </c>
      <c r="AM123" s="306"/>
    </row>
    <row r="124" spans="1:39" ht="16" hidden="1" outlineLevel="1">
      <c r="B124" s="294"/>
      <c r="C124" s="831"/>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7"/>
      <c r="Z124" s="858"/>
      <c r="AA124" s="858"/>
      <c r="AB124" s="858"/>
      <c r="AC124" s="858"/>
      <c r="AD124" s="858"/>
      <c r="AE124" s="858"/>
      <c r="AF124" s="858"/>
      <c r="AG124" s="858"/>
      <c r="AH124" s="858"/>
      <c r="AI124" s="858"/>
      <c r="AJ124" s="858"/>
      <c r="AK124" s="858"/>
      <c r="AL124" s="858"/>
      <c r="AM124" s="306"/>
    </row>
    <row r="125" spans="1:39" ht="17" outlineLevel="1">
      <c r="A125" s="522">
        <v>26</v>
      </c>
      <c r="B125" s="520" t="s">
        <v>118</v>
      </c>
      <c r="C125" s="831" t="s">
        <v>25</v>
      </c>
      <c r="D125" s="295">
        <v>75468</v>
      </c>
      <c r="E125" s="295">
        <v>75468</v>
      </c>
      <c r="F125" s="295">
        <v>75468</v>
      </c>
      <c r="G125" s="295">
        <v>75468</v>
      </c>
      <c r="H125" s="295">
        <v>75468</v>
      </c>
      <c r="I125" s="295">
        <v>75468</v>
      </c>
      <c r="J125" s="295">
        <v>71900</v>
      </c>
      <c r="K125" s="295">
        <v>71900</v>
      </c>
      <c r="L125" s="295">
        <v>63716</v>
      </c>
      <c r="M125" s="295">
        <v>52087</v>
      </c>
      <c r="N125" s="295">
        <v>12</v>
      </c>
      <c r="O125" s="295">
        <v>10</v>
      </c>
      <c r="P125" s="295">
        <v>10</v>
      </c>
      <c r="Q125" s="295">
        <v>10</v>
      </c>
      <c r="R125" s="295">
        <v>10</v>
      </c>
      <c r="S125" s="295">
        <v>10</v>
      </c>
      <c r="T125" s="295">
        <v>10</v>
      </c>
      <c r="U125" s="295">
        <v>10</v>
      </c>
      <c r="V125" s="295">
        <v>10</v>
      </c>
      <c r="W125" s="295">
        <v>7</v>
      </c>
      <c r="X125" s="295">
        <v>6</v>
      </c>
      <c r="Y125" s="853"/>
      <c r="Z125" s="533">
        <v>0.21099200000000001</v>
      </c>
      <c r="AA125" s="533">
        <v>0.78900800000000004</v>
      </c>
      <c r="AB125" s="832"/>
      <c r="AC125" s="533"/>
      <c r="AD125" s="832"/>
      <c r="AE125" s="832"/>
      <c r="AF125" s="415"/>
      <c r="AG125" s="415"/>
      <c r="AH125" s="415"/>
      <c r="AI125" s="415"/>
      <c r="AJ125" s="415"/>
      <c r="AK125" s="415"/>
      <c r="AL125" s="415"/>
      <c r="AM125" s="296">
        <f>SUM(Y125:AL125)</f>
        <v>1</v>
      </c>
    </row>
    <row r="126" spans="1:39" ht="16" outlineLevel="1">
      <c r="B126" s="850" t="s">
        <v>827</v>
      </c>
      <c r="C126" s="831" t="s">
        <v>163</v>
      </c>
      <c r="D126" s="295">
        <v>17538</v>
      </c>
      <c r="E126" s="295">
        <v>17538</v>
      </c>
      <c r="F126" s="295">
        <v>17538</v>
      </c>
      <c r="G126" s="295">
        <v>17555</v>
      </c>
      <c r="H126" s="295">
        <v>17555</v>
      </c>
      <c r="I126" s="295">
        <v>17555</v>
      </c>
      <c r="J126" s="295">
        <v>35132</v>
      </c>
      <c r="K126" s="295">
        <v>35132</v>
      </c>
      <c r="L126" s="295">
        <v>35132</v>
      </c>
      <c r="M126" s="295">
        <v>29944</v>
      </c>
      <c r="N126" s="295">
        <f>N125</f>
        <v>12</v>
      </c>
      <c r="O126" s="295">
        <v>24</v>
      </c>
      <c r="P126" s="295">
        <v>24</v>
      </c>
      <c r="Q126" s="295">
        <v>24</v>
      </c>
      <c r="R126" s="295">
        <v>24</v>
      </c>
      <c r="S126" s="295">
        <v>24</v>
      </c>
      <c r="T126" s="295">
        <v>24</v>
      </c>
      <c r="U126" s="295">
        <v>22</v>
      </c>
      <c r="V126" s="295">
        <v>22</v>
      </c>
      <c r="W126" s="295">
        <v>22</v>
      </c>
      <c r="X126" s="295">
        <v>16</v>
      </c>
      <c r="Y126" s="834">
        <f>Y125</f>
        <v>0</v>
      </c>
      <c r="Z126" s="834">
        <f t="shared" ref="Z126:AL127" si="30">Z125</f>
        <v>0.21099200000000001</v>
      </c>
      <c r="AA126" s="834">
        <f t="shared" si="30"/>
        <v>0.78900800000000004</v>
      </c>
      <c r="AB126" s="834">
        <f t="shared" si="30"/>
        <v>0</v>
      </c>
      <c r="AC126" s="834">
        <f t="shared" si="30"/>
        <v>0</v>
      </c>
      <c r="AD126" s="834">
        <f t="shared" si="30"/>
        <v>0</v>
      </c>
      <c r="AE126" s="834">
        <f t="shared" si="30"/>
        <v>0</v>
      </c>
      <c r="AF126" s="834">
        <f t="shared" si="30"/>
        <v>0</v>
      </c>
      <c r="AG126" s="834">
        <f t="shared" si="30"/>
        <v>0</v>
      </c>
      <c r="AH126" s="834">
        <f t="shared" si="30"/>
        <v>0</v>
      </c>
      <c r="AI126" s="834">
        <f t="shared" si="30"/>
        <v>0</v>
      </c>
      <c r="AJ126" s="834">
        <f t="shared" si="30"/>
        <v>0</v>
      </c>
      <c r="AK126" s="834">
        <f t="shared" si="30"/>
        <v>0</v>
      </c>
      <c r="AL126" s="834">
        <f t="shared" si="30"/>
        <v>0</v>
      </c>
      <c r="AM126" s="306"/>
    </row>
    <row r="127" spans="1:39" ht="16" outlineLevel="1">
      <c r="B127" s="850" t="s">
        <v>828</v>
      </c>
      <c r="C127" s="831" t="s">
        <v>163</v>
      </c>
      <c r="D127" s="295"/>
      <c r="E127" s="295"/>
      <c r="F127" s="295"/>
      <c r="G127" s="295"/>
      <c r="H127" s="295"/>
      <c r="I127" s="295"/>
      <c r="J127" s="295"/>
      <c r="K127" s="295"/>
      <c r="L127" s="295"/>
      <c r="M127" s="295"/>
      <c r="N127" s="295">
        <v>12</v>
      </c>
      <c r="O127" s="295">
        <v>3</v>
      </c>
      <c r="P127" s="295">
        <v>3</v>
      </c>
      <c r="Q127" s="295">
        <v>3</v>
      </c>
      <c r="R127" s="295">
        <v>3</v>
      </c>
      <c r="S127" s="295">
        <v>3</v>
      </c>
      <c r="T127" s="295">
        <v>3</v>
      </c>
      <c r="U127" s="295">
        <v>6</v>
      </c>
      <c r="V127" s="295">
        <v>6</v>
      </c>
      <c r="W127" s="295">
        <v>6</v>
      </c>
      <c r="X127" s="295">
        <v>5</v>
      </c>
      <c r="Y127" s="834">
        <f>Y126</f>
        <v>0</v>
      </c>
      <c r="Z127" s="834">
        <f t="shared" si="30"/>
        <v>0.21099200000000001</v>
      </c>
      <c r="AA127" s="834">
        <f t="shared" si="30"/>
        <v>0.78900800000000004</v>
      </c>
      <c r="AB127" s="834">
        <f t="shared" si="30"/>
        <v>0</v>
      </c>
      <c r="AC127" s="834">
        <f t="shared" si="30"/>
        <v>0</v>
      </c>
      <c r="AD127" s="834">
        <f t="shared" si="30"/>
        <v>0</v>
      </c>
      <c r="AE127" s="834">
        <f t="shared" si="30"/>
        <v>0</v>
      </c>
      <c r="AF127" s="834">
        <f t="shared" si="30"/>
        <v>0</v>
      </c>
      <c r="AG127" s="834">
        <f t="shared" si="30"/>
        <v>0</v>
      </c>
      <c r="AH127" s="834">
        <f t="shared" si="30"/>
        <v>0</v>
      </c>
      <c r="AI127" s="834">
        <f t="shared" si="30"/>
        <v>0</v>
      </c>
      <c r="AJ127" s="834">
        <f t="shared" si="30"/>
        <v>0</v>
      </c>
      <c r="AK127" s="834">
        <f t="shared" si="30"/>
        <v>0</v>
      </c>
      <c r="AL127" s="834">
        <f t="shared" si="30"/>
        <v>0</v>
      </c>
      <c r="AM127" s="306"/>
    </row>
    <row r="128" spans="1:39" ht="16"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4" hidden="1" outlineLevel="1">
      <c r="A129" s="522">
        <v>27</v>
      </c>
      <c r="B129" s="520" t="s">
        <v>119</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c r="AB129" s="410"/>
      <c r="AC129" s="410"/>
      <c r="AD129" s="410"/>
      <c r="AE129" s="410"/>
      <c r="AF129" s="415"/>
      <c r="AG129" s="415"/>
      <c r="AH129" s="415"/>
      <c r="AI129" s="415"/>
      <c r="AJ129" s="415"/>
      <c r="AK129" s="415"/>
      <c r="AL129" s="415"/>
      <c r="AM129" s="296">
        <f>SUM(Y129:AL129)</f>
        <v>0</v>
      </c>
    </row>
    <row r="130" spans="1:39" ht="16" hidden="1" outlineLevel="1">
      <c r="B130" s="294" t="s">
        <v>267</v>
      </c>
      <c r="C130" s="291" t="s">
        <v>163</v>
      </c>
      <c r="D130" s="295"/>
      <c r="E130" s="295"/>
      <c r="F130" s="295"/>
      <c r="G130" s="295"/>
      <c r="H130" s="295"/>
      <c r="I130" s="295"/>
      <c r="J130" s="295"/>
      <c r="K130" s="295"/>
      <c r="L130" s="295"/>
      <c r="M130" s="295"/>
      <c r="N130" s="295">
        <f>N129</f>
        <v>12</v>
      </c>
      <c r="O130" s="295"/>
      <c r="P130" s="295"/>
      <c r="Q130" s="295"/>
      <c r="R130" s="295"/>
      <c r="S130" s="295"/>
      <c r="T130" s="295"/>
      <c r="U130" s="295"/>
      <c r="V130" s="295"/>
      <c r="W130" s="295"/>
      <c r="X130" s="295"/>
      <c r="Y130" s="411">
        <f>Y129</f>
        <v>0</v>
      </c>
      <c r="Z130" s="411">
        <f t="shared" ref="Z130" si="31">Z129</f>
        <v>0</v>
      </c>
      <c r="AA130" s="411">
        <f t="shared" ref="AA130" si="32">AA129</f>
        <v>0</v>
      </c>
      <c r="AB130" s="411">
        <f t="shared" ref="AB130" si="33">AB129</f>
        <v>0</v>
      </c>
      <c r="AC130" s="411">
        <f t="shared" ref="AC130" si="34">AC129</f>
        <v>0</v>
      </c>
      <c r="AD130" s="411">
        <f t="shared" ref="AD130" si="35">AD129</f>
        <v>0</v>
      </c>
      <c r="AE130" s="411">
        <f t="shared" ref="AE130" si="36">AE129</f>
        <v>0</v>
      </c>
      <c r="AF130" s="411">
        <f t="shared" ref="AF130" si="37">AF129</f>
        <v>0</v>
      </c>
      <c r="AG130" s="411">
        <f t="shared" ref="AG130" si="38">AG129</f>
        <v>0</v>
      </c>
      <c r="AH130" s="411">
        <f t="shared" ref="AH130" si="39">AH129</f>
        <v>0</v>
      </c>
      <c r="AI130" s="411">
        <f t="shared" ref="AI130" si="40">AI129</f>
        <v>0</v>
      </c>
      <c r="AJ130" s="411">
        <f t="shared" ref="AJ130" si="41">AJ129</f>
        <v>0</v>
      </c>
      <c r="AK130" s="411">
        <f t="shared" ref="AK130" si="42">AK129</f>
        <v>0</v>
      </c>
      <c r="AL130" s="411">
        <f t="shared" ref="AL130" si="43">AL129</f>
        <v>0</v>
      </c>
      <c r="AM130" s="306"/>
    </row>
    <row r="131" spans="1:39" ht="16" hidden="1"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4" hidden="1" outlineLevel="1">
      <c r="A132" s="522">
        <v>28</v>
      </c>
      <c r="B132" s="520" t="s">
        <v>120</v>
      </c>
      <c r="C132" s="291" t="s">
        <v>25</v>
      </c>
      <c r="D132" s="295"/>
      <c r="E132" s="295"/>
      <c r="F132" s="295"/>
      <c r="G132" s="295"/>
      <c r="H132" s="295"/>
      <c r="I132" s="295"/>
      <c r="J132" s="295"/>
      <c r="K132" s="295"/>
      <c r="L132" s="295"/>
      <c r="M132" s="295"/>
      <c r="N132" s="295">
        <v>12</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t="16" hidden="1" outlineLevel="1">
      <c r="B133" s="294" t="s">
        <v>267</v>
      </c>
      <c r="C133" s="291" t="s">
        <v>163</v>
      </c>
      <c r="D133" s="295"/>
      <c r="E133" s="295"/>
      <c r="F133" s="295"/>
      <c r="G133" s="295"/>
      <c r="H133" s="295"/>
      <c r="I133" s="295"/>
      <c r="J133" s="295"/>
      <c r="K133" s="295"/>
      <c r="L133" s="295"/>
      <c r="M133" s="295"/>
      <c r="N133" s="295">
        <f>N132</f>
        <v>12</v>
      </c>
      <c r="O133" s="295"/>
      <c r="P133" s="295"/>
      <c r="Q133" s="295"/>
      <c r="R133" s="295"/>
      <c r="S133" s="295"/>
      <c r="T133" s="295"/>
      <c r="U133" s="295"/>
      <c r="V133" s="295"/>
      <c r="W133" s="295"/>
      <c r="X133" s="295"/>
      <c r="Y133" s="411">
        <f>Y132</f>
        <v>0</v>
      </c>
      <c r="Z133" s="411">
        <f t="shared" ref="Z133" si="44">Z132</f>
        <v>0</v>
      </c>
      <c r="AA133" s="411">
        <f t="shared" ref="AA133" si="45">AA132</f>
        <v>0</v>
      </c>
      <c r="AB133" s="411">
        <f t="shared" ref="AB133" si="46">AB132</f>
        <v>0</v>
      </c>
      <c r="AC133" s="411">
        <f t="shared" ref="AC133" si="47">AC132</f>
        <v>0</v>
      </c>
      <c r="AD133" s="411">
        <f t="shared" ref="AD133" si="48">AD132</f>
        <v>0</v>
      </c>
      <c r="AE133" s="411">
        <f t="shared" ref="AE133" si="49">AE132</f>
        <v>0</v>
      </c>
      <c r="AF133" s="411">
        <f t="shared" ref="AF133" si="50">AF132</f>
        <v>0</v>
      </c>
      <c r="AG133" s="411">
        <f t="shared" ref="AG133" si="51">AG132</f>
        <v>0</v>
      </c>
      <c r="AH133" s="411">
        <f t="shared" ref="AH133" si="52">AH132</f>
        <v>0</v>
      </c>
      <c r="AI133" s="411">
        <f t="shared" ref="AI133" si="53">AI132</f>
        <v>0</v>
      </c>
      <c r="AJ133" s="411">
        <f t="shared" ref="AJ133" si="54">AJ132</f>
        <v>0</v>
      </c>
      <c r="AK133" s="411">
        <f t="shared" ref="AK133" si="55">AK132</f>
        <v>0</v>
      </c>
      <c r="AL133" s="411">
        <f t="shared" ref="AL133" si="56">AL132</f>
        <v>0</v>
      </c>
      <c r="AM133" s="306"/>
    </row>
    <row r="134" spans="1:39" ht="16" hidden="1"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4" hidden="1" outlineLevel="1">
      <c r="A135" s="522">
        <v>29</v>
      </c>
      <c r="B135" s="520" t="s">
        <v>121</v>
      </c>
      <c r="C135" s="291" t="s">
        <v>25</v>
      </c>
      <c r="D135" s="295"/>
      <c r="E135" s="295"/>
      <c r="F135" s="295"/>
      <c r="G135" s="295"/>
      <c r="H135" s="295"/>
      <c r="I135" s="295"/>
      <c r="J135" s="295"/>
      <c r="K135" s="295"/>
      <c r="L135" s="295"/>
      <c r="M135" s="295"/>
      <c r="N135" s="295">
        <v>3</v>
      </c>
      <c r="O135" s="295"/>
      <c r="P135" s="295"/>
      <c r="Q135" s="295"/>
      <c r="R135" s="295"/>
      <c r="S135" s="295"/>
      <c r="T135" s="295"/>
      <c r="U135" s="295"/>
      <c r="V135" s="295"/>
      <c r="W135" s="295"/>
      <c r="X135" s="295"/>
      <c r="Y135" s="426"/>
      <c r="Z135" s="410"/>
      <c r="AA135" s="410"/>
      <c r="AB135" s="410"/>
      <c r="AC135" s="410"/>
      <c r="AD135" s="410"/>
      <c r="AE135" s="410"/>
      <c r="AF135" s="415"/>
      <c r="AG135" s="415"/>
      <c r="AH135" s="415"/>
      <c r="AI135" s="415"/>
      <c r="AJ135" s="415"/>
      <c r="AK135" s="415"/>
      <c r="AL135" s="415"/>
      <c r="AM135" s="296">
        <f>SUM(Y135:AL135)</f>
        <v>0</v>
      </c>
    </row>
    <row r="136" spans="1:39" ht="16" hidden="1" outlineLevel="1">
      <c r="B136" s="294" t="s">
        <v>267</v>
      </c>
      <c r="C136" s="291" t="s">
        <v>163</v>
      </c>
      <c r="D136" s="295"/>
      <c r="E136" s="295"/>
      <c r="F136" s="295"/>
      <c r="G136" s="295"/>
      <c r="H136" s="295"/>
      <c r="I136" s="295"/>
      <c r="J136" s="295"/>
      <c r="K136" s="295"/>
      <c r="L136" s="295"/>
      <c r="M136" s="295"/>
      <c r="N136" s="295">
        <f>N135</f>
        <v>3</v>
      </c>
      <c r="O136" s="295"/>
      <c r="P136" s="295"/>
      <c r="Q136" s="295"/>
      <c r="R136" s="295"/>
      <c r="S136" s="295"/>
      <c r="T136" s="295"/>
      <c r="U136" s="295"/>
      <c r="V136" s="295"/>
      <c r="W136" s="295"/>
      <c r="X136" s="295"/>
      <c r="Y136" s="411">
        <f>Y135</f>
        <v>0</v>
      </c>
      <c r="Z136" s="411">
        <f t="shared" ref="Z136" si="57">Z135</f>
        <v>0</v>
      </c>
      <c r="AA136" s="411">
        <f t="shared" ref="AA136" si="58">AA135</f>
        <v>0</v>
      </c>
      <c r="AB136" s="411">
        <f t="shared" ref="AB136" si="59">AB135</f>
        <v>0</v>
      </c>
      <c r="AC136" s="411">
        <f t="shared" ref="AC136" si="60">AC135</f>
        <v>0</v>
      </c>
      <c r="AD136" s="411">
        <f t="shared" ref="AD136" si="61">AD135</f>
        <v>0</v>
      </c>
      <c r="AE136" s="411">
        <f t="shared" ref="AE136" si="62">AE135</f>
        <v>0</v>
      </c>
      <c r="AF136" s="411">
        <f t="shared" ref="AF136" si="63">AF135</f>
        <v>0</v>
      </c>
      <c r="AG136" s="411">
        <f t="shared" ref="AG136" si="64">AG135</f>
        <v>0</v>
      </c>
      <c r="AH136" s="411">
        <f t="shared" ref="AH136" si="65">AH135</f>
        <v>0</v>
      </c>
      <c r="AI136" s="411">
        <f t="shared" ref="AI136" si="66">AI135</f>
        <v>0</v>
      </c>
      <c r="AJ136" s="411">
        <f t="shared" ref="AJ136" si="67">AJ135</f>
        <v>0</v>
      </c>
      <c r="AK136" s="411">
        <f t="shared" ref="AK136" si="68">AK135</f>
        <v>0</v>
      </c>
      <c r="AL136" s="411">
        <f t="shared" ref="AL136" si="69">AL135</f>
        <v>0</v>
      </c>
      <c r="AM136" s="306"/>
    </row>
    <row r="137" spans="1:39" ht="16" hidden="1"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4" hidden="1" outlineLevel="1">
      <c r="A138" s="522">
        <v>30</v>
      </c>
      <c r="B138" s="520" t="s">
        <v>122</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t="16" hidden="1"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Y138</f>
        <v>0</v>
      </c>
      <c r="Z139" s="411">
        <f t="shared" ref="Z139" si="70">Z138</f>
        <v>0</v>
      </c>
      <c r="AA139" s="411">
        <f t="shared" ref="AA139" si="71">AA138</f>
        <v>0</v>
      </c>
      <c r="AB139" s="411">
        <f t="shared" ref="AB139" si="72">AB138</f>
        <v>0</v>
      </c>
      <c r="AC139" s="411">
        <f t="shared" ref="AC139" si="73">AC138</f>
        <v>0</v>
      </c>
      <c r="AD139" s="411">
        <f t="shared" ref="AD139" si="74">AD138</f>
        <v>0</v>
      </c>
      <c r="AE139" s="411">
        <f t="shared" ref="AE139" si="75">AE138</f>
        <v>0</v>
      </c>
      <c r="AF139" s="411">
        <f t="shared" ref="AF139" si="76">AF138</f>
        <v>0</v>
      </c>
      <c r="AG139" s="411">
        <f t="shared" ref="AG139" si="77">AG138</f>
        <v>0</v>
      </c>
      <c r="AH139" s="411">
        <f t="shared" ref="AH139" si="78">AH138</f>
        <v>0</v>
      </c>
      <c r="AI139" s="411">
        <f t="shared" ref="AI139" si="79">AI138</f>
        <v>0</v>
      </c>
      <c r="AJ139" s="411">
        <f t="shared" ref="AJ139" si="80">AJ138</f>
        <v>0</v>
      </c>
      <c r="AK139" s="411">
        <f t="shared" ref="AK139" si="81">AK138</f>
        <v>0</v>
      </c>
      <c r="AL139" s="411">
        <f t="shared" ref="AL139" si="82">AL138</f>
        <v>0</v>
      </c>
      <c r="AM139" s="306"/>
    </row>
    <row r="140" spans="1:39" ht="16" hidden="1" outlineLevel="1">
      <c r="B140" s="294"/>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34" hidden="1" outlineLevel="1">
      <c r="A141" s="522">
        <v>31</v>
      </c>
      <c r="B141" s="520" t="s">
        <v>123</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t="16" hidden="1"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Y141</f>
        <v>0</v>
      </c>
      <c r="Z142" s="411">
        <f t="shared" ref="Z142" si="83">Z141</f>
        <v>0</v>
      </c>
      <c r="AA142" s="411">
        <f t="shared" ref="AA142" si="84">AA141</f>
        <v>0</v>
      </c>
      <c r="AB142" s="411">
        <f t="shared" ref="AB142" si="85">AB141</f>
        <v>0</v>
      </c>
      <c r="AC142" s="411">
        <f t="shared" ref="AC142" si="86">AC141</f>
        <v>0</v>
      </c>
      <c r="AD142" s="411">
        <f t="shared" ref="AD142" si="87">AD141</f>
        <v>0</v>
      </c>
      <c r="AE142" s="411">
        <f t="shared" ref="AE142" si="88">AE141</f>
        <v>0</v>
      </c>
      <c r="AF142" s="411">
        <f t="shared" ref="AF142" si="89">AF141</f>
        <v>0</v>
      </c>
      <c r="AG142" s="411">
        <f t="shared" ref="AG142" si="90">AG141</f>
        <v>0</v>
      </c>
      <c r="AH142" s="411">
        <f t="shared" ref="AH142" si="91">AH141</f>
        <v>0</v>
      </c>
      <c r="AI142" s="411">
        <f t="shared" ref="AI142" si="92">AI141</f>
        <v>0</v>
      </c>
      <c r="AJ142" s="411">
        <f t="shared" ref="AJ142" si="93">AJ141</f>
        <v>0</v>
      </c>
      <c r="AK142" s="411">
        <f t="shared" ref="AK142" si="94">AK141</f>
        <v>0</v>
      </c>
      <c r="AL142" s="411">
        <f t="shared" ref="AL142" si="95">AL141</f>
        <v>0</v>
      </c>
      <c r="AM142" s="306"/>
    </row>
    <row r="143" spans="1:39" ht="16" hidden="1" outlineLevel="1">
      <c r="B143" s="520"/>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75" hidden="1" customHeight="1" outlineLevel="1">
      <c r="A144" s="522">
        <v>32</v>
      </c>
      <c r="B144" s="520" t="s">
        <v>124</v>
      </c>
      <c r="C144" s="291" t="s">
        <v>25</v>
      </c>
      <c r="D144" s="295"/>
      <c r="E144" s="295"/>
      <c r="F144" s="295"/>
      <c r="G144" s="295"/>
      <c r="H144" s="295"/>
      <c r="I144" s="295"/>
      <c r="J144" s="295"/>
      <c r="K144" s="295"/>
      <c r="L144" s="295"/>
      <c r="M144" s="295"/>
      <c r="N144" s="295">
        <v>12</v>
      </c>
      <c r="O144" s="295"/>
      <c r="P144" s="295"/>
      <c r="Q144" s="295"/>
      <c r="R144" s="295"/>
      <c r="S144" s="295"/>
      <c r="T144" s="295"/>
      <c r="U144" s="295"/>
      <c r="V144" s="295"/>
      <c r="W144" s="295"/>
      <c r="X144" s="295"/>
      <c r="Y144" s="426"/>
      <c r="Z144" s="410"/>
      <c r="AA144" s="410"/>
      <c r="AB144" s="410"/>
      <c r="AC144" s="410"/>
      <c r="AD144" s="410"/>
      <c r="AE144" s="410"/>
      <c r="AF144" s="415"/>
      <c r="AG144" s="415"/>
      <c r="AH144" s="415"/>
      <c r="AI144" s="415"/>
      <c r="AJ144" s="415"/>
      <c r="AK144" s="415"/>
      <c r="AL144" s="415"/>
      <c r="AM144" s="296">
        <f>SUM(Y144:AL144)</f>
        <v>0</v>
      </c>
    </row>
    <row r="145" spans="1:39" ht="16" hidden="1" outlineLevel="1">
      <c r="B145" s="294" t="s">
        <v>267</v>
      </c>
      <c r="C145" s="291" t="s">
        <v>163</v>
      </c>
      <c r="D145" s="295"/>
      <c r="E145" s="295"/>
      <c r="F145" s="295"/>
      <c r="G145" s="295"/>
      <c r="H145" s="295"/>
      <c r="I145" s="295"/>
      <c r="J145" s="295"/>
      <c r="K145" s="295"/>
      <c r="L145" s="295"/>
      <c r="M145" s="295"/>
      <c r="N145" s="295">
        <f>N144</f>
        <v>12</v>
      </c>
      <c r="O145" s="295"/>
      <c r="P145" s="295"/>
      <c r="Q145" s="295"/>
      <c r="R145" s="295"/>
      <c r="S145" s="295"/>
      <c r="T145" s="295"/>
      <c r="U145" s="295"/>
      <c r="V145" s="295"/>
      <c r="W145" s="295"/>
      <c r="X145" s="295"/>
      <c r="Y145" s="411">
        <f>Y144</f>
        <v>0</v>
      </c>
      <c r="Z145" s="411">
        <f t="shared" ref="Z145" si="96">Z144</f>
        <v>0</v>
      </c>
      <c r="AA145" s="411">
        <f t="shared" ref="AA145" si="97">AA144</f>
        <v>0</v>
      </c>
      <c r="AB145" s="411">
        <f t="shared" ref="AB145" si="98">AB144</f>
        <v>0</v>
      </c>
      <c r="AC145" s="411">
        <f t="shared" ref="AC145" si="99">AC144</f>
        <v>0</v>
      </c>
      <c r="AD145" s="411">
        <f t="shared" ref="AD145" si="100">AD144</f>
        <v>0</v>
      </c>
      <c r="AE145" s="411">
        <f t="shared" ref="AE145" si="101">AE144</f>
        <v>0</v>
      </c>
      <c r="AF145" s="411">
        <f t="shared" ref="AF145" si="102">AF144</f>
        <v>0</v>
      </c>
      <c r="AG145" s="411">
        <f t="shared" ref="AG145" si="103">AG144</f>
        <v>0</v>
      </c>
      <c r="AH145" s="411">
        <f t="shared" ref="AH145" si="104">AH144</f>
        <v>0</v>
      </c>
      <c r="AI145" s="411">
        <f t="shared" ref="AI145" si="105">AI144</f>
        <v>0</v>
      </c>
      <c r="AJ145" s="411">
        <f t="shared" ref="AJ145" si="106">AJ144</f>
        <v>0</v>
      </c>
      <c r="AK145" s="411">
        <f t="shared" ref="AK145" si="107">AK144</f>
        <v>0</v>
      </c>
      <c r="AL145" s="411">
        <f t="shared" ref="AL145" si="108">AL144</f>
        <v>0</v>
      </c>
      <c r="AM145" s="306"/>
    </row>
    <row r="146" spans="1:39" ht="16" hidden="1" outlineLevel="1">
      <c r="B146" s="520"/>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412"/>
      <c r="Z146" s="425"/>
      <c r="AA146" s="425"/>
      <c r="AB146" s="425"/>
      <c r="AC146" s="425"/>
      <c r="AD146" s="425"/>
      <c r="AE146" s="425"/>
      <c r="AF146" s="425"/>
      <c r="AG146" s="425"/>
      <c r="AH146" s="425"/>
      <c r="AI146" s="425"/>
      <c r="AJ146" s="425"/>
      <c r="AK146" s="425"/>
      <c r="AL146" s="425"/>
      <c r="AM146" s="306"/>
    </row>
    <row r="147" spans="1:39" ht="16" hidden="1" outlineLevel="1">
      <c r="B147" s="288" t="s">
        <v>501</v>
      </c>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t="17" hidden="1" outlineLevel="1">
      <c r="A148" s="522">
        <v>33</v>
      </c>
      <c r="B148" s="520" t="s">
        <v>125</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t="16" hidden="1"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Y148</f>
        <v>0</v>
      </c>
      <c r="Z149" s="411">
        <f t="shared" ref="Z149" si="109">Z148</f>
        <v>0</v>
      </c>
      <c r="AA149" s="411">
        <f t="shared" ref="AA149" si="110">AA148</f>
        <v>0</v>
      </c>
      <c r="AB149" s="411">
        <f t="shared" ref="AB149" si="111">AB148</f>
        <v>0</v>
      </c>
      <c r="AC149" s="411">
        <f t="shared" ref="AC149" si="112">AC148</f>
        <v>0</v>
      </c>
      <c r="AD149" s="411">
        <f t="shared" ref="AD149" si="113">AD148</f>
        <v>0</v>
      </c>
      <c r="AE149" s="411">
        <f t="shared" ref="AE149" si="114">AE148</f>
        <v>0</v>
      </c>
      <c r="AF149" s="411">
        <f t="shared" ref="AF149" si="115">AF148</f>
        <v>0</v>
      </c>
      <c r="AG149" s="411">
        <f t="shared" ref="AG149" si="116">AG148</f>
        <v>0</v>
      </c>
      <c r="AH149" s="411">
        <f t="shared" ref="AH149" si="117">AH148</f>
        <v>0</v>
      </c>
      <c r="AI149" s="411">
        <f t="shared" ref="AI149" si="118">AI148</f>
        <v>0</v>
      </c>
      <c r="AJ149" s="411">
        <f t="shared" ref="AJ149" si="119">AJ148</f>
        <v>0</v>
      </c>
      <c r="AK149" s="411">
        <f t="shared" ref="AK149" si="120">AK148</f>
        <v>0</v>
      </c>
      <c r="AL149" s="411">
        <f t="shared" ref="AL149" si="121">AL148</f>
        <v>0</v>
      </c>
      <c r="AM149" s="306"/>
    </row>
    <row r="150" spans="1:39" ht="16" hidden="1" outlineLevel="1">
      <c r="B150" s="520"/>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t="17" hidden="1" outlineLevel="1">
      <c r="A151" s="522">
        <v>34</v>
      </c>
      <c r="B151" s="520" t="s">
        <v>126</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t="16" hidden="1"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Y151</f>
        <v>0</v>
      </c>
      <c r="Z152" s="411">
        <f t="shared" ref="Z152" si="122">Z151</f>
        <v>0</v>
      </c>
      <c r="AA152" s="411">
        <f t="shared" ref="AA152" si="123">AA151</f>
        <v>0</v>
      </c>
      <c r="AB152" s="411">
        <f t="shared" ref="AB152" si="124">AB151</f>
        <v>0</v>
      </c>
      <c r="AC152" s="411">
        <f t="shared" ref="AC152" si="125">AC151</f>
        <v>0</v>
      </c>
      <c r="AD152" s="411">
        <f t="shared" ref="AD152" si="126">AD151</f>
        <v>0</v>
      </c>
      <c r="AE152" s="411">
        <f t="shared" ref="AE152" si="127">AE151</f>
        <v>0</v>
      </c>
      <c r="AF152" s="411">
        <f t="shared" ref="AF152" si="128">AF151</f>
        <v>0</v>
      </c>
      <c r="AG152" s="411">
        <f t="shared" ref="AG152" si="129">AG151</f>
        <v>0</v>
      </c>
      <c r="AH152" s="411">
        <f t="shared" ref="AH152" si="130">AH151</f>
        <v>0</v>
      </c>
      <c r="AI152" s="411">
        <f t="shared" ref="AI152" si="131">AI151</f>
        <v>0</v>
      </c>
      <c r="AJ152" s="411">
        <f t="shared" ref="AJ152" si="132">AJ151</f>
        <v>0</v>
      </c>
      <c r="AK152" s="411">
        <f t="shared" ref="AK152" si="133">AK151</f>
        <v>0</v>
      </c>
      <c r="AL152" s="411">
        <f t="shared" ref="AL152" si="134">AL151</f>
        <v>0</v>
      </c>
      <c r="AM152" s="306"/>
    </row>
    <row r="153" spans="1:39" ht="16" hidden="1" outlineLevel="1">
      <c r="B153" s="520"/>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7" hidden="1" outlineLevel="1">
      <c r="A154" s="522">
        <v>35</v>
      </c>
      <c r="B154" s="520" t="s">
        <v>127</v>
      </c>
      <c r="C154" s="291" t="s">
        <v>25</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26"/>
      <c r="Z154" s="410"/>
      <c r="AA154" s="410"/>
      <c r="AB154" s="410"/>
      <c r="AC154" s="410"/>
      <c r="AD154" s="410"/>
      <c r="AE154" s="410"/>
      <c r="AF154" s="415"/>
      <c r="AG154" s="415"/>
      <c r="AH154" s="415"/>
      <c r="AI154" s="415"/>
      <c r="AJ154" s="415"/>
      <c r="AK154" s="415"/>
      <c r="AL154" s="415"/>
      <c r="AM154" s="296">
        <f>SUM(Y154:AL154)</f>
        <v>0</v>
      </c>
    </row>
    <row r="155" spans="1:39" ht="16" hidden="1" outlineLevel="1">
      <c r="B155" s="294" t="s">
        <v>267</v>
      </c>
      <c r="C155" s="291" t="s">
        <v>163</v>
      </c>
      <c r="D155" s="295"/>
      <c r="E155" s="295"/>
      <c r="F155" s="295"/>
      <c r="G155" s="295"/>
      <c r="H155" s="295"/>
      <c r="I155" s="295"/>
      <c r="J155" s="295"/>
      <c r="K155" s="295"/>
      <c r="L155" s="295"/>
      <c r="M155" s="295"/>
      <c r="N155" s="295">
        <f>N154</f>
        <v>0</v>
      </c>
      <c r="O155" s="295"/>
      <c r="P155" s="295"/>
      <c r="Q155" s="295"/>
      <c r="R155" s="295"/>
      <c r="S155" s="295"/>
      <c r="T155" s="295"/>
      <c r="U155" s="295"/>
      <c r="V155" s="295"/>
      <c r="W155" s="295"/>
      <c r="X155" s="295"/>
      <c r="Y155" s="411">
        <f>Y154</f>
        <v>0</v>
      </c>
      <c r="Z155" s="411">
        <f t="shared" ref="Z155" si="135">Z154</f>
        <v>0</v>
      </c>
      <c r="AA155" s="411">
        <f t="shared" ref="AA155" si="136">AA154</f>
        <v>0</v>
      </c>
      <c r="AB155" s="411">
        <f t="shared" ref="AB155" si="137">AB154</f>
        <v>0</v>
      </c>
      <c r="AC155" s="411">
        <f t="shared" ref="AC155" si="138">AC154</f>
        <v>0</v>
      </c>
      <c r="AD155" s="411">
        <f t="shared" ref="AD155" si="139">AD154</f>
        <v>0</v>
      </c>
      <c r="AE155" s="411">
        <f t="shared" ref="AE155" si="140">AE154</f>
        <v>0</v>
      </c>
      <c r="AF155" s="411">
        <f t="shared" ref="AF155" si="141">AF154</f>
        <v>0</v>
      </c>
      <c r="AG155" s="411">
        <f t="shared" ref="AG155" si="142">AG154</f>
        <v>0</v>
      </c>
      <c r="AH155" s="411">
        <f t="shared" ref="AH155" si="143">AH154</f>
        <v>0</v>
      </c>
      <c r="AI155" s="411">
        <f t="shared" ref="AI155" si="144">AI154</f>
        <v>0</v>
      </c>
      <c r="AJ155" s="411">
        <f t="shared" ref="AJ155" si="145">AJ154</f>
        <v>0</v>
      </c>
      <c r="AK155" s="411">
        <f t="shared" ref="AK155" si="146">AK154</f>
        <v>0</v>
      </c>
      <c r="AL155" s="411">
        <f t="shared" ref="AL155" si="147">AL154</f>
        <v>0</v>
      </c>
      <c r="AM155" s="306"/>
    </row>
    <row r="156" spans="1:39" ht="16" hidden="1" outlineLevel="1">
      <c r="B156" s="294"/>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412"/>
      <c r="Z156" s="425"/>
      <c r="AA156" s="425"/>
      <c r="AB156" s="425"/>
      <c r="AC156" s="425"/>
      <c r="AD156" s="425"/>
      <c r="AE156" s="425"/>
      <c r="AF156" s="425"/>
      <c r="AG156" s="425"/>
      <c r="AH156" s="425"/>
      <c r="AI156" s="425"/>
      <c r="AJ156" s="425"/>
      <c r="AK156" s="425"/>
      <c r="AL156" s="425"/>
      <c r="AM156" s="306"/>
    </row>
    <row r="157" spans="1:39" ht="16" hidden="1" outlineLevel="1">
      <c r="B157" s="288" t="s">
        <v>502</v>
      </c>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51" hidden="1" outlineLevel="1">
      <c r="A158" s="522">
        <v>36</v>
      </c>
      <c r="B158" s="520" t="s">
        <v>128</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t="16" hidden="1"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Y158</f>
        <v>0</v>
      </c>
      <c r="Z159" s="411">
        <f t="shared" ref="Z159" si="148">Z158</f>
        <v>0</v>
      </c>
      <c r="AA159" s="411">
        <f t="shared" ref="AA159" si="149">AA158</f>
        <v>0</v>
      </c>
      <c r="AB159" s="411">
        <f t="shared" ref="AB159" si="150">AB158</f>
        <v>0</v>
      </c>
      <c r="AC159" s="411">
        <f t="shared" ref="AC159" si="151">AC158</f>
        <v>0</v>
      </c>
      <c r="AD159" s="411">
        <f t="shared" ref="AD159" si="152">AD158</f>
        <v>0</v>
      </c>
      <c r="AE159" s="411">
        <f t="shared" ref="AE159" si="153">AE158</f>
        <v>0</v>
      </c>
      <c r="AF159" s="411">
        <f t="shared" ref="AF159" si="154">AF158</f>
        <v>0</v>
      </c>
      <c r="AG159" s="411">
        <f t="shared" ref="AG159" si="155">AG158</f>
        <v>0</v>
      </c>
      <c r="AH159" s="411">
        <f t="shared" ref="AH159" si="156">AH158</f>
        <v>0</v>
      </c>
      <c r="AI159" s="411">
        <f t="shared" ref="AI159" si="157">AI158</f>
        <v>0</v>
      </c>
      <c r="AJ159" s="411">
        <f t="shared" ref="AJ159" si="158">AJ158</f>
        <v>0</v>
      </c>
      <c r="AK159" s="411">
        <f t="shared" ref="AK159" si="159">AK158</f>
        <v>0</v>
      </c>
      <c r="AL159" s="411">
        <f t="shared" ref="AL159" si="160">AL158</f>
        <v>0</v>
      </c>
      <c r="AM159" s="306"/>
    </row>
    <row r="160" spans="1:39" ht="16" hidden="1" outlineLevel="1">
      <c r="B160" s="52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t="34" hidden="1" outlineLevel="1">
      <c r="A161" s="522">
        <v>37</v>
      </c>
      <c r="B161" s="520" t="s">
        <v>129</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t="16" hidden="1"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Y161</f>
        <v>0</v>
      </c>
      <c r="Z162" s="411">
        <f t="shared" ref="Z162" si="161">Z161</f>
        <v>0</v>
      </c>
      <c r="AA162" s="411">
        <f t="shared" ref="AA162" si="162">AA161</f>
        <v>0</v>
      </c>
      <c r="AB162" s="411">
        <f t="shared" ref="AB162" si="163">AB161</f>
        <v>0</v>
      </c>
      <c r="AC162" s="411">
        <f t="shared" ref="AC162" si="164">AC161</f>
        <v>0</v>
      </c>
      <c r="AD162" s="411">
        <f t="shared" ref="AD162" si="165">AD161</f>
        <v>0</v>
      </c>
      <c r="AE162" s="411">
        <f t="shared" ref="AE162" si="166">AE161</f>
        <v>0</v>
      </c>
      <c r="AF162" s="411">
        <f t="shared" ref="AF162" si="167">AF161</f>
        <v>0</v>
      </c>
      <c r="AG162" s="411">
        <f t="shared" ref="AG162" si="168">AG161</f>
        <v>0</v>
      </c>
      <c r="AH162" s="411">
        <f t="shared" ref="AH162" si="169">AH161</f>
        <v>0</v>
      </c>
      <c r="AI162" s="411">
        <f t="shared" ref="AI162" si="170">AI161</f>
        <v>0</v>
      </c>
      <c r="AJ162" s="411">
        <f t="shared" ref="AJ162" si="171">AJ161</f>
        <v>0</v>
      </c>
      <c r="AK162" s="411">
        <f t="shared" ref="AK162" si="172">AK161</f>
        <v>0</v>
      </c>
      <c r="AL162" s="411">
        <f t="shared" ref="AL162" si="173">AL161</f>
        <v>0</v>
      </c>
      <c r="AM162" s="306"/>
    </row>
    <row r="163" spans="1:39" ht="16" hidden="1" outlineLevel="1">
      <c r="B163" s="520"/>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17" hidden="1" outlineLevel="1">
      <c r="A164" s="522">
        <v>38</v>
      </c>
      <c r="B164" s="520" t="s">
        <v>130</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t="16" hidden="1"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Y164</f>
        <v>0</v>
      </c>
      <c r="Z165" s="411">
        <f t="shared" ref="Z165" si="174">Z164</f>
        <v>0</v>
      </c>
      <c r="AA165" s="411">
        <f t="shared" ref="AA165" si="175">AA164</f>
        <v>0</v>
      </c>
      <c r="AB165" s="411">
        <f t="shared" ref="AB165" si="176">AB164</f>
        <v>0</v>
      </c>
      <c r="AC165" s="411">
        <f t="shared" ref="AC165" si="177">AC164</f>
        <v>0</v>
      </c>
      <c r="AD165" s="411">
        <f t="shared" ref="AD165" si="178">AD164</f>
        <v>0</v>
      </c>
      <c r="AE165" s="411">
        <f t="shared" ref="AE165" si="179">AE164</f>
        <v>0</v>
      </c>
      <c r="AF165" s="411">
        <f t="shared" ref="AF165" si="180">AF164</f>
        <v>0</v>
      </c>
      <c r="AG165" s="411">
        <f t="shared" ref="AG165" si="181">AG164</f>
        <v>0</v>
      </c>
      <c r="AH165" s="411">
        <f t="shared" ref="AH165" si="182">AH164</f>
        <v>0</v>
      </c>
      <c r="AI165" s="411">
        <f t="shared" ref="AI165" si="183">AI164</f>
        <v>0</v>
      </c>
      <c r="AJ165" s="411">
        <f t="shared" ref="AJ165" si="184">AJ164</f>
        <v>0</v>
      </c>
      <c r="AK165" s="411">
        <f t="shared" ref="AK165" si="185">AK164</f>
        <v>0</v>
      </c>
      <c r="AL165" s="411">
        <f t="shared" ref="AL165" si="186">AL164</f>
        <v>0</v>
      </c>
      <c r="AM165" s="306"/>
    </row>
    <row r="166" spans="1:39" ht="16" hidden="1" outlineLevel="1">
      <c r="B166" s="520"/>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4" hidden="1" outlineLevel="1">
      <c r="A167" s="522">
        <v>39</v>
      </c>
      <c r="B167" s="520" t="s">
        <v>131</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t="16" hidden="1"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Y167</f>
        <v>0</v>
      </c>
      <c r="Z168" s="411">
        <f t="shared" ref="Z168" si="187">Z167</f>
        <v>0</v>
      </c>
      <c r="AA168" s="411">
        <f t="shared" ref="AA168" si="188">AA167</f>
        <v>0</v>
      </c>
      <c r="AB168" s="411">
        <f t="shared" ref="AB168" si="189">AB167</f>
        <v>0</v>
      </c>
      <c r="AC168" s="411">
        <f t="shared" ref="AC168" si="190">AC167</f>
        <v>0</v>
      </c>
      <c r="AD168" s="411">
        <f t="shared" ref="AD168" si="191">AD167</f>
        <v>0</v>
      </c>
      <c r="AE168" s="411">
        <f t="shared" ref="AE168" si="192">AE167</f>
        <v>0</v>
      </c>
      <c r="AF168" s="411">
        <f t="shared" ref="AF168" si="193">AF167</f>
        <v>0</v>
      </c>
      <c r="AG168" s="411">
        <f t="shared" ref="AG168" si="194">AG167</f>
        <v>0</v>
      </c>
      <c r="AH168" s="411">
        <f t="shared" ref="AH168" si="195">AH167</f>
        <v>0</v>
      </c>
      <c r="AI168" s="411">
        <f t="shared" ref="AI168" si="196">AI167</f>
        <v>0</v>
      </c>
      <c r="AJ168" s="411">
        <f t="shared" ref="AJ168" si="197">AJ167</f>
        <v>0</v>
      </c>
      <c r="AK168" s="411">
        <f t="shared" ref="AK168" si="198">AK167</f>
        <v>0</v>
      </c>
      <c r="AL168" s="411">
        <f t="shared" ref="AL168" si="199">AL167</f>
        <v>0</v>
      </c>
      <c r="AM168" s="306"/>
    </row>
    <row r="169" spans="1:39" ht="16" hidden="1" outlineLevel="1">
      <c r="B169" s="520"/>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34" hidden="1" outlineLevel="1">
      <c r="A170" s="522">
        <v>40</v>
      </c>
      <c r="B170" s="520" t="s">
        <v>132</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t="16" hidden="1"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Y170</f>
        <v>0</v>
      </c>
      <c r="Z171" s="411">
        <f t="shared" ref="Z171" si="200">Z170</f>
        <v>0</v>
      </c>
      <c r="AA171" s="411">
        <f t="shared" ref="AA171" si="201">AA170</f>
        <v>0</v>
      </c>
      <c r="AB171" s="411">
        <f t="shared" ref="AB171" si="202">AB170</f>
        <v>0</v>
      </c>
      <c r="AC171" s="411">
        <f t="shared" ref="AC171" si="203">AC170</f>
        <v>0</v>
      </c>
      <c r="AD171" s="411">
        <f t="shared" ref="AD171" si="204">AD170</f>
        <v>0</v>
      </c>
      <c r="AE171" s="411">
        <f t="shared" ref="AE171" si="205">AE170</f>
        <v>0</v>
      </c>
      <c r="AF171" s="411">
        <f t="shared" ref="AF171" si="206">AF170</f>
        <v>0</v>
      </c>
      <c r="AG171" s="411">
        <f t="shared" ref="AG171" si="207">AG170</f>
        <v>0</v>
      </c>
      <c r="AH171" s="411">
        <f t="shared" ref="AH171" si="208">AH170</f>
        <v>0</v>
      </c>
      <c r="AI171" s="411">
        <f t="shared" ref="AI171" si="209">AI170</f>
        <v>0</v>
      </c>
      <c r="AJ171" s="411">
        <f t="shared" ref="AJ171" si="210">AJ170</f>
        <v>0</v>
      </c>
      <c r="AK171" s="411">
        <f t="shared" ref="AK171" si="211">AK170</f>
        <v>0</v>
      </c>
      <c r="AL171" s="411">
        <f t="shared" ref="AL171" si="212">AL170</f>
        <v>0</v>
      </c>
      <c r="AM171" s="306"/>
    </row>
    <row r="172" spans="1:39" ht="16" hidden="1" outlineLevel="1">
      <c r="B172" s="520"/>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34" hidden="1" outlineLevel="1">
      <c r="A173" s="522">
        <v>41</v>
      </c>
      <c r="B173" s="520" t="s">
        <v>133</v>
      </c>
      <c r="C173" s="291" t="s">
        <v>25</v>
      </c>
      <c r="D173" s="295"/>
      <c r="E173" s="295"/>
      <c r="F173" s="295"/>
      <c r="G173" s="295"/>
      <c r="H173" s="295"/>
      <c r="I173" s="295"/>
      <c r="J173" s="295"/>
      <c r="K173" s="295"/>
      <c r="L173" s="295"/>
      <c r="M173" s="295"/>
      <c r="N173" s="295">
        <v>12</v>
      </c>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t="16" hidden="1" outlineLevel="1">
      <c r="B174" s="294" t="s">
        <v>267</v>
      </c>
      <c r="C174" s="291" t="s">
        <v>163</v>
      </c>
      <c r="D174" s="295"/>
      <c r="E174" s="295"/>
      <c r="F174" s="295"/>
      <c r="G174" s="295"/>
      <c r="H174" s="295"/>
      <c r="I174" s="295"/>
      <c r="J174" s="295"/>
      <c r="K174" s="295"/>
      <c r="L174" s="295"/>
      <c r="M174" s="295"/>
      <c r="N174" s="295">
        <f>N173</f>
        <v>12</v>
      </c>
      <c r="O174" s="295"/>
      <c r="P174" s="295"/>
      <c r="Q174" s="295"/>
      <c r="R174" s="295"/>
      <c r="S174" s="295"/>
      <c r="T174" s="295"/>
      <c r="U174" s="295"/>
      <c r="V174" s="295"/>
      <c r="W174" s="295"/>
      <c r="X174" s="295"/>
      <c r="Y174" s="411">
        <f>Y173</f>
        <v>0</v>
      </c>
      <c r="Z174" s="411">
        <f t="shared" ref="Z174" si="213">Z173</f>
        <v>0</v>
      </c>
      <c r="AA174" s="411">
        <f t="shared" ref="AA174" si="214">AA173</f>
        <v>0</v>
      </c>
      <c r="AB174" s="411">
        <f t="shared" ref="AB174" si="215">AB173</f>
        <v>0</v>
      </c>
      <c r="AC174" s="411">
        <f t="shared" ref="AC174" si="216">AC173</f>
        <v>0</v>
      </c>
      <c r="AD174" s="411">
        <f t="shared" ref="AD174" si="217">AD173</f>
        <v>0</v>
      </c>
      <c r="AE174" s="411">
        <f t="shared" ref="AE174" si="218">AE173</f>
        <v>0</v>
      </c>
      <c r="AF174" s="411">
        <f t="shared" ref="AF174" si="219">AF173</f>
        <v>0</v>
      </c>
      <c r="AG174" s="411">
        <f t="shared" ref="AG174" si="220">AG173</f>
        <v>0</v>
      </c>
      <c r="AH174" s="411">
        <f t="shared" ref="AH174" si="221">AH173</f>
        <v>0</v>
      </c>
      <c r="AI174" s="411">
        <f t="shared" ref="AI174" si="222">AI173</f>
        <v>0</v>
      </c>
      <c r="AJ174" s="411">
        <f t="shared" ref="AJ174" si="223">AJ173</f>
        <v>0</v>
      </c>
      <c r="AK174" s="411">
        <f t="shared" ref="AK174" si="224">AK173</f>
        <v>0</v>
      </c>
      <c r="AL174" s="411">
        <f t="shared" ref="AL174" si="225">AL173</f>
        <v>0</v>
      </c>
      <c r="AM174" s="306"/>
    </row>
    <row r="175" spans="1:39" ht="16" hidden="1" outlineLevel="1">
      <c r="B175" s="520"/>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34" hidden="1" outlineLevel="1">
      <c r="A176" s="522">
        <v>42</v>
      </c>
      <c r="B176" s="520" t="s">
        <v>134</v>
      </c>
      <c r="C176" s="291" t="s">
        <v>25</v>
      </c>
      <c r="D176" s="295"/>
      <c r="E176" s="295"/>
      <c r="F176" s="295"/>
      <c r="G176" s="295"/>
      <c r="H176" s="295"/>
      <c r="I176" s="295"/>
      <c r="J176" s="295"/>
      <c r="K176" s="295"/>
      <c r="L176" s="295"/>
      <c r="M176" s="295"/>
      <c r="N176" s="291"/>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t="16" hidden="1" outlineLevel="1">
      <c r="B177" s="294" t="s">
        <v>267</v>
      </c>
      <c r="C177" s="291" t="s">
        <v>163</v>
      </c>
      <c r="D177" s="295"/>
      <c r="E177" s="295"/>
      <c r="F177" s="295"/>
      <c r="G177" s="295"/>
      <c r="H177" s="295"/>
      <c r="I177" s="295"/>
      <c r="J177" s="295"/>
      <c r="K177" s="295"/>
      <c r="L177" s="295"/>
      <c r="M177" s="295"/>
      <c r="N177" s="468"/>
      <c r="O177" s="295"/>
      <c r="P177" s="295"/>
      <c r="Q177" s="295"/>
      <c r="R177" s="295"/>
      <c r="S177" s="295"/>
      <c r="T177" s="295"/>
      <c r="U177" s="295"/>
      <c r="V177" s="295"/>
      <c r="W177" s="295"/>
      <c r="X177" s="295"/>
      <c r="Y177" s="411">
        <f>Y176</f>
        <v>0</v>
      </c>
      <c r="Z177" s="411">
        <f t="shared" ref="Z177" si="226">Z176</f>
        <v>0</v>
      </c>
      <c r="AA177" s="411">
        <f t="shared" ref="AA177" si="227">AA176</f>
        <v>0</v>
      </c>
      <c r="AB177" s="411">
        <f t="shared" ref="AB177" si="228">AB176</f>
        <v>0</v>
      </c>
      <c r="AC177" s="411">
        <f t="shared" ref="AC177" si="229">AC176</f>
        <v>0</v>
      </c>
      <c r="AD177" s="411">
        <f t="shared" ref="AD177" si="230">AD176</f>
        <v>0</v>
      </c>
      <c r="AE177" s="411">
        <f t="shared" ref="AE177" si="231">AE176</f>
        <v>0</v>
      </c>
      <c r="AF177" s="411">
        <f t="shared" ref="AF177" si="232">AF176</f>
        <v>0</v>
      </c>
      <c r="AG177" s="411">
        <f t="shared" ref="AG177" si="233">AG176</f>
        <v>0</v>
      </c>
      <c r="AH177" s="411">
        <f t="shared" ref="AH177" si="234">AH176</f>
        <v>0</v>
      </c>
      <c r="AI177" s="411">
        <f t="shared" ref="AI177" si="235">AI176</f>
        <v>0</v>
      </c>
      <c r="AJ177" s="411">
        <f t="shared" ref="AJ177" si="236">AJ176</f>
        <v>0</v>
      </c>
      <c r="AK177" s="411">
        <f t="shared" ref="AK177" si="237">AK176</f>
        <v>0</v>
      </c>
      <c r="AL177" s="411">
        <f t="shared" ref="AL177" si="238">AL176</f>
        <v>0</v>
      </c>
      <c r="AM177" s="306"/>
    </row>
    <row r="178" spans="1:39" ht="16" hidden="1" outlineLevel="1">
      <c r="B178" s="52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17" hidden="1" outlineLevel="1">
      <c r="A179" s="522">
        <v>43</v>
      </c>
      <c r="B179" s="520" t="s">
        <v>135</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t="16" hidden="1"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Y179</f>
        <v>0</v>
      </c>
      <c r="Z180" s="411">
        <f t="shared" ref="Z180" si="239">Z179</f>
        <v>0</v>
      </c>
      <c r="AA180" s="411">
        <f t="shared" ref="AA180" si="240">AA179</f>
        <v>0</v>
      </c>
      <c r="AB180" s="411">
        <f t="shared" ref="AB180" si="241">AB179</f>
        <v>0</v>
      </c>
      <c r="AC180" s="411">
        <f t="shared" ref="AC180" si="242">AC179</f>
        <v>0</v>
      </c>
      <c r="AD180" s="411">
        <f t="shared" ref="AD180" si="243">AD179</f>
        <v>0</v>
      </c>
      <c r="AE180" s="411">
        <f t="shared" ref="AE180" si="244">AE179</f>
        <v>0</v>
      </c>
      <c r="AF180" s="411">
        <f t="shared" ref="AF180" si="245">AF179</f>
        <v>0</v>
      </c>
      <c r="AG180" s="411">
        <f t="shared" ref="AG180" si="246">AG179</f>
        <v>0</v>
      </c>
      <c r="AH180" s="411">
        <f t="shared" ref="AH180" si="247">AH179</f>
        <v>0</v>
      </c>
      <c r="AI180" s="411">
        <f t="shared" ref="AI180" si="248">AI179</f>
        <v>0</v>
      </c>
      <c r="AJ180" s="411">
        <f t="shared" ref="AJ180" si="249">AJ179</f>
        <v>0</v>
      </c>
      <c r="AK180" s="411">
        <f t="shared" ref="AK180" si="250">AK179</f>
        <v>0</v>
      </c>
      <c r="AL180" s="411">
        <f t="shared" ref="AL180" si="251">AL179</f>
        <v>0</v>
      </c>
      <c r="AM180" s="306"/>
    </row>
    <row r="181" spans="1:39" ht="16" hidden="1" outlineLevel="1">
      <c r="B181" s="52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51" hidden="1" outlineLevel="1">
      <c r="A182" s="522">
        <v>44</v>
      </c>
      <c r="B182" s="520" t="s">
        <v>136</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t="16" hidden="1"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Y182</f>
        <v>0</v>
      </c>
      <c r="Z183" s="411">
        <f t="shared" ref="Z183" si="252">Z182</f>
        <v>0</v>
      </c>
      <c r="AA183" s="411">
        <f t="shared" ref="AA183" si="253">AA182</f>
        <v>0</v>
      </c>
      <c r="AB183" s="411">
        <f t="shared" ref="AB183" si="254">AB182</f>
        <v>0</v>
      </c>
      <c r="AC183" s="411">
        <f t="shared" ref="AC183" si="255">AC182</f>
        <v>0</v>
      </c>
      <c r="AD183" s="411">
        <f t="shared" ref="AD183" si="256">AD182</f>
        <v>0</v>
      </c>
      <c r="AE183" s="411">
        <f t="shared" ref="AE183" si="257">AE182</f>
        <v>0</v>
      </c>
      <c r="AF183" s="411">
        <f t="shared" ref="AF183" si="258">AF182</f>
        <v>0</v>
      </c>
      <c r="AG183" s="411">
        <f t="shared" ref="AG183" si="259">AG182</f>
        <v>0</v>
      </c>
      <c r="AH183" s="411">
        <f t="shared" ref="AH183" si="260">AH182</f>
        <v>0</v>
      </c>
      <c r="AI183" s="411">
        <f t="shared" ref="AI183" si="261">AI182</f>
        <v>0</v>
      </c>
      <c r="AJ183" s="411">
        <f t="shared" ref="AJ183" si="262">AJ182</f>
        <v>0</v>
      </c>
      <c r="AK183" s="411">
        <f t="shared" ref="AK183" si="263">AK182</f>
        <v>0</v>
      </c>
      <c r="AL183" s="411">
        <f t="shared" ref="AL183" si="264">AL182</f>
        <v>0</v>
      </c>
      <c r="AM183" s="306"/>
    </row>
    <row r="184" spans="1:39" ht="16" hidden="1" outlineLevel="1">
      <c r="B184" s="52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4" hidden="1" outlineLevel="1">
      <c r="A185" s="522">
        <v>45</v>
      </c>
      <c r="B185" s="520" t="s">
        <v>137</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t="16" hidden="1"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Y185</f>
        <v>0</v>
      </c>
      <c r="Z186" s="411">
        <f t="shared" ref="Z186" si="265">Z185</f>
        <v>0</v>
      </c>
      <c r="AA186" s="411">
        <f t="shared" ref="AA186" si="266">AA185</f>
        <v>0</v>
      </c>
      <c r="AB186" s="411">
        <f t="shared" ref="AB186" si="267">AB185</f>
        <v>0</v>
      </c>
      <c r="AC186" s="411">
        <f t="shared" ref="AC186" si="268">AC185</f>
        <v>0</v>
      </c>
      <c r="AD186" s="411">
        <f t="shared" ref="AD186" si="269">AD185</f>
        <v>0</v>
      </c>
      <c r="AE186" s="411">
        <f t="shared" ref="AE186" si="270">AE185</f>
        <v>0</v>
      </c>
      <c r="AF186" s="411">
        <f t="shared" ref="AF186" si="271">AF185</f>
        <v>0</v>
      </c>
      <c r="AG186" s="411">
        <f t="shared" ref="AG186" si="272">AG185</f>
        <v>0</v>
      </c>
      <c r="AH186" s="411">
        <f t="shared" ref="AH186" si="273">AH185</f>
        <v>0</v>
      </c>
      <c r="AI186" s="411">
        <f t="shared" ref="AI186" si="274">AI185</f>
        <v>0</v>
      </c>
      <c r="AJ186" s="411">
        <f t="shared" ref="AJ186" si="275">AJ185</f>
        <v>0</v>
      </c>
      <c r="AK186" s="411">
        <f t="shared" ref="AK186" si="276">AK185</f>
        <v>0</v>
      </c>
      <c r="AL186" s="411">
        <f t="shared" ref="AL186" si="277">AL185</f>
        <v>0</v>
      </c>
      <c r="AM186" s="306"/>
    </row>
    <row r="187" spans="1:39" ht="16" hidden="1" outlineLevel="1">
      <c r="B187" s="520"/>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4" hidden="1" outlineLevel="1">
      <c r="A188" s="522">
        <v>46</v>
      </c>
      <c r="B188" s="520" t="s">
        <v>138</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t="16" hidden="1"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Y188</f>
        <v>0</v>
      </c>
      <c r="Z189" s="411">
        <f t="shared" ref="Z189" si="278">Z188</f>
        <v>0</v>
      </c>
      <c r="AA189" s="411">
        <f t="shared" ref="AA189" si="279">AA188</f>
        <v>0</v>
      </c>
      <c r="AB189" s="411">
        <f t="shared" ref="AB189" si="280">AB188</f>
        <v>0</v>
      </c>
      <c r="AC189" s="411">
        <f t="shared" ref="AC189" si="281">AC188</f>
        <v>0</v>
      </c>
      <c r="AD189" s="411">
        <f t="shared" ref="AD189" si="282">AD188</f>
        <v>0</v>
      </c>
      <c r="AE189" s="411">
        <f t="shared" ref="AE189" si="283">AE188</f>
        <v>0</v>
      </c>
      <c r="AF189" s="411">
        <f t="shared" ref="AF189" si="284">AF188</f>
        <v>0</v>
      </c>
      <c r="AG189" s="411">
        <f t="shared" ref="AG189" si="285">AG188</f>
        <v>0</v>
      </c>
      <c r="AH189" s="411">
        <f t="shared" ref="AH189" si="286">AH188</f>
        <v>0</v>
      </c>
      <c r="AI189" s="411">
        <f t="shared" ref="AI189" si="287">AI188</f>
        <v>0</v>
      </c>
      <c r="AJ189" s="411">
        <f t="shared" ref="AJ189" si="288">AJ188</f>
        <v>0</v>
      </c>
      <c r="AK189" s="411">
        <f t="shared" ref="AK189" si="289">AK188</f>
        <v>0</v>
      </c>
      <c r="AL189" s="411">
        <f t="shared" ref="AL189" si="290">AL188</f>
        <v>0</v>
      </c>
      <c r="AM189" s="306"/>
    </row>
    <row r="190" spans="1:39" ht="16" hidden="1" outlineLevel="1">
      <c r="B190" s="520"/>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34" hidden="1" outlineLevel="1">
      <c r="A191" s="522">
        <v>47</v>
      </c>
      <c r="B191" s="520" t="s">
        <v>139</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t="16" hidden="1"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Y191</f>
        <v>0</v>
      </c>
      <c r="Z192" s="411">
        <f t="shared" ref="Z192" si="291">Z191</f>
        <v>0</v>
      </c>
      <c r="AA192" s="411">
        <f t="shared" ref="AA192" si="292">AA191</f>
        <v>0</v>
      </c>
      <c r="AB192" s="411">
        <f t="shared" ref="AB192" si="293">AB191</f>
        <v>0</v>
      </c>
      <c r="AC192" s="411">
        <f t="shared" ref="AC192" si="294">AC191</f>
        <v>0</v>
      </c>
      <c r="AD192" s="411">
        <f t="shared" ref="AD192" si="295">AD191</f>
        <v>0</v>
      </c>
      <c r="AE192" s="411">
        <f t="shared" ref="AE192" si="296">AE191</f>
        <v>0</v>
      </c>
      <c r="AF192" s="411">
        <f t="shared" ref="AF192" si="297">AF191</f>
        <v>0</v>
      </c>
      <c r="AG192" s="411">
        <f t="shared" ref="AG192" si="298">AG191</f>
        <v>0</v>
      </c>
      <c r="AH192" s="411">
        <f t="shared" ref="AH192" si="299">AH191</f>
        <v>0</v>
      </c>
      <c r="AI192" s="411">
        <f t="shared" ref="AI192" si="300">AI191</f>
        <v>0</v>
      </c>
      <c r="AJ192" s="411">
        <f t="shared" ref="AJ192" si="301">AJ191</f>
        <v>0</v>
      </c>
      <c r="AK192" s="411">
        <f t="shared" ref="AK192" si="302">AK191</f>
        <v>0</v>
      </c>
      <c r="AL192" s="411">
        <f t="shared" ref="AL192" si="303">AL191</f>
        <v>0</v>
      </c>
      <c r="AM192" s="306"/>
    </row>
    <row r="193" spans="1:39" ht="16" hidden="1" outlineLevel="1">
      <c r="B193" s="520"/>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4" hidden="1" outlineLevel="1">
      <c r="A194" s="522">
        <v>48</v>
      </c>
      <c r="B194" s="520" t="s">
        <v>140</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t="16" hidden="1"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Y194</f>
        <v>0</v>
      </c>
      <c r="Z195" s="411">
        <f t="shared" ref="Z195" si="304">Z194</f>
        <v>0</v>
      </c>
      <c r="AA195" s="411">
        <f t="shared" ref="AA195" si="305">AA194</f>
        <v>0</v>
      </c>
      <c r="AB195" s="411">
        <f t="shared" ref="AB195" si="306">AB194</f>
        <v>0</v>
      </c>
      <c r="AC195" s="411">
        <f t="shared" ref="AC195" si="307">AC194</f>
        <v>0</v>
      </c>
      <c r="AD195" s="411">
        <f t="shared" ref="AD195" si="308">AD194</f>
        <v>0</v>
      </c>
      <c r="AE195" s="411">
        <f t="shared" ref="AE195" si="309">AE194</f>
        <v>0</v>
      </c>
      <c r="AF195" s="411">
        <f t="shared" ref="AF195" si="310">AF194</f>
        <v>0</v>
      </c>
      <c r="AG195" s="411">
        <f t="shared" ref="AG195" si="311">AG194</f>
        <v>0</v>
      </c>
      <c r="AH195" s="411">
        <f t="shared" ref="AH195" si="312">AH194</f>
        <v>0</v>
      </c>
      <c r="AI195" s="411">
        <f t="shared" ref="AI195" si="313">AI194</f>
        <v>0</v>
      </c>
      <c r="AJ195" s="411">
        <f t="shared" ref="AJ195" si="314">AJ194</f>
        <v>0</v>
      </c>
      <c r="AK195" s="411">
        <f t="shared" ref="AK195" si="315">AK194</f>
        <v>0</v>
      </c>
      <c r="AL195" s="411">
        <f t="shared" ref="AL195" si="316">AL194</f>
        <v>0</v>
      </c>
      <c r="AM195" s="306"/>
    </row>
    <row r="196" spans="1:39" ht="16" hidden="1" outlineLevel="1">
      <c r="B196" s="52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412"/>
      <c r="Z196" s="425"/>
      <c r="AA196" s="425"/>
      <c r="AB196" s="425"/>
      <c r="AC196" s="425"/>
      <c r="AD196" s="425"/>
      <c r="AE196" s="425"/>
      <c r="AF196" s="425"/>
      <c r="AG196" s="425"/>
      <c r="AH196" s="425"/>
      <c r="AI196" s="425"/>
      <c r="AJ196" s="425"/>
      <c r="AK196" s="425"/>
      <c r="AL196" s="425"/>
      <c r="AM196" s="306"/>
    </row>
    <row r="197" spans="1:39" ht="34" hidden="1" outlineLevel="1">
      <c r="A197" s="522">
        <v>49</v>
      </c>
      <c r="B197" s="520" t="s">
        <v>141</v>
      </c>
      <c r="C197" s="291" t="s">
        <v>25</v>
      </c>
      <c r="D197" s="295"/>
      <c r="E197" s="295"/>
      <c r="F197" s="295"/>
      <c r="G197" s="295"/>
      <c r="H197" s="295"/>
      <c r="I197" s="295"/>
      <c r="J197" s="295"/>
      <c r="K197" s="295"/>
      <c r="L197" s="295"/>
      <c r="M197" s="295"/>
      <c r="N197" s="295">
        <v>12</v>
      </c>
      <c r="O197" s="295"/>
      <c r="P197" s="295"/>
      <c r="Q197" s="295"/>
      <c r="R197" s="295"/>
      <c r="S197" s="295"/>
      <c r="T197" s="295"/>
      <c r="U197" s="295"/>
      <c r="V197" s="295"/>
      <c r="W197" s="295"/>
      <c r="X197" s="295"/>
      <c r="Y197" s="426"/>
      <c r="Z197" s="410"/>
      <c r="AA197" s="410"/>
      <c r="AB197" s="410"/>
      <c r="AC197" s="410"/>
      <c r="AD197" s="410"/>
      <c r="AE197" s="410"/>
      <c r="AF197" s="415"/>
      <c r="AG197" s="415"/>
      <c r="AH197" s="415"/>
      <c r="AI197" s="415"/>
      <c r="AJ197" s="415"/>
      <c r="AK197" s="415"/>
      <c r="AL197" s="415"/>
      <c r="AM197" s="296">
        <f>SUM(Y197:AL197)</f>
        <v>0</v>
      </c>
    </row>
    <row r="198" spans="1:39" ht="16" hidden="1" outlineLevel="1">
      <c r="B198" s="294" t="s">
        <v>267</v>
      </c>
      <c r="C198" s="291" t="s">
        <v>163</v>
      </c>
      <c r="D198" s="295"/>
      <c r="E198" s="295"/>
      <c r="F198" s="295"/>
      <c r="G198" s="295"/>
      <c r="H198" s="295"/>
      <c r="I198" s="295"/>
      <c r="J198" s="295"/>
      <c r="K198" s="295"/>
      <c r="L198" s="295"/>
      <c r="M198" s="295"/>
      <c r="N198" s="295">
        <f>N197</f>
        <v>12</v>
      </c>
      <c r="O198" s="295"/>
      <c r="P198" s="295"/>
      <c r="Q198" s="295"/>
      <c r="R198" s="295"/>
      <c r="S198" s="295"/>
      <c r="T198" s="295"/>
      <c r="U198" s="295"/>
      <c r="V198" s="295"/>
      <c r="W198" s="295"/>
      <c r="X198" s="295"/>
      <c r="Y198" s="411">
        <f>Y197</f>
        <v>0</v>
      </c>
      <c r="Z198" s="411">
        <f t="shared" ref="Z198" si="317">Z197</f>
        <v>0</v>
      </c>
      <c r="AA198" s="411">
        <f t="shared" ref="AA198" si="318">AA197</f>
        <v>0</v>
      </c>
      <c r="AB198" s="411">
        <f t="shared" ref="AB198" si="319">AB197</f>
        <v>0</v>
      </c>
      <c r="AC198" s="411">
        <f t="shared" ref="AC198" si="320">AC197</f>
        <v>0</v>
      </c>
      <c r="AD198" s="411">
        <f t="shared" ref="AD198" si="321">AD197</f>
        <v>0</v>
      </c>
      <c r="AE198" s="411">
        <f t="shared" ref="AE198" si="322">AE197</f>
        <v>0</v>
      </c>
      <c r="AF198" s="411">
        <f t="shared" ref="AF198" si="323">AF197</f>
        <v>0</v>
      </c>
      <c r="AG198" s="411">
        <f t="shared" ref="AG198" si="324">AG197</f>
        <v>0</v>
      </c>
      <c r="AH198" s="411">
        <f t="shared" ref="AH198" si="325">AH197</f>
        <v>0</v>
      </c>
      <c r="AI198" s="411">
        <f t="shared" ref="AI198" si="326">AI197</f>
        <v>0</v>
      </c>
      <c r="AJ198" s="411">
        <f t="shared" ref="AJ198" si="327">AJ197</f>
        <v>0</v>
      </c>
      <c r="AK198" s="411">
        <f t="shared" ref="AK198" si="328">AK197</f>
        <v>0</v>
      </c>
      <c r="AL198" s="411">
        <f t="shared" ref="AL198" si="329">AL197</f>
        <v>0</v>
      </c>
      <c r="AM198" s="306"/>
    </row>
    <row r="199" spans="1:39" ht="16" outlineLevel="1">
      <c r="B199" s="294"/>
      <c r="C199" s="305"/>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301"/>
      <c r="Z199" s="301"/>
      <c r="AA199" s="301"/>
      <c r="AB199" s="301"/>
      <c r="AC199" s="301"/>
      <c r="AD199" s="301"/>
      <c r="AE199" s="301"/>
      <c r="AF199" s="301"/>
      <c r="AG199" s="301"/>
      <c r="AH199" s="301"/>
      <c r="AI199" s="301"/>
      <c r="AJ199" s="301"/>
      <c r="AK199" s="301"/>
      <c r="AL199" s="301"/>
      <c r="AM199" s="306"/>
    </row>
    <row r="200" spans="1:39" ht="16">
      <c r="B200" s="327" t="s">
        <v>271</v>
      </c>
      <c r="C200" s="329"/>
      <c r="D200" s="329">
        <f>SUM(D38:D198)</f>
        <v>6876231</v>
      </c>
      <c r="E200" s="329"/>
      <c r="F200" s="329"/>
      <c r="G200" s="329"/>
      <c r="H200" s="329"/>
      <c r="I200" s="329"/>
      <c r="J200" s="329"/>
      <c r="K200" s="329"/>
      <c r="L200" s="329"/>
      <c r="M200" s="329"/>
      <c r="N200" s="329"/>
      <c r="O200" s="329">
        <f>SUM(O38:O198)</f>
        <v>1234.822435897436</v>
      </c>
      <c r="P200" s="329"/>
      <c r="Q200" s="329"/>
      <c r="R200" s="329"/>
      <c r="S200" s="329"/>
      <c r="T200" s="329"/>
      <c r="U200" s="329"/>
      <c r="V200" s="329"/>
      <c r="W200" s="329"/>
      <c r="X200" s="329"/>
      <c r="Y200" s="329">
        <f>IF(Y36="kWh",SUMPRODUCT(D38:D198,Y38:Y198))</f>
        <v>2568079</v>
      </c>
      <c r="Z200" s="329">
        <f>IF(Z36="kWh",SUMPRODUCT(D38:D198,Z38:Z198))</f>
        <v>611417.6223200002</v>
      </c>
      <c r="AA200" s="329">
        <f>IF(AA36="kw",SUMPRODUCT(N38:N198,O38:O198,AA38:AA198),SUMPRODUCT(D38:D198,AA38:AA198))</f>
        <v>3901.0679040000009</v>
      </c>
      <c r="AB200" s="329">
        <f>IF(AB36="kw",SUMPRODUCT(N38:N198,O38:O198,AB38:AB198),SUMPRODUCT(D38:D198,AB38:AB198))</f>
        <v>1161.8692307692309</v>
      </c>
      <c r="AC200" s="329">
        <f>IF(AC36="kw",SUMPRODUCT(N38:N198,O38:O198,AC38:AC198),SUMPRODUCT(D38:D198,AC38:AC198))</f>
        <v>0</v>
      </c>
      <c r="AD200" s="329">
        <f>IF(AD36="kw",SUMPRODUCT(N38:N198,O38:O198,AD38:AD198),SUMPRODUCT(D38:D198,AD38:AD198))</f>
        <v>0</v>
      </c>
      <c r="AE200" s="329">
        <f>IF(AE36="kw",SUMPRODUCT(N38:N198,O38:O198,AE38:AE198),SUMPRODUCT(D38:D198,AE38:AE198))</f>
        <v>0</v>
      </c>
      <c r="AF200" s="329">
        <f>IF(AF36="kw",SUMPRODUCT(N38:N198,O38:O198,AF38:AF198),SUMPRODUCT(D38:D198,AF38:AF198))</f>
        <v>0</v>
      </c>
      <c r="AG200" s="329">
        <f>IF(AG36="kw",SUMPRODUCT(N38:N198,O38:O198,AG38:AG198),SUMPRODUCT(D38:D198,AG38:AG198))</f>
        <v>0</v>
      </c>
      <c r="AH200" s="329">
        <f>IF(AH36="kw",SUMPRODUCT(N38:N198,O38:O198,AH38:AH198),SUMPRODUCT(D38:D198,AH38:AH198))</f>
        <v>0</v>
      </c>
      <c r="AI200" s="329">
        <f>IF(AI36="kw",SUMPRODUCT(N38:N198,O38:O198,AI38:AI198),SUMPRODUCT(D38:D198,AI38:AI198))</f>
        <v>0</v>
      </c>
      <c r="AJ200" s="329">
        <f>IF(AJ36="kw",SUMPRODUCT(N38:N198,O38:O198,AJ38:AJ198),SUMPRODUCT(D38:D198,AJ38:AJ198))</f>
        <v>0</v>
      </c>
      <c r="AK200" s="329">
        <f>IF(AK36="kw",SUMPRODUCT(N38:N198,O38:O198,AK38:AK198),SUMPRODUCT(D38:D198,AK38:AK198))</f>
        <v>0</v>
      </c>
      <c r="AL200" s="329">
        <f>IF(AL36="kw",SUMPRODUCT(N38:N198,O38:O198,AL38:AL198),SUMPRODUCT(D38:D198,AL38:AL198))</f>
        <v>0</v>
      </c>
      <c r="AM200" s="330"/>
    </row>
    <row r="201" spans="1:39" ht="16">
      <c r="B201" s="391" t="s">
        <v>272</v>
      </c>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f>HLOOKUP(Y35,'2. LRAMVA Threshold'!$B$42:$Q$53,7,FALSE)</f>
        <v>0</v>
      </c>
      <c r="Z201" s="392">
        <f>HLOOKUP(Z35,'2. LRAMVA Threshold'!$B$42:$Q$53,7,FALSE)</f>
        <v>0</v>
      </c>
      <c r="AA201" s="392">
        <f>HLOOKUP(AA35,'2. LRAMVA Threshold'!$B$42:$Q$53,7,FALSE)</f>
        <v>0</v>
      </c>
      <c r="AB201" s="392">
        <f>HLOOKUP(AB35,'2. LRAMVA Threshold'!$B$42:$Q$53,7,FALSE)</f>
        <v>0</v>
      </c>
      <c r="AC201" s="392">
        <f>HLOOKUP(AC35,'2. LRAMVA Threshold'!$B$42:$Q$53,7,FALSE)</f>
        <v>0</v>
      </c>
      <c r="AD201" s="392">
        <f>HLOOKUP(AD35,'2. LRAMVA Threshold'!$B$42:$Q$53,7,FALSE)</f>
        <v>0</v>
      </c>
      <c r="AE201" s="392">
        <f>HLOOKUP(AE35,'2. LRAMVA Threshold'!$B$42:$Q$53,7,FALSE)</f>
        <v>0</v>
      </c>
      <c r="AF201" s="392">
        <f>HLOOKUP(AF35,'2. LRAMVA Threshold'!$B$42:$Q$53,7,FALSE)</f>
        <v>0</v>
      </c>
      <c r="AG201" s="392">
        <f>HLOOKUP(AG35,'2. LRAMVA Threshold'!$B$42:$Q$53,7,FALSE)</f>
        <v>0</v>
      </c>
      <c r="AH201" s="392">
        <f>HLOOKUP(AH35,'2. LRAMVA Threshold'!$B$42:$Q$53,7,FALSE)</f>
        <v>0</v>
      </c>
      <c r="AI201" s="392">
        <f>HLOOKUP(AI35,'2. LRAMVA Threshold'!$B$42:$Q$53,7,FALSE)</f>
        <v>0</v>
      </c>
      <c r="AJ201" s="392">
        <f>HLOOKUP(AJ35,'2. LRAMVA Threshold'!$B$42:$Q$53,7,FALSE)</f>
        <v>0</v>
      </c>
      <c r="AK201" s="392">
        <f>HLOOKUP(AK35,'2. LRAMVA Threshold'!$B$42:$Q$53,7,FALSE)</f>
        <v>0</v>
      </c>
      <c r="AL201" s="392">
        <f>HLOOKUP(AL35,'2. LRAMVA Threshold'!$B$42:$Q$53,7,FALSE)</f>
        <v>0</v>
      </c>
      <c r="AM201" s="393"/>
    </row>
    <row r="202" spans="1:39" ht="16">
      <c r="B202" s="521"/>
      <c r="C202" s="432"/>
      <c r="D202" s="433"/>
      <c r="E202" s="433"/>
      <c r="F202" s="433"/>
      <c r="G202" s="433"/>
      <c r="H202" s="433"/>
      <c r="I202" s="433"/>
      <c r="J202" s="433"/>
      <c r="K202" s="433"/>
      <c r="L202" s="433"/>
      <c r="M202" s="433"/>
      <c r="N202" s="433"/>
      <c r="O202" s="434"/>
      <c r="P202" s="433"/>
      <c r="Q202" s="433"/>
      <c r="R202" s="433"/>
      <c r="S202" s="435"/>
      <c r="T202" s="435"/>
      <c r="U202" s="435"/>
      <c r="V202" s="435"/>
      <c r="W202" s="433"/>
      <c r="X202" s="433"/>
      <c r="Y202" s="436"/>
      <c r="Z202" s="436"/>
      <c r="AA202" s="436"/>
      <c r="AB202" s="436"/>
      <c r="AC202" s="436"/>
      <c r="AD202" s="436"/>
      <c r="AE202" s="436"/>
      <c r="AF202" s="399"/>
      <c r="AG202" s="399"/>
      <c r="AH202" s="399"/>
      <c r="AI202" s="399"/>
      <c r="AJ202" s="399"/>
      <c r="AK202" s="399"/>
      <c r="AL202" s="399"/>
      <c r="AM202" s="400"/>
    </row>
    <row r="203" spans="1:39" ht="16">
      <c r="B203" s="324" t="s">
        <v>168</v>
      </c>
      <c r="C203" s="338"/>
      <c r="D203" s="338"/>
      <c r="E203" s="376"/>
      <c r="F203" s="376"/>
      <c r="G203" s="376"/>
      <c r="H203" s="376"/>
      <c r="I203" s="376"/>
      <c r="J203" s="376"/>
      <c r="K203" s="376"/>
      <c r="L203" s="376"/>
      <c r="M203" s="376"/>
      <c r="N203" s="376"/>
      <c r="O203" s="291"/>
      <c r="P203" s="340"/>
      <c r="Q203" s="340"/>
      <c r="R203" s="340"/>
      <c r="S203" s="339"/>
      <c r="T203" s="339"/>
      <c r="U203" s="339"/>
      <c r="V203" s="339"/>
      <c r="W203" s="340"/>
      <c r="X203" s="340"/>
      <c r="Y203" s="341">
        <f>HLOOKUP(Y$35,'3.  Distribution Rates'!$C$122:$P$133,7,FALSE)</f>
        <v>0</v>
      </c>
      <c r="Z203" s="341">
        <f>HLOOKUP(Z$35,'3.  Distribution Rates'!$C$122:$P$133,7,FALSE)</f>
        <v>0</v>
      </c>
      <c r="AA203" s="341">
        <f>HLOOKUP(AA$35,'3.  Distribution Rates'!$C$122:$P$133,7,FALSE)</f>
        <v>0</v>
      </c>
      <c r="AB203" s="341">
        <f>HLOOKUP(AB$35,'3.  Distribution Rates'!$C$122:$P$133,7,FALSE)</f>
        <v>0</v>
      </c>
      <c r="AC203" s="341">
        <f>HLOOKUP(AC$35,'3.  Distribution Rates'!$C$122:$P$133,7,FALSE)</f>
        <v>0</v>
      </c>
      <c r="AD203" s="341">
        <f>HLOOKUP(AD$35,'3.  Distribution Rates'!$C$122:$P$133,7,FALSE)</f>
        <v>0</v>
      </c>
      <c r="AE203" s="341">
        <f>HLOOKUP(AE$35,'3.  Distribution Rates'!$C$122:$P$133,7,FALSE)</f>
        <v>0</v>
      </c>
      <c r="AF203" s="341">
        <f>HLOOKUP(AF$35,'3.  Distribution Rates'!$C$122:$P$133,7,FALSE)</f>
        <v>0</v>
      </c>
      <c r="AG203" s="341">
        <f>HLOOKUP(AG$35,'3.  Distribution Rates'!$C$122:$P$133,7,FALSE)</f>
        <v>0</v>
      </c>
      <c r="AH203" s="341">
        <f>HLOOKUP(AH$35,'3.  Distribution Rates'!$C$122:$P$133,7,FALSE)</f>
        <v>0</v>
      </c>
      <c r="AI203" s="341">
        <f>HLOOKUP(AI$35,'3.  Distribution Rates'!$C$122:$P$133,7,FALSE)</f>
        <v>0</v>
      </c>
      <c r="AJ203" s="341">
        <f>HLOOKUP(AJ$35,'3.  Distribution Rates'!$C$122:$P$133,7,FALSE)</f>
        <v>0</v>
      </c>
      <c r="AK203" s="341">
        <f>HLOOKUP(AK$35,'3.  Distribution Rates'!$C$122:$P$133,7,FALSE)</f>
        <v>0</v>
      </c>
      <c r="AL203" s="341">
        <f>HLOOKUP(AL$35,'3.  Distribution Rates'!$C$122:$P$133,7,FALSE)</f>
        <v>0</v>
      </c>
      <c r="AM203" s="348"/>
    </row>
    <row r="204" spans="1:39" ht="16">
      <c r="B204" s="324" t="s">
        <v>149</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LRAM'!Y138*Y203</f>
        <v>0</v>
      </c>
      <c r="Z204" s="378">
        <f>'4.  2011-2014 LRAM'!Z138*Z203</f>
        <v>0</v>
      </c>
      <c r="AA204" s="378">
        <f>'4.  2011-2014 LRAM'!AA138*AA203</f>
        <v>0</v>
      </c>
      <c r="AB204" s="378">
        <f>'4.  2011-2014 LRAM'!AB138*AB203</f>
        <v>0</v>
      </c>
      <c r="AC204" s="378">
        <f>'4.  2011-2014 LRAM'!AC138*AC203</f>
        <v>0</v>
      </c>
      <c r="AD204" s="378">
        <f>'4.  2011-2014 LRAM'!AD138*AD203</f>
        <v>0</v>
      </c>
      <c r="AE204" s="378">
        <f>'4.  2011-2014 LRAM'!AE138*AE203</f>
        <v>0</v>
      </c>
      <c r="AF204" s="378">
        <f>'4.  2011-2014 LRAM'!AF138*AF203</f>
        <v>0</v>
      </c>
      <c r="AG204" s="378">
        <f>'4.  2011-2014 LRAM'!AG138*AG203</f>
        <v>0</v>
      </c>
      <c r="AH204" s="378">
        <f>'4.  2011-2014 LRAM'!AH138*AH203</f>
        <v>0</v>
      </c>
      <c r="AI204" s="378">
        <f>'4.  2011-2014 LRAM'!AI138*AI203</f>
        <v>0</v>
      </c>
      <c r="AJ204" s="378">
        <f>'4.  2011-2014 LRAM'!AJ138*AJ203</f>
        <v>0</v>
      </c>
      <c r="AK204" s="378">
        <f>'4.  2011-2014 LRAM'!AK138*AK203</f>
        <v>0</v>
      </c>
      <c r="AL204" s="378">
        <f>'4.  2011-2014 LRAM'!AL138*AL203</f>
        <v>0</v>
      </c>
      <c r="AM204" s="629">
        <f>SUM(Y204:AL204)</f>
        <v>0</v>
      </c>
    </row>
    <row r="205" spans="1:39" ht="16">
      <c r="B205" s="324" t="s">
        <v>150</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LRAM'!Y267*Y203</f>
        <v>0</v>
      </c>
      <c r="Z205" s="378">
        <f>'4.  2011-2014 LRAM'!Z267*Z203</f>
        <v>0</v>
      </c>
      <c r="AA205" s="378">
        <f>'4.  2011-2014 LRAM'!AA267*AA203</f>
        <v>0</v>
      </c>
      <c r="AB205" s="378">
        <f>'4.  2011-2014 LRAM'!AB267*AB203</f>
        <v>0</v>
      </c>
      <c r="AC205" s="378">
        <f>'4.  2011-2014 LRAM'!AC267*AC203</f>
        <v>0</v>
      </c>
      <c r="AD205" s="378">
        <f>'4.  2011-2014 LRAM'!AD267*AD203</f>
        <v>0</v>
      </c>
      <c r="AE205" s="378">
        <f>'4.  2011-2014 LRAM'!AE267*AE203</f>
        <v>0</v>
      </c>
      <c r="AF205" s="378">
        <f>'4.  2011-2014 LRAM'!AF267*AF203</f>
        <v>0</v>
      </c>
      <c r="AG205" s="378">
        <f>'4.  2011-2014 LRAM'!AG267*AG203</f>
        <v>0</v>
      </c>
      <c r="AH205" s="378">
        <f>'4.  2011-2014 LRAM'!AH267*AH203</f>
        <v>0</v>
      </c>
      <c r="AI205" s="378">
        <f>'4.  2011-2014 LRAM'!AI267*AI203</f>
        <v>0</v>
      </c>
      <c r="AJ205" s="378">
        <f>'4.  2011-2014 LRAM'!AJ267*AJ203</f>
        <v>0</v>
      </c>
      <c r="AK205" s="378">
        <f>'4.  2011-2014 LRAM'!AK267*AK203</f>
        <v>0</v>
      </c>
      <c r="AL205" s="378">
        <f>'4.  2011-2014 LRAM'!AL267*AL203</f>
        <v>0</v>
      </c>
      <c r="AM205" s="629">
        <f>SUM(Y205:AL205)</f>
        <v>0</v>
      </c>
    </row>
    <row r="206" spans="1:39" ht="16">
      <c r="B206" s="324" t="s">
        <v>151</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'4.  2011-2014 LRAM'!Y396*Y203</f>
        <v>0</v>
      </c>
      <c r="Z206" s="378">
        <f>'4.  2011-2014 LRAM'!Z396*Z203</f>
        <v>0</v>
      </c>
      <c r="AA206" s="378">
        <f>'4.  2011-2014 LRAM'!AA396*AA203</f>
        <v>0</v>
      </c>
      <c r="AB206" s="378">
        <f>'4.  2011-2014 LRAM'!AB396*AB203</f>
        <v>0</v>
      </c>
      <c r="AC206" s="378">
        <f>'4.  2011-2014 LRAM'!AC396*AC203</f>
        <v>0</v>
      </c>
      <c r="AD206" s="378">
        <f>'4.  2011-2014 LRAM'!AD396*AD203</f>
        <v>0</v>
      </c>
      <c r="AE206" s="378">
        <f>'4.  2011-2014 LRAM'!AE396*AE203</f>
        <v>0</v>
      </c>
      <c r="AF206" s="378">
        <f>'4.  2011-2014 LRAM'!AF396*AF203</f>
        <v>0</v>
      </c>
      <c r="AG206" s="378">
        <f>'4.  2011-2014 LRAM'!AG396*AG203</f>
        <v>0</v>
      </c>
      <c r="AH206" s="378">
        <f>'4.  2011-2014 LRAM'!AH396*AH203</f>
        <v>0</v>
      </c>
      <c r="AI206" s="378">
        <f>'4.  2011-2014 LRAM'!AI396*AI203</f>
        <v>0</v>
      </c>
      <c r="AJ206" s="378">
        <f>'4.  2011-2014 LRAM'!AJ396*AJ203</f>
        <v>0</v>
      </c>
      <c r="AK206" s="378">
        <f>'4.  2011-2014 LRAM'!AK396*AK203</f>
        <v>0</v>
      </c>
      <c r="AL206" s="378">
        <f>'4.  2011-2014 LRAM'!AL396*AL203</f>
        <v>0</v>
      </c>
      <c r="AM206" s="629">
        <f>SUM(Y206:AL206)</f>
        <v>0</v>
      </c>
    </row>
    <row r="207" spans="1:39" ht="16">
      <c r="B207" s="324" t="s">
        <v>152</v>
      </c>
      <c r="C207" s="345"/>
      <c r="D207" s="309"/>
      <c r="E207" s="279"/>
      <c r="F207" s="279"/>
      <c r="G207" s="279"/>
      <c r="H207" s="279"/>
      <c r="I207" s="279"/>
      <c r="J207" s="279"/>
      <c r="K207" s="279"/>
      <c r="L207" s="279"/>
      <c r="M207" s="279"/>
      <c r="N207" s="279"/>
      <c r="O207" s="291"/>
      <c r="P207" s="279"/>
      <c r="Q207" s="279"/>
      <c r="R207" s="279"/>
      <c r="S207" s="309"/>
      <c r="T207" s="309"/>
      <c r="U207" s="309"/>
      <c r="V207" s="309"/>
      <c r="W207" s="279"/>
      <c r="X207" s="279"/>
      <c r="Y207" s="378">
        <f>'4.  2011-2014 LRAM'!Y526*Y203</f>
        <v>0</v>
      </c>
      <c r="Z207" s="378">
        <f>'4.  2011-2014 LRAM'!Z526*Z203</f>
        <v>0</v>
      </c>
      <c r="AA207" s="378">
        <f>'4.  2011-2014 LRAM'!AA526*AA203</f>
        <v>0</v>
      </c>
      <c r="AB207" s="378">
        <f>'4.  2011-2014 LRAM'!AB526*AB203</f>
        <v>0</v>
      </c>
      <c r="AC207" s="378">
        <f>'4.  2011-2014 LRAM'!AC526*AC203</f>
        <v>0</v>
      </c>
      <c r="AD207" s="378">
        <f>'4.  2011-2014 LRAM'!AD526*AD203</f>
        <v>0</v>
      </c>
      <c r="AE207" s="378">
        <f>'4.  2011-2014 LRAM'!AE526*AE203</f>
        <v>0</v>
      </c>
      <c r="AF207" s="378">
        <f>'4.  2011-2014 LRAM'!AF526*AF203</f>
        <v>0</v>
      </c>
      <c r="AG207" s="378">
        <f>'4.  2011-2014 LRAM'!AG526*AG203</f>
        <v>0</v>
      </c>
      <c r="AH207" s="378">
        <f>'4.  2011-2014 LRAM'!AH526*AH203</f>
        <v>0</v>
      </c>
      <c r="AI207" s="378">
        <f>'4.  2011-2014 LRAM'!AI526*AI203</f>
        <v>0</v>
      </c>
      <c r="AJ207" s="378">
        <f>'4.  2011-2014 LRAM'!AJ526*AJ203</f>
        <v>0</v>
      </c>
      <c r="AK207" s="378">
        <f>'4.  2011-2014 LRAM'!AK526*AK203</f>
        <v>0</v>
      </c>
      <c r="AL207" s="378">
        <f>'4.  2011-2014 LRAM'!AL526*AL203</f>
        <v>0</v>
      </c>
      <c r="AM207" s="629">
        <f>SUM(Y207:AL207)</f>
        <v>0</v>
      </c>
    </row>
    <row r="208" spans="1:39" ht="16">
      <c r="B208" s="324" t="s">
        <v>153</v>
      </c>
      <c r="C208" s="345"/>
      <c r="D208" s="309"/>
      <c r="E208" s="279"/>
      <c r="F208" s="279"/>
      <c r="G208" s="279"/>
      <c r="H208" s="279"/>
      <c r="I208" s="279"/>
      <c r="J208" s="279"/>
      <c r="K208" s="279"/>
      <c r="L208" s="279"/>
      <c r="M208" s="279"/>
      <c r="N208" s="279"/>
      <c r="O208" s="291"/>
      <c r="P208" s="279"/>
      <c r="Q208" s="279"/>
      <c r="R208" s="279"/>
      <c r="S208" s="309"/>
      <c r="T208" s="309"/>
      <c r="U208" s="309"/>
      <c r="V208" s="309"/>
      <c r="W208" s="279"/>
      <c r="X208" s="279"/>
      <c r="Y208" s="378">
        <f>Y200*Y203</f>
        <v>0</v>
      </c>
      <c r="Z208" s="378">
        <f>Z200*Z203</f>
        <v>0</v>
      </c>
      <c r="AA208" s="378">
        <f>AA200*AA203</f>
        <v>0</v>
      </c>
      <c r="AB208" s="378">
        <f t="shared" ref="AB208:AL208" si="330">AB200*AB203</f>
        <v>0</v>
      </c>
      <c r="AC208" s="378">
        <f t="shared" si="330"/>
        <v>0</v>
      </c>
      <c r="AD208" s="378">
        <f t="shared" si="330"/>
        <v>0</v>
      </c>
      <c r="AE208" s="378">
        <f t="shared" si="330"/>
        <v>0</v>
      </c>
      <c r="AF208" s="378">
        <f t="shared" si="330"/>
        <v>0</v>
      </c>
      <c r="AG208" s="378">
        <f t="shared" si="330"/>
        <v>0</v>
      </c>
      <c r="AH208" s="378">
        <f t="shared" si="330"/>
        <v>0</v>
      </c>
      <c r="AI208" s="378">
        <f t="shared" si="330"/>
        <v>0</v>
      </c>
      <c r="AJ208" s="378">
        <f t="shared" si="330"/>
        <v>0</v>
      </c>
      <c r="AK208" s="378">
        <f t="shared" si="330"/>
        <v>0</v>
      </c>
      <c r="AL208" s="378">
        <f t="shared" si="330"/>
        <v>0</v>
      </c>
      <c r="AM208" s="629">
        <f>SUM(Y208:AL208)</f>
        <v>0</v>
      </c>
    </row>
    <row r="209" spans="2:39" ht="16">
      <c r="B209" s="349" t="s">
        <v>268</v>
      </c>
      <c r="C209" s="345"/>
      <c r="D209" s="336"/>
      <c r="E209" s="334"/>
      <c r="F209" s="334"/>
      <c r="G209" s="334"/>
      <c r="H209" s="334"/>
      <c r="I209" s="334"/>
      <c r="J209" s="334"/>
      <c r="K209" s="334"/>
      <c r="L209" s="334"/>
      <c r="M209" s="334"/>
      <c r="N209" s="334"/>
      <c r="O209" s="300"/>
      <c r="P209" s="334"/>
      <c r="Q209" s="334"/>
      <c r="R209" s="334"/>
      <c r="S209" s="336"/>
      <c r="T209" s="336"/>
      <c r="U209" s="336"/>
      <c r="V209" s="336"/>
      <c r="W209" s="334"/>
      <c r="X209" s="334"/>
      <c r="Y209" s="346">
        <f>SUM(Y204:Y208)</f>
        <v>0</v>
      </c>
      <c r="Z209" s="346">
        <f>SUM(Z204:Z208)</f>
        <v>0</v>
      </c>
      <c r="AA209" s="346">
        <f t="shared" ref="AA209:AE209" si="331">SUM(AA204:AA208)</f>
        <v>0</v>
      </c>
      <c r="AB209" s="346">
        <f t="shared" si="331"/>
        <v>0</v>
      </c>
      <c r="AC209" s="346">
        <f t="shared" si="331"/>
        <v>0</v>
      </c>
      <c r="AD209" s="346">
        <f t="shared" si="331"/>
        <v>0</v>
      </c>
      <c r="AE209" s="346">
        <f t="shared" si="331"/>
        <v>0</v>
      </c>
      <c r="AF209" s="346">
        <f>SUM(AF204:AF208)</f>
        <v>0</v>
      </c>
      <c r="AG209" s="346">
        <f>SUM(AG204:AG208)</f>
        <v>0</v>
      </c>
      <c r="AH209" s="346">
        <f t="shared" ref="AH209:AL209" si="332">SUM(AH204:AH208)</f>
        <v>0</v>
      </c>
      <c r="AI209" s="346">
        <f t="shared" si="332"/>
        <v>0</v>
      </c>
      <c r="AJ209" s="346">
        <f t="shared" si="332"/>
        <v>0</v>
      </c>
      <c r="AK209" s="346">
        <f t="shared" si="332"/>
        <v>0</v>
      </c>
      <c r="AL209" s="346">
        <f t="shared" si="332"/>
        <v>0</v>
      </c>
      <c r="AM209" s="407">
        <f>SUM(AM204:AM208)</f>
        <v>0</v>
      </c>
    </row>
    <row r="210" spans="2:39" ht="16">
      <c r="B210" s="349" t="s">
        <v>269</v>
      </c>
      <c r="C210" s="345"/>
      <c r="D210" s="350"/>
      <c r="E210" s="334"/>
      <c r="F210" s="334"/>
      <c r="G210" s="334"/>
      <c r="H210" s="334"/>
      <c r="I210" s="334"/>
      <c r="J210" s="334"/>
      <c r="K210" s="334"/>
      <c r="L210" s="334"/>
      <c r="M210" s="334"/>
      <c r="N210" s="334"/>
      <c r="O210" s="300"/>
      <c r="P210" s="334"/>
      <c r="Q210" s="334"/>
      <c r="R210" s="334"/>
      <c r="S210" s="336"/>
      <c r="T210" s="336"/>
      <c r="U210" s="336"/>
      <c r="V210" s="336"/>
      <c r="W210" s="334"/>
      <c r="X210" s="334"/>
      <c r="Y210" s="347">
        <f>Y201*Y203</f>
        <v>0</v>
      </c>
      <c r="Z210" s="347">
        <f t="shared" ref="Z210:AE210" si="333">Z201*Z203</f>
        <v>0</v>
      </c>
      <c r="AA210" s="347">
        <f t="shared" si="333"/>
        <v>0</v>
      </c>
      <c r="AB210" s="347">
        <f t="shared" si="333"/>
        <v>0</v>
      </c>
      <c r="AC210" s="347">
        <f t="shared" si="333"/>
        <v>0</v>
      </c>
      <c r="AD210" s="347">
        <f t="shared" si="333"/>
        <v>0</v>
      </c>
      <c r="AE210" s="347">
        <f t="shared" si="333"/>
        <v>0</v>
      </c>
      <c r="AF210" s="347">
        <f>AF201*AF203</f>
        <v>0</v>
      </c>
      <c r="AG210" s="347">
        <f t="shared" ref="AG210:AL210" si="334">AG201*AG203</f>
        <v>0</v>
      </c>
      <c r="AH210" s="347">
        <f t="shared" si="334"/>
        <v>0</v>
      </c>
      <c r="AI210" s="347">
        <f t="shared" si="334"/>
        <v>0</v>
      </c>
      <c r="AJ210" s="347">
        <f t="shared" si="334"/>
        <v>0</v>
      </c>
      <c r="AK210" s="347">
        <f t="shared" si="334"/>
        <v>0</v>
      </c>
      <c r="AL210" s="347">
        <f t="shared" si="334"/>
        <v>0</v>
      </c>
      <c r="AM210" s="407">
        <f>SUM(Y210:AL210)</f>
        <v>0</v>
      </c>
    </row>
    <row r="211" spans="2:39" ht="16">
      <c r="B211" s="349" t="s">
        <v>270</v>
      </c>
      <c r="C211" s="345"/>
      <c r="D211" s="350"/>
      <c r="E211" s="334"/>
      <c r="F211" s="334"/>
      <c r="G211" s="334"/>
      <c r="H211" s="334"/>
      <c r="I211" s="334"/>
      <c r="J211" s="334"/>
      <c r="K211" s="334"/>
      <c r="L211" s="334"/>
      <c r="M211" s="334"/>
      <c r="N211" s="334"/>
      <c r="O211" s="300"/>
      <c r="P211" s="334"/>
      <c r="Q211" s="334"/>
      <c r="R211" s="334"/>
      <c r="S211" s="350"/>
      <c r="T211" s="350"/>
      <c r="U211" s="350"/>
      <c r="V211" s="350"/>
      <c r="W211" s="334"/>
      <c r="X211" s="334"/>
      <c r="Y211" s="351"/>
      <c r="Z211" s="351"/>
      <c r="AA211" s="351"/>
      <c r="AB211" s="351"/>
      <c r="AC211" s="351"/>
      <c r="AD211" s="351"/>
      <c r="AE211" s="351"/>
      <c r="AF211" s="351"/>
      <c r="AG211" s="351"/>
      <c r="AH211" s="351"/>
      <c r="AI211" s="351"/>
      <c r="AJ211" s="351"/>
      <c r="AK211" s="351"/>
      <c r="AL211" s="351"/>
      <c r="AM211" s="407">
        <f>AM209-AM210</f>
        <v>0</v>
      </c>
    </row>
    <row r="212" spans="2:39" ht="16">
      <c r="B212" s="324"/>
      <c r="C212" s="350"/>
      <c r="D212" s="350"/>
      <c r="E212" s="334"/>
      <c r="F212" s="334"/>
      <c r="G212" s="334"/>
      <c r="H212" s="334"/>
      <c r="I212" s="334"/>
      <c r="J212" s="334"/>
      <c r="K212" s="334"/>
      <c r="L212" s="334"/>
      <c r="M212" s="334"/>
      <c r="N212" s="334"/>
      <c r="O212" s="300"/>
      <c r="P212" s="334"/>
      <c r="Q212" s="334"/>
      <c r="R212" s="334"/>
      <c r="S212" s="350"/>
      <c r="T212" s="345"/>
      <c r="U212" s="350"/>
      <c r="V212" s="350"/>
      <c r="W212" s="334"/>
      <c r="X212" s="334"/>
      <c r="Y212" s="352"/>
      <c r="Z212" s="352"/>
      <c r="AA212" s="352"/>
      <c r="AB212" s="352"/>
      <c r="AC212" s="352"/>
      <c r="AD212" s="352"/>
      <c r="AE212" s="352"/>
      <c r="AF212" s="352"/>
      <c r="AG212" s="352"/>
      <c r="AH212" s="352"/>
      <c r="AI212" s="352"/>
      <c r="AJ212" s="352"/>
      <c r="AK212" s="352"/>
      <c r="AL212" s="352"/>
      <c r="AM212" s="348"/>
    </row>
    <row r="213" spans="2:39" ht="16">
      <c r="B213" s="294" t="s">
        <v>144</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SUMPRODUCT(E38:E198,Y38:Y198)</f>
        <v>2544620</v>
      </c>
      <c r="Z213" s="291">
        <f>SUMPRODUCT(E38:E198,Z38:Z198)</f>
        <v>611418.6223200002</v>
      </c>
      <c r="AA213" s="291">
        <f>IF(AA36="kw",SUMPRODUCT(N38:N198,P38:P198,AA38:AA198),SUMPRODUCT(E38:E198,AA38:AA198))</f>
        <v>3901.0679040000009</v>
      </c>
      <c r="AB213" s="291">
        <f>IF(AB36="kw",SUMPRODUCT(N38:N198,P38:P198,AB38:AB198),SUMPRODUCT(E38:E198,AB38:AB198))</f>
        <v>3734.4092307692308</v>
      </c>
      <c r="AC213" s="291">
        <f>IF(AC36="kw",SUMPRODUCT(N38:N198,P38:P198,AC38:AC198),SUMPRODUCT(E38:E198,AC38:AC198))</f>
        <v>0</v>
      </c>
      <c r="AD213" s="291">
        <f>IF(AD36="kw",SUMPRODUCT(N38:N198,P38:P198,AD38:AD198),SUMPRODUCT(E38:E198,AD38:AD198))</f>
        <v>0</v>
      </c>
      <c r="AE213" s="291">
        <f>IF(AE36="kw",SUMPRODUCT(N38:N198,P38:P198,AE38:AE198),SUMPRODUCT(E38:E198,AE38:AE198))</f>
        <v>0</v>
      </c>
      <c r="AF213" s="291">
        <f>IF(AF36="kw",SUMPRODUCT(N38:N198,P38:P198,AF38:AF198),SUMPRODUCT(E38:E198,AF38:AF198))</f>
        <v>0</v>
      </c>
      <c r="AG213" s="291">
        <f>IF(AG36="kw",SUMPRODUCT(N38:N198,P38:P198,AG38:AG198),SUMPRODUCT(E38:E198,AG38:AG198))</f>
        <v>0</v>
      </c>
      <c r="AH213" s="291">
        <f>IF(AH36="kw",SUMPRODUCT(N38:N198,P38:P198,AH38:AH198),SUMPRODUCT(E38:E198,AH38:AH198))</f>
        <v>0</v>
      </c>
      <c r="AI213" s="291">
        <f>IF(AI36="kw",SUMPRODUCT(N38:N198,P38:P198,AI38:AI198),SUMPRODUCT(E38:E198,AI38:AI198))</f>
        <v>0</v>
      </c>
      <c r="AJ213" s="291">
        <f>IF(AJ36="kw",SUMPRODUCT(N38:N198,P38:P198,AJ38:AJ198),SUMPRODUCT(E38:E198,AJ38:AJ198))</f>
        <v>0</v>
      </c>
      <c r="AK213" s="291">
        <f>IF(AK36="kw",SUMPRODUCT(N38:N198,P38:P198,AK38:AK198),SUMPRODUCT(E38:E198,AK38:AK198))</f>
        <v>0</v>
      </c>
      <c r="AL213" s="291">
        <f>IF(AL36="kw",SUMPRODUCT(N38:N198,P38:P198,AL38:AL198),SUMPRODUCT(E38:E198,AL38:AL198))</f>
        <v>0</v>
      </c>
      <c r="AM213" s="348"/>
    </row>
    <row r="214" spans="2:39" ht="16">
      <c r="B214" s="294" t="s">
        <v>145</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SUMPRODUCT(F38:F198,Y38:Y198)</f>
        <v>2543995</v>
      </c>
      <c r="Z214" s="291">
        <f>SUMPRODUCT(F38:F198,Z38:Z198)</f>
        <v>611417.41132800013</v>
      </c>
      <c r="AA214" s="291">
        <f>IF(AA36="kw",SUMPRODUCT(N38:N198,Q38:Q198,AA38:AA198),SUMPRODUCT(F38:F198,AA38:AA198))</f>
        <v>3901.0679040000009</v>
      </c>
      <c r="AB214" s="291">
        <f>IF(AB36="kw",SUMPRODUCT(N38:N198,Q38:Q198,AB38:AB198),SUMPRODUCT(F38:F198,AB38:AB198))</f>
        <v>3734.4092307692308</v>
      </c>
      <c r="AC214" s="291">
        <f>IF(AC36="kw",SUMPRODUCT(N38:N198,Q38:Q198,AC38:AC198),SUMPRODUCT(F38:F198,AC38:AC198))</f>
        <v>0</v>
      </c>
      <c r="AD214" s="291">
        <f>IF(AD36="kw",SUMPRODUCT(N38:N198,Q38:Q198,AD38:AD198),SUMPRODUCT(F38:F198,AD38:AD198))</f>
        <v>0</v>
      </c>
      <c r="AE214" s="291">
        <f>IF(AE36="kw",SUMPRODUCT(N38:N198,Q38:Q198,AE38:AE198),SUMPRODUCT(F38:F198,AE38:AE198))</f>
        <v>0</v>
      </c>
      <c r="AF214" s="291">
        <f>IF(AF36="kw",SUMPRODUCT(N38:N198,Q38:Q198,AF38:AF198),SUMPRODUCT(F38:F198,AF38:AF198))</f>
        <v>0</v>
      </c>
      <c r="AG214" s="291">
        <f>IF(AG36="kw",SUMPRODUCT(N38:N198,Q38:Q198,AG38:AG198),SUMPRODUCT(F38:F198,AG38:AG198))</f>
        <v>0</v>
      </c>
      <c r="AH214" s="291">
        <f>IF(AH36="kw",SUMPRODUCT(N38:N198,Q38:Q198,AH38:AH198),SUMPRODUCT(F38:F198,AH38:AH198))</f>
        <v>0</v>
      </c>
      <c r="AI214" s="291">
        <f>IF(AI36="kw",SUMPRODUCT(N38:N198,Q38:Q198,AI38:AI198),SUMPRODUCT(F38:F198,AI38:AI198))</f>
        <v>0</v>
      </c>
      <c r="AJ214" s="291">
        <f>IF(AJ36="kw",SUMPRODUCT(N38:N198,Q38:Q198,AJ38:AJ198),SUMPRODUCT(F38:F198,AJ38:AJ198))</f>
        <v>0</v>
      </c>
      <c r="AK214" s="291">
        <f>IF(AK36="kw",SUMPRODUCT(N38:N198,Q38:Q198,AK38:AK198),SUMPRODUCT(F38:F198,AK38:AK198))</f>
        <v>0</v>
      </c>
      <c r="AL214" s="291">
        <f>IF(AL36="kw",SUMPRODUCT(N38:N198,Q38:Q198,AL38:AL198),SUMPRODUCT(F38:F198,AL38:AL198))</f>
        <v>0</v>
      </c>
      <c r="AM214" s="337"/>
    </row>
    <row r="215" spans="2:39" ht="16">
      <c r="B215" s="294" t="s">
        <v>146</v>
      </c>
      <c r="C215" s="304"/>
      <c r="D215" s="279"/>
      <c r="E215" s="279"/>
      <c r="F215" s="279"/>
      <c r="G215" s="279"/>
      <c r="H215" s="279"/>
      <c r="I215" s="279"/>
      <c r="J215" s="279"/>
      <c r="K215" s="279"/>
      <c r="L215" s="279"/>
      <c r="M215" s="279"/>
      <c r="N215" s="279"/>
      <c r="O215" s="357"/>
      <c r="P215" s="279"/>
      <c r="Q215" s="279"/>
      <c r="R215" s="279"/>
      <c r="S215" s="304"/>
      <c r="T215" s="309"/>
      <c r="U215" s="309"/>
      <c r="V215" s="279"/>
      <c r="W215" s="279"/>
      <c r="X215" s="309"/>
      <c r="Y215" s="291">
        <f>SUMPRODUCT(G38:G198,Y38:Y198)</f>
        <v>2543293</v>
      </c>
      <c r="Z215" s="291">
        <f>SUMPRODUCT(G38:G198,Z38:Z198)</f>
        <v>617282.41966400004</v>
      </c>
      <c r="AA215" s="291">
        <f>IF(AA36="kw",SUMPRODUCT(N38:N198,R38:R198,AA38:AA198),SUMPRODUCT(G38:G198,AA38:AA198))</f>
        <v>3901.0679040000009</v>
      </c>
      <c r="AB215" s="291">
        <f>IF(AB36="kw",SUMPRODUCT(N38:N198,R38:R198,AB38:AB198),SUMPRODUCT(G38:G198,AB38:AB198))</f>
        <v>3734.4092307692308</v>
      </c>
      <c r="AC215" s="291">
        <f>IF(AC36="kw",SUMPRODUCT(N38:N198,R38:R198,AC38:AC198),SUMPRODUCT(G38:G198,AC38:AC198))</f>
        <v>0</v>
      </c>
      <c r="AD215" s="291">
        <f>IF(AD36="kw",SUMPRODUCT(N38:N198,R38:R198,AD38:AD198),SUMPRODUCT(G38:G198,AD38:AD198))</f>
        <v>0</v>
      </c>
      <c r="AE215" s="291">
        <f>IF(AE36="kw",SUMPRODUCT(N38:N198,R38:R198,AE38:AE198),SUMPRODUCT(G38:G198,AE38:AE198))</f>
        <v>0</v>
      </c>
      <c r="AF215" s="291">
        <f>IF(AF36="kw",SUMPRODUCT(N38:N198,R38:R198,AF38:AF198),SUMPRODUCT(G38:G198,AF38:AF198))</f>
        <v>0</v>
      </c>
      <c r="AG215" s="291">
        <f>IF(AG36="kw",SUMPRODUCT(N38:N198,R38:R198,AG38:AG198),SUMPRODUCT(G38:G198,AG38:AG198))</f>
        <v>0</v>
      </c>
      <c r="AH215" s="291">
        <f>IF(AH36="kw",SUMPRODUCT(N38:N198,R38:R198,AH38:AH198),SUMPRODUCT(G38:G198,AH38:AH198))</f>
        <v>0</v>
      </c>
      <c r="AI215" s="291">
        <f>IF(AI36="kw",SUMPRODUCT(N38:N198,R38:R198,AI38:AI198),SUMPRODUCT(G38:G198,AI38:AI198))</f>
        <v>0</v>
      </c>
      <c r="AJ215" s="291">
        <f>IF(AJ36="kw",SUMPRODUCT(N38:N198,R38:R198,AJ38:AJ198),SUMPRODUCT(G38:G198,AJ38:AJ198))</f>
        <v>0</v>
      </c>
      <c r="AK215" s="291">
        <f>IF(AK36="kw",SUMPRODUCT(N38:N198,R38:R198,AK38:AK198),SUMPRODUCT(G38:G198,AK38:AK198))</f>
        <v>0</v>
      </c>
      <c r="AL215" s="291">
        <f>IF(AL36="kw",SUMPRODUCT(N38:N198,R38:R198,AL38:AL198),SUMPRODUCT(G38:G198,AL38:AL198))</f>
        <v>0</v>
      </c>
      <c r="AM215" s="337"/>
    </row>
    <row r="216" spans="2:39" ht="16">
      <c r="B216" s="294" t="s">
        <v>147</v>
      </c>
      <c r="C216" s="304"/>
      <c r="D216" s="279"/>
      <c r="E216" s="279"/>
      <c r="F216" s="279"/>
      <c r="G216" s="279"/>
      <c r="H216" s="279"/>
      <c r="I216" s="279"/>
      <c r="J216" s="279"/>
      <c r="K216" s="279"/>
      <c r="L216" s="279"/>
      <c r="M216" s="279"/>
      <c r="N216" s="279"/>
      <c r="O216" s="357"/>
      <c r="P216" s="279"/>
      <c r="Q216" s="279"/>
      <c r="R216" s="279"/>
      <c r="S216" s="304"/>
      <c r="T216" s="309"/>
      <c r="U216" s="309"/>
      <c r="V216" s="279"/>
      <c r="W216" s="279"/>
      <c r="X216" s="309"/>
      <c r="Y216" s="291">
        <f>SUMPRODUCT(H38:H198,Y38:Y198)</f>
        <v>2539220</v>
      </c>
      <c r="Z216" s="291">
        <f>SUMPRODUCT(H38:H198,Z38:Z198)</f>
        <v>617282.41966400004</v>
      </c>
      <c r="AA216" s="291">
        <f>IF(AA36="kw",SUMPRODUCT(N38:N198,S38:S198,AA38:AA198),SUMPRODUCT(H38:H198,AA38:AA198))</f>
        <v>3901.0679040000009</v>
      </c>
      <c r="AB216" s="291">
        <f>IF(AB36="kw",SUMPRODUCT(N38:N198,S38:S198,AB38:AB198),SUMPRODUCT(H38:H198,AB38:AB198))</f>
        <v>3734.4092307692308</v>
      </c>
      <c r="AC216" s="291">
        <f>IF(AC36="kw",SUMPRODUCT(N38:N198,S38:S198,AC38:AC198),SUMPRODUCT(H38:H198,AC38:AC198))</f>
        <v>0</v>
      </c>
      <c r="AD216" s="291">
        <f>IF(AD36="kw",SUMPRODUCT(N38:N198,S38:S198,AD38:AD198),SUMPRODUCT(H38:H198,AD38:AD198))</f>
        <v>0</v>
      </c>
      <c r="AE216" s="291">
        <f>IF(AE36="kw",SUMPRODUCT(N38:N198,S38:S198,AE38:AE198),SUMPRODUCT(H38:H198,AE38:AE198))</f>
        <v>0</v>
      </c>
      <c r="AF216" s="291">
        <f>IF(AF36="kw",SUMPRODUCT(N38:N198,S38:S198,AF38:AF198),SUMPRODUCT(H38:H198,AF38:AF198))</f>
        <v>0</v>
      </c>
      <c r="AG216" s="291">
        <f>IF(AG36="kw",SUMPRODUCT(N38:N198,S38:S198,AG38:AG198),SUMPRODUCT(H38:H198,AG38:AG198))</f>
        <v>0</v>
      </c>
      <c r="AH216" s="291">
        <f>IF(AH36="kw",SUMPRODUCT(N38:N198,S38:S198,AH38:AH198),SUMPRODUCT(H38:H198,AH38:AH198))</f>
        <v>0</v>
      </c>
      <c r="AI216" s="291">
        <f>IF(AI36="kw",SUMPRODUCT(N38:N198,S38:S198,AI38:AI198),SUMPRODUCT(H38:H198,AI38:AI198))</f>
        <v>0</v>
      </c>
      <c r="AJ216" s="291">
        <f>IF(AJ36="kw",SUMPRODUCT(N38:N198,S38:S198,AJ38:AJ198),SUMPRODUCT(H38:H198,AJ38:AJ198))</f>
        <v>0</v>
      </c>
      <c r="AK216" s="291">
        <f>IF(AK36="kw",SUMPRODUCT(N38:N198,S38:S198,AK38:AK198),SUMPRODUCT(H38:H198,AK38:AK198))</f>
        <v>0</v>
      </c>
      <c r="AL216" s="291">
        <f>IF(AL36="kw",SUMPRODUCT(N38:N198,S38:S198,AL38:AL198),SUMPRODUCT(H38:H198,AL38:AL198))</f>
        <v>0</v>
      </c>
      <c r="AM216" s="337"/>
    </row>
    <row r="217" spans="2:39" ht="16">
      <c r="B217" s="437" t="s">
        <v>148</v>
      </c>
      <c r="C217" s="364"/>
      <c r="D217" s="384"/>
      <c r="E217" s="384"/>
      <c r="F217" s="384"/>
      <c r="G217" s="384"/>
      <c r="H217" s="384"/>
      <c r="I217" s="384"/>
      <c r="J217" s="384"/>
      <c r="K217" s="384"/>
      <c r="L217" s="384"/>
      <c r="M217" s="384"/>
      <c r="N217" s="384"/>
      <c r="O217" s="383"/>
      <c r="P217" s="384"/>
      <c r="Q217" s="384"/>
      <c r="R217" s="384"/>
      <c r="S217" s="364"/>
      <c r="T217" s="385"/>
      <c r="U217" s="385"/>
      <c r="V217" s="384"/>
      <c r="W217" s="384"/>
      <c r="X217" s="385"/>
      <c r="Y217" s="326">
        <f>SUMPRODUCT(I38:I198,Y38:Y198)</f>
        <v>2530674</v>
      </c>
      <c r="Z217" s="326">
        <f>SUMPRODUCT(I38:I198,Z38:Z198)</f>
        <v>617282.41966400004</v>
      </c>
      <c r="AA217" s="326">
        <f>IF(AA36="kw",SUMPRODUCT(N38:N198,T38:T198,AA38:AA198),SUMPRODUCT(I38:I198,AA38:AA198))</f>
        <v>3901.0679040000009</v>
      </c>
      <c r="AB217" s="326">
        <f>IF(AB36="kw",SUMPRODUCT(N38:N198,T38:T198,AB38:AB198),SUMPRODUCT(I38:I198,AB38:AB198))</f>
        <v>3734.4092307692308</v>
      </c>
      <c r="AC217" s="326">
        <f>IF(AC36="kw",SUMPRODUCT(N38:N198,T38:T198,AC38:AC198),SUMPRODUCT(I38:I198,AC38:AC198))</f>
        <v>0</v>
      </c>
      <c r="AD217" s="326">
        <f>IF(AD36="kw",SUMPRODUCT(N38:N198,T38:T198,AD38:AD198),SUMPRODUCT(I38:I198,AD38:AD198))</f>
        <v>0</v>
      </c>
      <c r="AE217" s="326">
        <f>IF(AE36="kw",SUMPRODUCT(N38:N198,T38:T198,AE38:AE198),SUMPRODUCT(I38:I198,AE38:AE198))</f>
        <v>0</v>
      </c>
      <c r="AF217" s="326">
        <f>IF(AF36="kw",SUMPRODUCT(N38:N198,T38:T198,AF38:AF198),SUMPRODUCT(I38:I198,AF38:AF198))</f>
        <v>0</v>
      </c>
      <c r="AG217" s="326">
        <f>IF(AG36="kw",SUMPRODUCT(N38:N198,T38:T198,AG38:AG198),SUMPRODUCT(I38:I198,AG38:AG198))</f>
        <v>0</v>
      </c>
      <c r="AH217" s="326">
        <f>IF(AH36="kw",SUMPRODUCT(N38:N198,T38:T198,AH38:AH198),SUMPRODUCT(I38:I198,AH38:AH198))</f>
        <v>0</v>
      </c>
      <c r="AI217" s="326">
        <f>IF(AI36="kw",SUMPRODUCT(N38:N198,T38:T198,AI38:AI198),SUMPRODUCT(I38:I198,AI38:AI198))</f>
        <v>0</v>
      </c>
      <c r="AJ217" s="326">
        <f>IF(AJ36="kw",SUMPRODUCT(N38:N198,T38:T198,AJ38:AJ198),SUMPRODUCT(I38:I198,AJ38:AJ198))</f>
        <v>0</v>
      </c>
      <c r="AK217" s="326">
        <f>IF(AK36="kw",SUMPRODUCT(N38:N198,T38:T198,AK38:AK198),SUMPRODUCT(I38:I198,AK38:AK198))</f>
        <v>0</v>
      </c>
      <c r="AL217" s="326">
        <f>IF(AL36="kw",SUMPRODUCT(N38:N198,T38:T198,AL38:AL198),SUMPRODUCT(I38:I198,AL38:AL198))</f>
        <v>0</v>
      </c>
      <c r="AM217" s="386"/>
    </row>
    <row r="218" spans="2:39" ht="20.25" customHeight="1">
      <c r="B218" s="368" t="s">
        <v>593</v>
      </c>
      <c r="C218" s="387"/>
      <c r="D218" s="388"/>
      <c r="E218" s="388"/>
      <c r="F218" s="388"/>
      <c r="G218" s="388"/>
      <c r="H218" s="388"/>
      <c r="I218" s="388"/>
      <c r="J218" s="388"/>
      <c r="K218" s="388"/>
      <c r="L218" s="388"/>
      <c r="M218" s="388"/>
      <c r="N218" s="388"/>
      <c r="O218" s="388"/>
      <c r="P218" s="388"/>
      <c r="Q218" s="388"/>
      <c r="R218" s="388"/>
      <c r="S218" s="371"/>
      <c r="T218" s="372"/>
      <c r="U218" s="388"/>
      <c r="V218" s="388"/>
      <c r="W218" s="388"/>
      <c r="X218" s="388"/>
      <c r="Y218" s="409"/>
      <c r="Z218" s="409"/>
      <c r="AA218" s="409"/>
      <c r="AB218" s="409"/>
      <c r="AC218" s="409"/>
      <c r="AD218" s="409"/>
      <c r="AE218" s="409"/>
      <c r="AF218" s="409"/>
      <c r="AG218" s="409"/>
      <c r="AH218" s="409"/>
      <c r="AI218" s="409"/>
      <c r="AJ218" s="409"/>
      <c r="AK218" s="409"/>
      <c r="AL218" s="409"/>
      <c r="AM218" s="389"/>
    </row>
    <row r="219" spans="2:39" ht="16">
      <c r="B219" s="438"/>
    </row>
    <row r="220" spans="2:39" ht="16">
      <c r="B220" s="438"/>
    </row>
    <row r="221" spans="2:39" ht="16">
      <c r="B221" s="280" t="s">
        <v>273</v>
      </c>
      <c r="C221" s="281"/>
      <c r="D221" s="590" t="s">
        <v>526</v>
      </c>
      <c r="E221" s="253"/>
      <c r="F221" s="590"/>
      <c r="G221" s="253"/>
      <c r="H221" s="253"/>
      <c r="I221" s="253"/>
      <c r="J221" s="253"/>
      <c r="K221" s="253"/>
      <c r="L221" s="253"/>
      <c r="M221" s="253"/>
      <c r="N221" s="253"/>
      <c r="O221" s="281"/>
      <c r="P221" s="253"/>
      <c r="Q221" s="253"/>
      <c r="R221" s="253"/>
      <c r="S221" s="253"/>
      <c r="T221" s="253"/>
      <c r="U221" s="253"/>
      <c r="V221" s="253"/>
      <c r="W221" s="253"/>
      <c r="X221" s="253"/>
      <c r="Y221" s="270"/>
      <c r="Z221" s="267"/>
      <c r="AA221" s="267"/>
      <c r="AB221" s="267"/>
      <c r="AC221" s="267"/>
      <c r="AD221" s="267"/>
      <c r="AE221" s="267"/>
      <c r="AF221" s="267"/>
      <c r="AG221" s="267"/>
      <c r="AH221" s="267"/>
      <c r="AI221" s="267"/>
      <c r="AJ221" s="267"/>
      <c r="AK221" s="267"/>
      <c r="AL221" s="267"/>
      <c r="AM221" s="282"/>
    </row>
    <row r="222" spans="2:39" ht="34.5" customHeight="1">
      <c r="B222" s="961" t="s">
        <v>211</v>
      </c>
      <c r="C222" s="963" t="s">
        <v>33</v>
      </c>
      <c r="D222" s="284" t="s">
        <v>422</v>
      </c>
      <c r="E222" s="965" t="s">
        <v>209</v>
      </c>
      <c r="F222" s="966"/>
      <c r="G222" s="966"/>
      <c r="H222" s="966"/>
      <c r="I222" s="966"/>
      <c r="J222" s="966"/>
      <c r="K222" s="966"/>
      <c r="L222" s="966"/>
      <c r="M222" s="967"/>
      <c r="N222" s="971" t="s">
        <v>213</v>
      </c>
      <c r="O222" s="284" t="s">
        <v>423</v>
      </c>
      <c r="P222" s="965" t="s">
        <v>212</v>
      </c>
      <c r="Q222" s="966"/>
      <c r="R222" s="966"/>
      <c r="S222" s="966"/>
      <c r="T222" s="966"/>
      <c r="U222" s="966"/>
      <c r="V222" s="966"/>
      <c r="W222" s="966"/>
      <c r="X222" s="967"/>
      <c r="Y222" s="968" t="s">
        <v>243</v>
      </c>
      <c r="Z222" s="969"/>
      <c r="AA222" s="969"/>
      <c r="AB222" s="969"/>
      <c r="AC222" s="969"/>
      <c r="AD222" s="969"/>
      <c r="AE222" s="969"/>
      <c r="AF222" s="969"/>
      <c r="AG222" s="969"/>
      <c r="AH222" s="969"/>
      <c r="AI222" s="969"/>
      <c r="AJ222" s="969"/>
      <c r="AK222" s="969"/>
      <c r="AL222" s="969"/>
      <c r="AM222" s="970"/>
    </row>
    <row r="223" spans="2:39" ht="60.75" customHeight="1">
      <c r="B223" s="962"/>
      <c r="C223" s="964"/>
      <c r="D223" s="285">
        <v>2016</v>
      </c>
      <c r="E223" s="285">
        <v>2017</v>
      </c>
      <c r="F223" s="285">
        <v>2018</v>
      </c>
      <c r="G223" s="285">
        <v>2019</v>
      </c>
      <c r="H223" s="285">
        <v>2020</v>
      </c>
      <c r="I223" s="285">
        <v>2021</v>
      </c>
      <c r="J223" s="285">
        <v>2022</v>
      </c>
      <c r="K223" s="285">
        <v>2023</v>
      </c>
      <c r="L223" s="285">
        <v>2024</v>
      </c>
      <c r="M223" s="285">
        <v>2025</v>
      </c>
      <c r="N223" s="972"/>
      <c r="O223" s="285">
        <v>2016</v>
      </c>
      <c r="P223" s="285">
        <v>2017</v>
      </c>
      <c r="Q223" s="285">
        <v>2018</v>
      </c>
      <c r="R223" s="285">
        <v>2019</v>
      </c>
      <c r="S223" s="285">
        <v>2020</v>
      </c>
      <c r="T223" s="285">
        <v>2021</v>
      </c>
      <c r="U223" s="285">
        <v>2022</v>
      </c>
      <c r="V223" s="285">
        <v>2023</v>
      </c>
      <c r="W223" s="285">
        <v>2024</v>
      </c>
      <c r="X223" s="285">
        <v>2025</v>
      </c>
      <c r="Y223" s="285" t="str">
        <f>'1.  LRAMVA Summary'!D52</f>
        <v>Residential</v>
      </c>
      <c r="Z223" s="285" t="str">
        <f>'1.  LRAMVA Summary'!E52</f>
        <v>GS&lt;50 kW</v>
      </c>
      <c r="AA223" s="285" t="str">
        <f>'1.  LRAMVA Summary'!F52</f>
        <v>GS&gt;50 kW</v>
      </c>
      <c r="AB223" s="285" t="str">
        <f>'1.  LRAMVA Summary'!G52</f>
        <v>Streetlighting</v>
      </c>
      <c r="AC223" s="285" t="str">
        <f>'1.  LRAMVA Summary'!H52</f>
        <v/>
      </c>
      <c r="AD223" s="285" t="str">
        <f>'1.  LRAMVA Summary'!I52</f>
        <v/>
      </c>
      <c r="AE223" s="285" t="str">
        <f>'1.  LRAMVA Summary'!J52</f>
        <v/>
      </c>
      <c r="AF223" s="285" t="str">
        <f>'1.  LRAMVA Summary'!K52</f>
        <v/>
      </c>
      <c r="AG223" s="285" t="str">
        <f>'1.  LRAMVA Summary'!L52</f>
        <v/>
      </c>
      <c r="AH223" s="285" t="str">
        <f>'1.  LRAMVA Summary'!M52</f>
        <v/>
      </c>
      <c r="AI223" s="285" t="str">
        <f>'1.  LRAMVA Summary'!N52</f>
        <v/>
      </c>
      <c r="AJ223" s="285" t="str">
        <f>'1.  LRAMVA Summary'!O52</f>
        <v/>
      </c>
      <c r="AK223" s="285" t="str">
        <f>'1.  LRAMVA Summary'!P52</f>
        <v/>
      </c>
      <c r="AL223" s="285" t="str">
        <f>'1.  LRAMVA Summary'!Q52</f>
        <v/>
      </c>
      <c r="AM223" s="287" t="str">
        <f>'1.  LRAMVA Summary'!R52</f>
        <v>Total</v>
      </c>
    </row>
    <row r="224" spans="2:39" ht="15.75" hidden="1" customHeight="1">
      <c r="B224" s="518" t="s">
        <v>504</v>
      </c>
      <c r="C224" s="289"/>
      <c r="D224" s="289"/>
      <c r="E224" s="289"/>
      <c r="F224" s="289"/>
      <c r="G224" s="289"/>
      <c r="H224" s="289"/>
      <c r="I224" s="289"/>
      <c r="J224" s="289"/>
      <c r="K224" s="289"/>
      <c r="L224" s="289"/>
      <c r="M224" s="289"/>
      <c r="N224" s="290"/>
      <c r="O224" s="289"/>
      <c r="P224" s="289"/>
      <c r="Q224" s="289"/>
      <c r="R224" s="289"/>
      <c r="S224" s="289"/>
      <c r="T224" s="289"/>
      <c r="U224" s="289"/>
      <c r="V224" s="289"/>
      <c r="W224" s="289"/>
      <c r="X224" s="289"/>
      <c r="Y224" s="291" t="str">
        <f>'1.  LRAMVA Summary'!D53</f>
        <v>kWh</v>
      </c>
      <c r="Z224" s="291" t="str">
        <f>'1.  LRAMVA Summary'!E53</f>
        <v>kWh</v>
      </c>
      <c r="AA224" s="291" t="str">
        <f>'1.  LRAMVA Summary'!F53</f>
        <v>kW</v>
      </c>
      <c r="AB224" s="291" t="str">
        <f>'1.  LRAMVA Summary'!G53</f>
        <v>kW</v>
      </c>
      <c r="AC224" s="291">
        <f>'1.  LRAMVA Summary'!H53</f>
        <v>0</v>
      </c>
      <c r="AD224" s="291">
        <f>'1.  LRAMVA Summary'!I53</f>
        <v>0</v>
      </c>
      <c r="AE224" s="291">
        <f>'1.  LRAMVA Summary'!J53</f>
        <v>0</v>
      </c>
      <c r="AF224" s="291">
        <f>'1.  LRAMVA Summary'!K53</f>
        <v>0</v>
      </c>
      <c r="AG224" s="291">
        <f>'1.  LRAMVA Summary'!L53</f>
        <v>0</v>
      </c>
      <c r="AH224" s="291">
        <f>'1.  LRAMVA Summary'!M53</f>
        <v>0</v>
      </c>
      <c r="AI224" s="291">
        <f>'1.  LRAMVA Summary'!N53</f>
        <v>0</v>
      </c>
      <c r="AJ224" s="291">
        <f>'1.  LRAMVA Summary'!O53</f>
        <v>0</v>
      </c>
      <c r="AK224" s="291">
        <f>'1.  LRAMVA Summary'!P53</f>
        <v>0</v>
      </c>
      <c r="AL224" s="291">
        <f>'1.  LRAMVA Summary'!Q53</f>
        <v>0</v>
      </c>
      <c r="AM224" s="292"/>
    </row>
    <row r="225" spans="1:39" ht="16" hidden="1" outlineLevel="1">
      <c r="B225" s="288" t="s">
        <v>497</v>
      </c>
      <c r="C225" s="289"/>
      <c r="D225" s="289"/>
      <c r="E225" s="289"/>
      <c r="F225" s="289"/>
      <c r="G225" s="289"/>
      <c r="H225" s="289"/>
      <c r="I225" s="289"/>
      <c r="J225" s="289"/>
      <c r="K225" s="289"/>
      <c r="L225" s="289"/>
      <c r="M225" s="289"/>
      <c r="N225" s="290"/>
      <c r="O225" s="289"/>
      <c r="P225" s="289"/>
      <c r="Q225" s="289"/>
      <c r="R225" s="289"/>
      <c r="S225" s="289"/>
      <c r="T225" s="289"/>
      <c r="U225" s="289"/>
      <c r="V225" s="289"/>
      <c r="W225" s="289"/>
      <c r="X225" s="289"/>
      <c r="Y225" s="291"/>
      <c r="Z225" s="291"/>
      <c r="AA225" s="291"/>
      <c r="AB225" s="291"/>
      <c r="AC225" s="291"/>
      <c r="AD225" s="291"/>
      <c r="AE225" s="291"/>
      <c r="AF225" s="291"/>
      <c r="AG225" s="291"/>
      <c r="AH225" s="291"/>
      <c r="AI225" s="291"/>
      <c r="AJ225" s="291"/>
      <c r="AK225" s="291"/>
      <c r="AL225" s="291"/>
      <c r="AM225" s="292"/>
    </row>
    <row r="226" spans="1:39" ht="17" hidden="1" outlineLevel="1">
      <c r="A226" s="522">
        <v>1</v>
      </c>
      <c r="B226" s="520" t="s">
        <v>95</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6" hidden="1" outlineLevel="1">
      <c r="B227" s="294" t="s">
        <v>289</v>
      </c>
      <c r="C227" s="291" t="s">
        <v>163</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 si="335">Z226</f>
        <v>0</v>
      </c>
      <c r="AA227" s="411">
        <f t="shared" ref="AA227" si="336">AA226</f>
        <v>0</v>
      </c>
      <c r="AB227" s="411">
        <f t="shared" ref="AB227" si="337">AB226</f>
        <v>0</v>
      </c>
      <c r="AC227" s="411">
        <f t="shared" ref="AC227" si="338">AC226</f>
        <v>0</v>
      </c>
      <c r="AD227" s="411">
        <f t="shared" ref="AD227" si="339">AD226</f>
        <v>0</v>
      </c>
      <c r="AE227" s="411">
        <f t="shared" ref="AE227" si="340">AE226</f>
        <v>0</v>
      </c>
      <c r="AF227" s="411">
        <f t="shared" ref="AF227" si="341">AF226</f>
        <v>0</v>
      </c>
      <c r="AG227" s="411">
        <f t="shared" ref="AG227" si="342">AG226</f>
        <v>0</v>
      </c>
      <c r="AH227" s="411">
        <f t="shared" ref="AH227" si="343">AH226</f>
        <v>0</v>
      </c>
      <c r="AI227" s="411">
        <f t="shared" ref="AI227" si="344">AI226</f>
        <v>0</v>
      </c>
      <c r="AJ227" s="411">
        <f t="shared" ref="AJ227" si="345">AJ226</f>
        <v>0</v>
      </c>
      <c r="AK227" s="411">
        <f t="shared" ref="AK227" si="346">AK226</f>
        <v>0</v>
      </c>
      <c r="AL227" s="411">
        <f t="shared" ref="AL227" si="347">AL226</f>
        <v>0</v>
      </c>
      <c r="AM227" s="297"/>
    </row>
    <row r="228" spans="1:39" ht="16" hidden="1" outlineLevel="1">
      <c r="B228" s="298"/>
      <c r="C228" s="299"/>
      <c r="D228" s="299"/>
      <c r="E228" s="299"/>
      <c r="F228" s="299"/>
      <c r="G228" s="299"/>
      <c r="H228" s="299"/>
      <c r="I228" s="299"/>
      <c r="J228" s="299"/>
      <c r="K228" s="299"/>
      <c r="L228" s="299"/>
      <c r="M228" s="299"/>
      <c r="N228" s="300"/>
      <c r="O228" s="299"/>
      <c r="P228" s="299"/>
      <c r="Q228" s="299"/>
      <c r="R228" s="299"/>
      <c r="S228" s="299"/>
      <c r="T228" s="299"/>
      <c r="U228" s="299"/>
      <c r="V228" s="299"/>
      <c r="W228" s="299"/>
      <c r="X228" s="299"/>
      <c r="Y228" s="412"/>
      <c r="Z228" s="413"/>
      <c r="AA228" s="413"/>
      <c r="AB228" s="413"/>
      <c r="AC228" s="413"/>
      <c r="AD228" s="413"/>
      <c r="AE228" s="413"/>
      <c r="AF228" s="413"/>
      <c r="AG228" s="413"/>
      <c r="AH228" s="413"/>
      <c r="AI228" s="413"/>
      <c r="AJ228" s="413"/>
      <c r="AK228" s="413"/>
      <c r="AL228" s="413"/>
      <c r="AM228" s="302"/>
    </row>
    <row r="229" spans="1:39" ht="17" hidden="1" outlineLevel="1">
      <c r="A229" s="522">
        <v>2</v>
      </c>
      <c r="B229" s="520" t="s">
        <v>96</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6" hidden="1" outlineLevel="1">
      <c r="B230" s="294" t="s">
        <v>289</v>
      </c>
      <c r="C230" s="291" t="s">
        <v>163</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 si="348">Z229</f>
        <v>0</v>
      </c>
      <c r="AA230" s="411">
        <f t="shared" ref="AA230" si="349">AA229</f>
        <v>0</v>
      </c>
      <c r="AB230" s="411">
        <f t="shared" ref="AB230" si="350">AB229</f>
        <v>0</v>
      </c>
      <c r="AC230" s="411">
        <f t="shared" ref="AC230" si="351">AC229</f>
        <v>0</v>
      </c>
      <c r="AD230" s="411">
        <f t="shared" ref="AD230" si="352">AD229</f>
        <v>0</v>
      </c>
      <c r="AE230" s="411">
        <f t="shared" ref="AE230" si="353">AE229</f>
        <v>0</v>
      </c>
      <c r="AF230" s="411">
        <f t="shared" ref="AF230" si="354">AF229</f>
        <v>0</v>
      </c>
      <c r="AG230" s="411">
        <f t="shared" ref="AG230" si="355">AG229</f>
        <v>0</v>
      </c>
      <c r="AH230" s="411">
        <f t="shared" ref="AH230" si="356">AH229</f>
        <v>0</v>
      </c>
      <c r="AI230" s="411">
        <f t="shared" ref="AI230" si="357">AI229</f>
        <v>0</v>
      </c>
      <c r="AJ230" s="411">
        <f t="shared" ref="AJ230" si="358">AJ229</f>
        <v>0</v>
      </c>
      <c r="AK230" s="411">
        <f t="shared" ref="AK230" si="359">AK229</f>
        <v>0</v>
      </c>
      <c r="AL230" s="411">
        <f t="shared" ref="AL230" si="360">AL229</f>
        <v>0</v>
      </c>
      <c r="AM230" s="297"/>
    </row>
    <row r="231" spans="1:39" ht="16" hidden="1" outlineLevel="1">
      <c r="B231" s="298"/>
      <c r="C231" s="299"/>
      <c r="D231" s="304"/>
      <c r="E231" s="304"/>
      <c r="F231" s="304"/>
      <c r="G231" s="304"/>
      <c r="H231" s="304"/>
      <c r="I231" s="304"/>
      <c r="J231" s="304"/>
      <c r="K231" s="304"/>
      <c r="L231" s="304"/>
      <c r="M231" s="304"/>
      <c r="N231" s="300"/>
      <c r="O231" s="304"/>
      <c r="P231" s="304"/>
      <c r="Q231" s="304"/>
      <c r="R231" s="304"/>
      <c r="S231" s="304"/>
      <c r="T231" s="304"/>
      <c r="U231" s="304"/>
      <c r="V231" s="304"/>
      <c r="W231" s="304"/>
      <c r="X231" s="304"/>
      <c r="Y231" s="412"/>
      <c r="Z231" s="413"/>
      <c r="AA231" s="413"/>
      <c r="AB231" s="413"/>
      <c r="AC231" s="413"/>
      <c r="AD231" s="413"/>
      <c r="AE231" s="413"/>
      <c r="AF231" s="413"/>
      <c r="AG231" s="413"/>
      <c r="AH231" s="413"/>
      <c r="AI231" s="413"/>
      <c r="AJ231" s="413"/>
      <c r="AK231" s="413"/>
      <c r="AL231" s="413"/>
      <c r="AM231" s="302"/>
    </row>
    <row r="232" spans="1:39" ht="17" hidden="1" outlineLevel="1">
      <c r="A232" s="522">
        <v>3</v>
      </c>
      <c r="B232" s="520" t="s">
        <v>97</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6" hidden="1" outlineLevel="1">
      <c r="B233" s="294" t="s">
        <v>289</v>
      </c>
      <c r="C233" s="291" t="s">
        <v>163</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 si="361">Z232</f>
        <v>0</v>
      </c>
      <c r="AA233" s="411">
        <f t="shared" ref="AA233" si="362">AA232</f>
        <v>0</v>
      </c>
      <c r="AB233" s="411">
        <f t="shared" ref="AB233" si="363">AB232</f>
        <v>0</v>
      </c>
      <c r="AC233" s="411">
        <f t="shared" ref="AC233" si="364">AC232</f>
        <v>0</v>
      </c>
      <c r="AD233" s="411">
        <f t="shared" ref="AD233" si="365">AD232</f>
        <v>0</v>
      </c>
      <c r="AE233" s="411">
        <f t="shared" ref="AE233" si="366">AE232</f>
        <v>0</v>
      </c>
      <c r="AF233" s="411">
        <f t="shared" ref="AF233" si="367">AF232</f>
        <v>0</v>
      </c>
      <c r="AG233" s="411">
        <f t="shared" ref="AG233" si="368">AG232</f>
        <v>0</v>
      </c>
      <c r="AH233" s="411">
        <f t="shared" ref="AH233" si="369">AH232</f>
        <v>0</v>
      </c>
      <c r="AI233" s="411">
        <f t="shared" ref="AI233" si="370">AI232</f>
        <v>0</v>
      </c>
      <c r="AJ233" s="411">
        <f t="shared" ref="AJ233" si="371">AJ232</f>
        <v>0</v>
      </c>
      <c r="AK233" s="411">
        <f t="shared" ref="AK233" si="372">AK232</f>
        <v>0</v>
      </c>
      <c r="AL233" s="411">
        <f t="shared" ref="AL233" si="373">AL232</f>
        <v>0</v>
      </c>
      <c r="AM233" s="297"/>
    </row>
    <row r="234" spans="1:39" ht="16" hidden="1" outlineLevel="1">
      <c r="B234" s="294"/>
      <c r="C234" s="305"/>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12"/>
      <c r="Z234" s="412"/>
      <c r="AA234" s="412"/>
      <c r="AB234" s="412"/>
      <c r="AC234" s="412"/>
      <c r="AD234" s="412"/>
      <c r="AE234" s="412"/>
      <c r="AF234" s="412"/>
      <c r="AG234" s="412"/>
      <c r="AH234" s="412"/>
      <c r="AI234" s="412"/>
      <c r="AJ234" s="412"/>
      <c r="AK234" s="412"/>
      <c r="AL234" s="412"/>
      <c r="AM234" s="306"/>
    </row>
    <row r="235" spans="1:39" ht="17" hidden="1" outlineLevel="1">
      <c r="A235" s="522">
        <v>4</v>
      </c>
      <c r="B235" s="520" t="s">
        <v>682</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t="16" hidden="1" outlineLevel="1">
      <c r="B236" s="294" t="s">
        <v>289</v>
      </c>
      <c r="C236" s="291" t="s">
        <v>163</v>
      </c>
      <c r="D236" s="295"/>
      <c r="E236" s="295"/>
      <c r="F236" s="295"/>
      <c r="G236" s="295"/>
      <c r="H236" s="295"/>
      <c r="I236" s="295"/>
      <c r="J236" s="295"/>
      <c r="K236" s="295"/>
      <c r="L236" s="295"/>
      <c r="M236" s="295"/>
      <c r="N236" s="468"/>
      <c r="O236" s="295"/>
      <c r="P236" s="295"/>
      <c r="Q236" s="295"/>
      <c r="R236" s="295"/>
      <c r="S236" s="295"/>
      <c r="T236" s="295"/>
      <c r="U236" s="295"/>
      <c r="V236" s="295"/>
      <c r="W236" s="295"/>
      <c r="X236" s="295"/>
      <c r="Y236" s="411">
        <f>Y235</f>
        <v>0</v>
      </c>
      <c r="Z236" s="411">
        <f t="shared" ref="Z236" si="374">Z235</f>
        <v>0</v>
      </c>
      <c r="AA236" s="411">
        <f t="shared" ref="AA236" si="375">AA235</f>
        <v>0</v>
      </c>
      <c r="AB236" s="411">
        <f t="shared" ref="AB236" si="376">AB235</f>
        <v>0</v>
      </c>
      <c r="AC236" s="411">
        <f t="shared" ref="AC236" si="377">AC235</f>
        <v>0</v>
      </c>
      <c r="AD236" s="411">
        <f t="shared" ref="AD236" si="378">AD235</f>
        <v>0</v>
      </c>
      <c r="AE236" s="411">
        <f t="shared" ref="AE236" si="379">AE235</f>
        <v>0</v>
      </c>
      <c r="AF236" s="411">
        <f t="shared" ref="AF236" si="380">AF235</f>
        <v>0</v>
      </c>
      <c r="AG236" s="411">
        <f t="shared" ref="AG236" si="381">AG235</f>
        <v>0</v>
      </c>
      <c r="AH236" s="411">
        <f t="shared" ref="AH236" si="382">AH235</f>
        <v>0</v>
      </c>
      <c r="AI236" s="411">
        <f t="shared" ref="AI236" si="383">AI235</f>
        <v>0</v>
      </c>
      <c r="AJ236" s="411">
        <f t="shared" ref="AJ236" si="384">AJ235</f>
        <v>0</v>
      </c>
      <c r="AK236" s="411">
        <f t="shared" ref="AK236" si="385">AK235</f>
        <v>0</v>
      </c>
      <c r="AL236" s="411">
        <f t="shared" ref="AL236" si="386">AL235</f>
        <v>0</v>
      </c>
      <c r="AM236" s="297"/>
    </row>
    <row r="237" spans="1:39" ht="16" hidden="1" outlineLevel="1">
      <c r="B237" s="294"/>
      <c r="C237" s="305"/>
      <c r="D237" s="304"/>
      <c r="E237" s="304"/>
      <c r="F237" s="304"/>
      <c r="G237" s="304"/>
      <c r="H237" s="304"/>
      <c r="I237" s="304"/>
      <c r="J237" s="304"/>
      <c r="K237" s="304"/>
      <c r="L237" s="304"/>
      <c r="M237" s="304"/>
      <c r="N237" s="291"/>
      <c r="O237" s="304"/>
      <c r="P237" s="304"/>
      <c r="Q237" s="304"/>
      <c r="R237" s="304"/>
      <c r="S237" s="304"/>
      <c r="T237" s="304"/>
      <c r="U237" s="304"/>
      <c r="V237" s="304"/>
      <c r="W237" s="304"/>
      <c r="X237" s="304"/>
      <c r="Y237" s="412"/>
      <c r="Z237" s="412"/>
      <c r="AA237" s="412"/>
      <c r="AB237" s="412"/>
      <c r="AC237" s="412"/>
      <c r="AD237" s="412"/>
      <c r="AE237" s="412"/>
      <c r="AF237" s="412"/>
      <c r="AG237" s="412"/>
      <c r="AH237" s="412"/>
      <c r="AI237" s="412"/>
      <c r="AJ237" s="412"/>
      <c r="AK237" s="412"/>
      <c r="AL237" s="412"/>
      <c r="AM237" s="306"/>
    </row>
    <row r="238" spans="1:39" ht="34" hidden="1" outlineLevel="1">
      <c r="A238" s="522">
        <v>5</v>
      </c>
      <c r="B238" s="520" t="s">
        <v>98</v>
      </c>
      <c r="C238" s="291" t="s">
        <v>25</v>
      </c>
      <c r="D238" s="295"/>
      <c r="E238" s="295"/>
      <c r="F238" s="295"/>
      <c r="G238" s="295"/>
      <c r="H238" s="295"/>
      <c r="I238" s="295"/>
      <c r="J238" s="295"/>
      <c r="K238" s="295"/>
      <c r="L238" s="295"/>
      <c r="M238" s="295"/>
      <c r="N238" s="291"/>
      <c r="O238" s="295"/>
      <c r="P238" s="295"/>
      <c r="Q238" s="295"/>
      <c r="R238" s="295"/>
      <c r="S238" s="295"/>
      <c r="T238" s="295"/>
      <c r="U238" s="295"/>
      <c r="V238" s="295"/>
      <c r="W238" s="295"/>
      <c r="X238" s="295"/>
      <c r="Y238" s="410"/>
      <c r="Z238" s="410"/>
      <c r="AA238" s="410"/>
      <c r="AB238" s="410"/>
      <c r="AC238" s="410"/>
      <c r="AD238" s="410"/>
      <c r="AE238" s="410"/>
      <c r="AF238" s="410"/>
      <c r="AG238" s="410"/>
      <c r="AH238" s="410"/>
      <c r="AI238" s="410"/>
      <c r="AJ238" s="410"/>
      <c r="AK238" s="410"/>
      <c r="AL238" s="410"/>
      <c r="AM238" s="296">
        <f>SUM(Y238:AL238)</f>
        <v>0</v>
      </c>
    </row>
    <row r="239" spans="1:39" ht="16" hidden="1" outlineLevel="1">
      <c r="B239" s="294" t="s">
        <v>289</v>
      </c>
      <c r="C239" s="291" t="s">
        <v>163</v>
      </c>
      <c r="D239" s="295"/>
      <c r="E239" s="295"/>
      <c r="F239" s="295"/>
      <c r="G239" s="295"/>
      <c r="H239" s="295"/>
      <c r="I239" s="295"/>
      <c r="J239" s="295"/>
      <c r="K239" s="295"/>
      <c r="L239" s="295"/>
      <c r="M239" s="295"/>
      <c r="N239" s="468"/>
      <c r="O239" s="295"/>
      <c r="P239" s="295"/>
      <c r="Q239" s="295"/>
      <c r="R239" s="295"/>
      <c r="S239" s="295"/>
      <c r="T239" s="295"/>
      <c r="U239" s="295"/>
      <c r="V239" s="295"/>
      <c r="W239" s="295"/>
      <c r="X239" s="295"/>
      <c r="Y239" s="411">
        <f>Y238</f>
        <v>0</v>
      </c>
      <c r="Z239" s="411">
        <f t="shared" ref="Z239" si="387">Z238</f>
        <v>0</v>
      </c>
      <c r="AA239" s="411">
        <f t="shared" ref="AA239" si="388">AA238</f>
        <v>0</v>
      </c>
      <c r="AB239" s="411">
        <f t="shared" ref="AB239" si="389">AB238</f>
        <v>0</v>
      </c>
      <c r="AC239" s="411">
        <f t="shared" ref="AC239" si="390">AC238</f>
        <v>0</v>
      </c>
      <c r="AD239" s="411">
        <f t="shared" ref="AD239" si="391">AD238</f>
        <v>0</v>
      </c>
      <c r="AE239" s="411">
        <f t="shared" ref="AE239" si="392">AE238</f>
        <v>0</v>
      </c>
      <c r="AF239" s="411">
        <f t="shared" ref="AF239" si="393">AF238</f>
        <v>0</v>
      </c>
      <c r="AG239" s="411">
        <f t="shared" ref="AG239" si="394">AG238</f>
        <v>0</v>
      </c>
      <c r="AH239" s="411">
        <f t="shared" ref="AH239" si="395">AH238</f>
        <v>0</v>
      </c>
      <c r="AI239" s="411">
        <f t="shared" ref="AI239" si="396">AI238</f>
        <v>0</v>
      </c>
      <c r="AJ239" s="411">
        <f t="shared" ref="AJ239" si="397">AJ238</f>
        <v>0</v>
      </c>
      <c r="AK239" s="411">
        <f t="shared" ref="AK239" si="398">AK238</f>
        <v>0</v>
      </c>
      <c r="AL239" s="411">
        <f t="shared" ref="AL239" si="399">AL238</f>
        <v>0</v>
      </c>
      <c r="AM239" s="297"/>
    </row>
    <row r="240" spans="1:39" ht="16" hidden="1" outlineLevel="1">
      <c r="B240" s="294"/>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22"/>
      <c r="Z240" s="423"/>
      <c r="AA240" s="423"/>
      <c r="AB240" s="423"/>
      <c r="AC240" s="423"/>
      <c r="AD240" s="423"/>
      <c r="AE240" s="423"/>
      <c r="AF240" s="423"/>
      <c r="AG240" s="423"/>
      <c r="AH240" s="423"/>
      <c r="AI240" s="423"/>
      <c r="AJ240" s="423"/>
      <c r="AK240" s="423"/>
      <c r="AL240" s="423"/>
      <c r="AM240" s="297"/>
    </row>
    <row r="241" spans="1:39" ht="17" hidden="1" outlineLevel="1">
      <c r="B241" s="319" t="s">
        <v>498</v>
      </c>
      <c r="C241" s="289"/>
      <c r="D241" s="289"/>
      <c r="E241" s="289"/>
      <c r="F241" s="289"/>
      <c r="G241" s="289"/>
      <c r="H241" s="289"/>
      <c r="I241" s="289"/>
      <c r="J241" s="289"/>
      <c r="K241" s="289"/>
      <c r="L241" s="289"/>
      <c r="M241" s="289"/>
      <c r="N241" s="290"/>
      <c r="O241" s="289"/>
      <c r="P241" s="289"/>
      <c r="Q241" s="289"/>
      <c r="R241" s="289"/>
      <c r="S241" s="289"/>
      <c r="T241" s="289"/>
      <c r="U241" s="289"/>
      <c r="V241" s="289"/>
      <c r="W241" s="289"/>
      <c r="X241" s="289"/>
      <c r="Y241" s="414"/>
      <c r="Z241" s="414"/>
      <c r="AA241" s="414"/>
      <c r="AB241" s="414"/>
      <c r="AC241" s="414"/>
      <c r="AD241" s="414"/>
      <c r="AE241" s="414"/>
      <c r="AF241" s="414"/>
      <c r="AG241" s="414"/>
      <c r="AH241" s="414"/>
      <c r="AI241" s="414"/>
      <c r="AJ241" s="414"/>
      <c r="AK241" s="414"/>
      <c r="AL241" s="414"/>
      <c r="AM241" s="292"/>
    </row>
    <row r="242" spans="1:39" ht="17" hidden="1" outlineLevel="1">
      <c r="A242" s="522">
        <v>6</v>
      </c>
      <c r="B242" s="520" t="s">
        <v>99</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6"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 si="400">Z242</f>
        <v>0</v>
      </c>
      <c r="AA243" s="411">
        <f t="shared" ref="AA243" si="401">AA242</f>
        <v>0</v>
      </c>
      <c r="AB243" s="411">
        <f t="shared" ref="AB243" si="402">AB242</f>
        <v>0</v>
      </c>
      <c r="AC243" s="411">
        <f t="shared" ref="AC243" si="403">AC242</f>
        <v>0</v>
      </c>
      <c r="AD243" s="411">
        <f t="shared" ref="AD243" si="404">AD242</f>
        <v>0</v>
      </c>
      <c r="AE243" s="411">
        <f t="shared" ref="AE243" si="405">AE242</f>
        <v>0</v>
      </c>
      <c r="AF243" s="411">
        <f t="shared" ref="AF243" si="406">AF242</f>
        <v>0</v>
      </c>
      <c r="AG243" s="411">
        <f t="shared" ref="AG243" si="407">AG242</f>
        <v>0</v>
      </c>
      <c r="AH243" s="411">
        <f t="shared" ref="AH243" si="408">AH242</f>
        <v>0</v>
      </c>
      <c r="AI243" s="411">
        <f t="shared" ref="AI243" si="409">AI242</f>
        <v>0</v>
      </c>
      <c r="AJ243" s="411">
        <f t="shared" ref="AJ243" si="410">AJ242</f>
        <v>0</v>
      </c>
      <c r="AK243" s="411">
        <f t="shared" ref="AK243" si="411">AK242</f>
        <v>0</v>
      </c>
      <c r="AL243" s="411">
        <f t="shared" ref="AL243" si="412">AL242</f>
        <v>0</v>
      </c>
      <c r="AM243" s="311"/>
    </row>
    <row r="244" spans="1:39" ht="16" hidden="1" outlineLevel="1">
      <c r="B244" s="310"/>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6"/>
      <c r="AA244" s="416"/>
      <c r="AB244" s="416"/>
      <c r="AC244" s="416"/>
      <c r="AD244" s="416"/>
      <c r="AE244" s="416"/>
      <c r="AF244" s="416"/>
      <c r="AG244" s="416"/>
      <c r="AH244" s="416"/>
      <c r="AI244" s="416"/>
      <c r="AJ244" s="416"/>
      <c r="AK244" s="416"/>
      <c r="AL244" s="416"/>
      <c r="AM244" s="313"/>
    </row>
    <row r="245" spans="1:39" ht="34" hidden="1" outlineLevel="1">
      <c r="A245" s="522">
        <v>7</v>
      </c>
      <c r="B245" s="520" t="s">
        <v>100</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6"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 si="413">Z245</f>
        <v>0</v>
      </c>
      <c r="AA246" s="411">
        <f t="shared" ref="AA246" si="414">AA245</f>
        <v>0</v>
      </c>
      <c r="AB246" s="411">
        <f t="shared" ref="AB246" si="415">AB245</f>
        <v>0</v>
      </c>
      <c r="AC246" s="411">
        <f t="shared" ref="AC246" si="416">AC245</f>
        <v>0</v>
      </c>
      <c r="AD246" s="411">
        <f t="shared" ref="AD246" si="417">AD245</f>
        <v>0</v>
      </c>
      <c r="AE246" s="411">
        <f t="shared" ref="AE246" si="418">AE245</f>
        <v>0</v>
      </c>
      <c r="AF246" s="411">
        <f t="shared" ref="AF246" si="419">AF245</f>
        <v>0</v>
      </c>
      <c r="AG246" s="411">
        <f t="shared" ref="AG246" si="420">AG245</f>
        <v>0</v>
      </c>
      <c r="AH246" s="411">
        <f t="shared" ref="AH246" si="421">AH245</f>
        <v>0</v>
      </c>
      <c r="AI246" s="411">
        <f t="shared" ref="AI246" si="422">AI245</f>
        <v>0</v>
      </c>
      <c r="AJ246" s="411">
        <f t="shared" ref="AJ246" si="423">AJ245</f>
        <v>0</v>
      </c>
      <c r="AK246" s="411">
        <f t="shared" ref="AK246" si="424">AK245</f>
        <v>0</v>
      </c>
      <c r="AL246" s="411">
        <f t="shared" ref="AL246" si="425">AL245</f>
        <v>0</v>
      </c>
      <c r="AM246" s="311"/>
    </row>
    <row r="247" spans="1:39" ht="16" hidden="1" outlineLevel="1">
      <c r="B247" s="314"/>
      <c r="C247" s="312"/>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416"/>
      <c r="Z247" s="417"/>
      <c r="AA247" s="416"/>
      <c r="AB247" s="416"/>
      <c r="AC247" s="416"/>
      <c r="AD247" s="416"/>
      <c r="AE247" s="416"/>
      <c r="AF247" s="416"/>
      <c r="AG247" s="416"/>
      <c r="AH247" s="416"/>
      <c r="AI247" s="416"/>
      <c r="AJ247" s="416"/>
      <c r="AK247" s="416"/>
      <c r="AL247" s="416"/>
      <c r="AM247" s="313"/>
    </row>
    <row r="248" spans="1:39" ht="34" hidden="1" outlineLevel="1">
      <c r="A248" s="522">
        <v>8</v>
      </c>
      <c r="B248" s="520" t="s">
        <v>101</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6"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Y248</f>
        <v>0</v>
      </c>
      <c r="Z249" s="411">
        <f t="shared" ref="Z249" si="426">Z248</f>
        <v>0</v>
      </c>
      <c r="AA249" s="411">
        <f t="shared" ref="AA249" si="427">AA248</f>
        <v>0</v>
      </c>
      <c r="AB249" s="411">
        <f t="shared" ref="AB249" si="428">AB248</f>
        <v>0</v>
      </c>
      <c r="AC249" s="411">
        <f t="shared" ref="AC249" si="429">AC248</f>
        <v>0</v>
      </c>
      <c r="AD249" s="411">
        <f t="shared" ref="AD249" si="430">AD248</f>
        <v>0</v>
      </c>
      <c r="AE249" s="411">
        <f t="shared" ref="AE249" si="431">AE248</f>
        <v>0</v>
      </c>
      <c r="AF249" s="411">
        <f t="shared" ref="AF249" si="432">AF248</f>
        <v>0</v>
      </c>
      <c r="AG249" s="411">
        <f t="shared" ref="AG249" si="433">AG248</f>
        <v>0</v>
      </c>
      <c r="AH249" s="411">
        <f t="shared" ref="AH249" si="434">AH248</f>
        <v>0</v>
      </c>
      <c r="AI249" s="411">
        <f t="shared" ref="AI249" si="435">AI248</f>
        <v>0</v>
      </c>
      <c r="AJ249" s="411">
        <f t="shared" ref="AJ249" si="436">AJ248</f>
        <v>0</v>
      </c>
      <c r="AK249" s="411">
        <f t="shared" ref="AK249" si="437">AK248</f>
        <v>0</v>
      </c>
      <c r="AL249" s="411">
        <f t="shared" ref="AL249" si="438">AL248</f>
        <v>0</v>
      </c>
      <c r="AM249" s="311"/>
    </row>
    <row r="250" spans="1:39" ht="16"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7"/>
      <c r="AA250" s="416"/>
      <c r="AB250" s="416"/>
      <c r="AC250" s="416"/>
      <c r="AD250" s="416"/>
      <c r="AE250" s="416"/>
      <c r="AF250" s="416"/>
      <c r="AG250" s="416"/>
      <c r="AH250" s="416"/>
      <c r="AI250" s="416"/>
      <c r="AJ250" s="416"/>
      <c r="AK250" s="416"/>
      <c r="AL250" s="416"/>
      <c r="AM250" s="313"/>
    </row>
    <row r="251" spans="1:39" ht="34" hidden="1" outlineLevel="1">
      <c r="A251" s="522">
        <v>9</v>
      </c>
      <c r="B251" s="520" t="s">
        <v>102</v>
      </c>
      <c r="C251" s="291" t="s">
        <v>25</v>
      </c>
      <c r="D251" s="295"/>
      <c r="E251" s="295"/>
      <c r="F251" s="295"/>
      <c r="G251" s="295"/>
      <c r="H251" s="295"/>
      <c r="I251" s="295"/>
      <c r="J251" s="295"/>
      <c r="K251" s="295"/>
      <c r="L251" s="295"/>
      <c r="M251" s="295"/>
      <c r="N251" s="295">
        <v>12</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t="16" hidden="1" outlineLevel="1">
      <c r="B252" s="294" t="s">
        <v>289</v>
      </c>
      <c r="C252" s="291" t="s">
        <v>163</v>
      </c>
      <c r="D252" s="295"/>
      <c r="E252" s="295"/>
      <c r="F252" s="295"/>
      <c r="G252" s="295"/>
      <c r="H252" s="295"/>
      <c r="I252" s="295"/>
      <c r="J252" s="295"/>
      <c r="K252" s="295"/>
      <c r="L252" s="295"/>
      <c r="M252" s="295"/>
      <c r="N252" s="295">
        <f>N251</f>
        <v>12</v>
      </c>
      <c r="O252" s="295"/>
      <c r="P252" s="295"/>
      <c r="Q252" s="295"/>
      <c r="R252" s="295"/>
      <c r="S252" s="295"/>
      <c r="T252" s="295"/>
      <c r="U252" s="295"/>
      <c r="V252" s="295"/>
      <c r="W252" s="295"/>
      <c r="X252" s="295"/>
      <c r="Y252" s="411">
        <f>Y251</f>
        <v>0</v>
      </c>
      <c r="Z252" s="411">
        <f t="shared" ref="Z252" si="439">Z251</f>
        <v>0</v>
      </c>
      <c r="AA252" s="411">
        <f t="shared" ref="AA252" si="440">AA251</f>
        <v>0</v>
      </c>
      <c r="AB252" s="411">
        <f t="shared" ref="AB252" si="441">AB251</f>
        <v>0</v>
      </c>
      <c r="AC252" s="411">
        <f t="shared" ref="AC252" si="442">AC251</f>
        <v>0</v>
      </c>
      <c r="AD252" s="411">
        <f t="shared" ref="AD252" si="443">AD251</f>
        <v>0</v>
      </c>
      <c r="AE252" s="411">
        <f t="shared" ref="AE252" si="444">AE251</f>
        <v>0</v>
      </c>
      <c r="AF252" s="411">
        <f t="shared" ref="AF252" si="445">AF251</f>
        <v>0</v>
      </c>
      <c r="AG252" s="411">
        <f t="shared" ref="AG252" si="446">AG251</f>
        <v>0</v>
      </c>
      <c r="AH252" s="411">
        <f t="shared" ref="AH252" si="447">AH251</f>
        <v>0</v>
      </c>
      <c r="AI252" s="411">
        <f t="shared" ref="AI252" si="448">AI251</f>
        <v>0</v>
      </c>
      <c r="AJ252" s="411">
        <f t="shared" ref="AJ252" si="449">AJ251</f>
        <v>0</v>
      </c>
      <c r="AK252" s="411">
        <f t="shared" ref="AK252" si="450">AK251</f>
        <v>0</v>
      </c>
      <c r="AL252" s="411">
        <f t="shared" ref="AL252" si="451">AL251</f>
        <v>0</v>
      </c>
      <c r="AM252" s="311"/>
    </row>
    <row r="253" spans="1:39" ht="16"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6"/>
      <c r="AA253" s="416"/>
      <c r="AB253" s="416"/>
      <c r="AC253" s="416"/>
      <c r="AD253" s="416"/>
      <c r="AE253" s="416"/>
      <c r="AF253" s="416"/>
      <c r="AG253" s="416"/>
      <c r="AH253" s="416"/>
      <c r="AI253" s="416"/>
      <c r="AJ253" s="416"/>
      <c r="AK253" s="416"/>
      <c r="AL253" s="416"/>
      <c r="AM253" s="313"/>
    </row>
    <row r="254" spans="1:39" ht="34" hidden="1" outlineLevel="1">
      <c r="A254" s="522">
        <v>10</v>
      </c>
      <c r="B254" s="520" t="s">
        <v>103</v>
      </c>
      <c r="C254" s="291" t="s">
        <v>25</v>
      </c>
      <c r="D254" s="295"/>
      <c r="E254" s="295"/>
      <c r="F254" s="295"/>
      <c r="G254" s="295"/>
      <c r="H254" s="295"/>
      <c r="I254" s="295"/>
      <c r="J254" s="295"/>
      <c r="K254" s="295"/>
      <c r="L254" s="295"/>
      <c r="M254" s="295"/>
      <c r="N254" s="295">
        <v>3</v>
      </c>
      <c r="O254" s="295"/>
      <c r="P254" s="295"/>
      <c r="Q254" s="295"/>
      <c r="R254" s="295"/>
      <c r="S254" s="295"/>
      <c r="T254" s="295"/>
      <c r="U254" s="295"/>
      <c r="V254" s="295"/>
      <c r="W254" s="295"/>
      <c r="X254" s="295"/>
      <c r="Y254" s="415"/>
      <c r="Z254" s="410"/>
      <c r="AA254" s="410"/>
      <c r="AB254" s="410"/>
      <c r="AC254" s="410"/>
      <c r="AD254" s="410"/>
      <c r="AE254" s="410"/>
      <c r="AF254" s="415"/>
      <c r="AG254" s="415"/>
      <c r="AH254" s="415"/>
      <c r="AI254" s="415"/>
      <c r="AJ254" s="415"/>
      <c r="AK254" s="415"/>
      <c r="AL254" s="415"/>
      <c r="AM254" s="296">
        <f>SUM(Y254:AL254)</f>
        <v>0</v>
      </c>
    </row>
    <row r="255" spans="1:39" ht="16" hidden="1" outlineLevel="1">
      <c r="B255" s="294" t="s">
        <v>289</v>
      </c>
      <c r="C255" s="291" t="s">
        <v>163</v>
      </c>
      <c r="D255" s="295"/>
      <c r="E255" s="295"/>
      <c r="F255" s="295"/>
      <c r="G255" s="295"/>
      <c r="H255" s="295"/>
      <c r="I255" s="295"/>
      <c r="J255" s="295"/>
      <c r="K255" s="295"/>
      <c r="L255" s="295"/>
      <c r="M255" s="295"/>
      <c r="N255" s="295">
        <f>N254</f>
        <v>3</v>
      </c>
      <c r="O255" s="295"/>
      <c r="P255" s="295"/>
      <c r="Q255" s="295"/>
      <c r="R255" s="295"/>
      <c r="S255" s="295"/>
      <c r="T255" s="295"/>
      <c r="U255" s="295"/>
      <c r="V255" s="295"/>
      <c r="W255" s="295"/>
      <c r="X255" s="295"/>
      <c r="Y255" s="411">
        <f>Y254</f>
        <v>0</v>
      </c>
      <c r="Z255" s="411">
        <f t="shared" ref="Z255" si="452">Z254</f>
        <v>0</v>
      </c>
      <c r="AA255" s="411">
        <f t="shared" ref="AA255" si="453">AA254</f>
        <v>0</v>
      </c>
      <c r="AB255" s="411">
        <f t="shared" ref="AB255" si="454">AB254</f>
        <v>0</v>
      </c>
      <c r="AC255" s="411">
        <f t="shared" ref="AC255" si="455">AC254</f>
        <v>0</v>
      </c>
      <c r="AD255" s="411">
        <f t="shared" ref="AD255" si="456">AD254</f>
        <v>0</v>
      </c>
      <c r="AE255" s="411">
        <f t="shared" ref="AE255" si="457">AE254</f>
        <v>0</v>
      </c>
      <c r="AF255" s="411">
        <f t="shared" ref="AF255" si="458">AF254</f>
        <v>0</v>
      </c>
      <c r="AG255" s="411">
        <f t="shared" ref="AG255" si="459">AG254</f>
        <v>0</v>
      </c>
      <c r="AH255" s="411">
        <f t="shared" ref="AH255" si="460">AH254</f>
        <v>0</v>
      </c>
      <c r="AI255" s="411">
        <f t="shared" ref="AI255" si="461">AI254</f>
        <v>0</v>
      </c>
      <c r="AJ255" s="411">
        <f t="shared" ref="AJ255" si="462">AJ254</f>
        <v>0</v>
      </c>
      <c r="AK255" s="411">
        <f t="shared" ref="AK255" si="463">AK254</f>
        <v>0</v>
      </c>
      <c r="AL255" s="411">
        <f t="shared" ref="AL255" si="464">AL254</f>
        <v>0</v>
      </c>
      <c r="AM255" s="311"/>
    </row>
    <row r="256" spans="1:39" ht="16" hidden="1" outlineLevel="1">
      <c r="B256" s="314"/>
      <c r="C256" s="312"/>
      <c r="D256" s="316"/>
      <c r="E256" s="316"/>
      <c r="F256" s="316"/>
      <c r="G256" s="316"/>
      <c r="H256" s="316"/>
      <c r="I256" s="316"/>
      <c r="J256" s="316"/>
      <c r="K256" s="316"/>
      <c r="L256" s="316"/>
      <c r="M256" s="316"/>
      <c r="N256" s="291"/>
      <c r="O256" s="316"/>
      <c r="P256" s="316"/>
      <c r="Q256" s="316"/>
      <c r="R256" s="316"/>
      <c r="S256" s="316"/>
      <c r="T256" s="316"/>
      <c r="U256" s="316"/>
      <c r="V256" s="316"/>
      <c r="W256" s="316"/>
      <c r="X256" s="316"/>
      <c r="Y256" s="416"/>
      <c r="Z256" s="417"/>
      <c r="AA256" s="416"/>
      <c r="AB256" s="416"/>
      <c r="AC256" s="416"/>
      <c r="AD256" s="416"/>
      <c r="AE256" s="416"/>
      <c r="AF256" s="416"/>
      <c r="AG256" s="416"/>
      <c r="AH256" s="416"/>
      <c r="AI256" s="416"/>
      <c r="AJ256" s="416"/>
      <c r="AK256" s="416"/>
      <c r="AL256" s="416"/>
      <c r="AM256" s="313"/>
    </row>
    <row r="257" spans="1:40" ht="16" hidden="1" outlineLevel="1">
      <c r="B257" s="288" t="s">
        <v>10</v>
      </c>
      <c r="C257" s="289"/>
      <c r="D257" s="289"/>
      <c r="E257" s="289"/>
      <c r="F257" s="289"/>
      <c r="G257" s="289"/>
      <c r="H257" s="289"/>
      <c r="I257" s="289"/>
      <c r="J257" s="289"/>
      <c r="K257" s="289"/>
      <c r="L257" s="289"/>
      <c r="M257" s="289"/>
      <c r="N257" s="290"/>
      <c r="O257" s="289"/>
      <c r="P257" s="289"/>
      <c r="Q257" s="289"/>
      <c r="R257" s="289"/>
      <c r="S257" s="289"/>
      <c r="T257" s="289"/>
      <c r="U257" s="289"/>
      <c r="V257" s="289"/>
      <c r="W257" s="289"/>
      <c r="X257" s="289"/>
      <c r="Y257" s="414"/>
      <c r="Z257" s="414"/>
      <c r="AA257" s="414"/>
      <c r="AB257" s="414"/>
      <c r="AC257" s="414"/>
      <c r="AD257" s="414"/>
      <c r="AE257" s="414"/>
      <c r="AF257" s="414"/>
      <c r="AG257" s="414"/>
      <c r="AH257" s="414"/>
      <c r="AI257" s="414"/>
      <c r="AJ257" s="414"/>
      <c r="AK257" s="414"/>
      <c r="AL257" s="414"/>
      <c r="AM257" s="292"/>
    </row>
    <row r="258" spans="1:40" ht="34" hidden="1" outlineLevel="1">
      <c r="A258" s="522">
        <v>11</v>
      </c>
      <c r="B258" s="520" t="s">
        <v>104</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26"/>
      <c r="Z258" s="410"/>
      <c r="AA258" s="410"/>
      <c r="AB258" s="410"/>
      <c r="AC258" s="410"/>
      <c r="AD258" s="410"/>
      <c r="AE258" s="410"/>
      <c r="AF258" s="415"/>
      <c r="AG258" s="415"/>
      <c r="AH258" s="415"/>
      <c r="AI258" s="415"/>
      <c r="AJ258" s="415"/>
      <c r="AK258" s="415"/>
      <c r="AL258" s="415"/>
      <c r="AM258" s="296">
        <f>SUM(Y258:AL258)</f>
        <v>0</v>
      </c>
    </row>
    <row r="259" spans="1:40" ht="16"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 si="465">Z258</f>
        <v>0</v>
      </c>
      <c r="AA259" s="411">
        <f t="shared" ref="AA259" si="466">AA258</f>
        <v>0</v>
      </c>
      <c r="AB259" s="411">
        <f t="shared" ref="AB259" si="467">AB258</f>
        <v>0</v>
      </c>
      <c r="AC259" s="411">
        <f t="shared" ref="AC259" si="468">AC258</f>
        <v>0</v>
      </c>
      <c r="AD259" s="411">
        <f t="shared" ref="AD259" si="469">AD258</f>
        <v>0</v>
      </c>
      <c r="AE259" s="411">
        <f t="shared" ref="AE259" si="470">AE258</f>
        <v>0</v>
      </c>
      <c r="AF259" s="411">
        <f t="shared" ref="AF259" si="471">AF258</f>
        <v>0</v>
      </c>
      <c r="AG259" s="411">
        <f t="shared" ref="AG259" si="472">AG258</f>
        <v>0</v>
      </c>
      <c r="AH259" s="411">
        <f t="shared" ref="AH259" si="473">AH258</f>
        <v>0</v>
      </c>
      <c r="AI259" s="411">
        <f t="shared" ref="AI259" si="474">AI258</f>
        <v>0</v>
      </c>
      <c r="AJ259" s="411">
        <f t="shared" ref="AJ259" si="475">AJ258</f>
        <v>0</v>
      </c>
      <c r="AK259" s="411">
        <f t="shared" ref="AK259" si="476">AK258</f>
        <v>0</v>
      </c>
      <c r="AL259" s="411">
        <f t="shared" ref="AL259" si="477">AL258</f>
        <v>0</v>
      </c>
      <c r="AM259" s="297"/>
    </row>
    <row r="260" spans="1:40" ht="16"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12"/>
      <c r="Z260" s="421"/>
      <c r="AA260" s="421"/>
      <c r="AB260" s="421"/>
      <c r="AC260" s="421"/>
      <c r="AD260" s="421"/>
      <c r="AE260" s="421"/>
      <c r="AF260" s="421"/>
      <c r="AG260" s="421"/>
      <c r="AH260" s="421"/>
      <c r="AI260" s="421"/>
      <c r="AJ260" s="421"/>
      <c r="AK260" s="421"/>
      <c r="AL260" s="421"/>
      <c r="AM260" s="306"/>
    </row>
    <row r="261" spans="1:40" ht="34" hidden="1" outlineLevel="1">
      <c r="A261" s="522">
        <v>12</v>
      </c>
      <c r="B261" s="520" t="s">
        <v>105</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t="16"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Y261</f>
        <v>0</v>
      </c>
      <c r="Z262" s="411">
        <f t="shared" ref="Z262" si="478">Z261</f>
        <v>0</v>
      </c>
      <c r="AA262" s="411">
        <f t="shared" ref="AA262" si="479">AA261</f>
        <v>0</v>
      </c>
      <c r="AB262" s="411">
        <f t="shared" ref="AB262" si="480">AB261</f>
        <v>0</v>
      </c>
      <c r="AC262" s="411">
        <f t="shared" ref="AC262" si="481">AC261</f>
        <v>0</v>
      </c>
      <c r="AD262" s="411">
        <f t="shared" ref="AD262" si="482">AD261</f>
        <v>0</v>
      </c>
      <c r="AE262" s="411">
        <f t="shared" ref="AE262" si="483">AE261</f>
        <v>0</v>
      </c>
      <c r="AF262" s="411">
        <f t="shared" ref="AF262" si="484">AF261</f>
        <v>0</v>
      </c>
      <c r="AG262" s="411">
        <f t="shared" ref="AG262" si="485">AG261</f>
        <v>0</v>
      </c>
      <c r="AH262" s="411">
        <f t="shared" ref="AH262" si="486">AH261</f>
        <v>0</v>
      </c>
      <c r="AI262" s="411">
        <f t="shared" ref="AI262" si="487">AI261</f>
        <v>0</v>
      </c>
      <c r="AJ262" s="411">
        <f t="shared" ref="AJ262" si="488">AJ261</f>
        <v>0</v>
      </c>
      <c r="AK262" s="411">
        <f t="shared" ref="AK262" si="489">AK261</f>
        <v>0</v>
      </c>
      <c r="AL262" s="411">
        <f t="shared" ref="AL262" si="490">AL261</f>
        <v>0</v>
      </c>
      <c r="AM262" s="297"/>
    </row>
    <row r="263" spans="1:40" ht="16"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22"/>
      <c r="Z263" s="422"/>
      <c r="AA263" s="412"/>
      <c r="AB263" s="412"/>
      <c r="AC263" s="412"/>
      <c r="AD263" s="412"/>
      <c r="AE263" s="412"/>
      <c r="AF263" s="412"/>
      <c r="AG263" s="412"/>
      <c r="AH263" s="412"/>
      <c r="AI263" s="412"/>
      <c r="AJ263" s="412"/>
      <c r="AK263" s="412"/>
      <c r="AL263" s="412"/>
      <c r="AM263" s="306"/>
    </row>
    <row r="264" spans="1:40" ht="34" hidden="1" outlineLevel="1">
      <c r="A264" s="522">
        <v>13</v>
      </c>
      <c r="B264" s="520" t="s">
        <v>106</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0"/>
      <c r="Z264" s="410"/>
      <c r="AA264" s="410"/>
      <c r="AB264" s="410"/>
      <c r="AC264" s="410"/>
      <c r="AD264" s="410"/>
      <c r="AE264" s="410"/>
      <c r="AF264" s="415"/>
      <c r="AG264" s="415"/>
      <c r="AH264" s="415"/>
      <c r="AI264" s="415"/>
      <c r="AJ264" s="415"/>
      <c r="AK264" s="415"/>
      <c r="AL264" s="415"/>
      <c r="AM264" s="296">
        <f>SUM(Y264:AL264)</f>
        <v>0</v>
      </c>
    </row>
    <row r="265" spans="1:40" ht="16" hidden="1" outlineLevel="1">
      <c r="B265" s="294" t="s">
        <v>289</v>
      </c>
      <c r="C265" s="291" t="s">
        <v>163</v>
      </c>
      <c r="D265" s="295"/>
      <c r="E265" s="295"/>
      <c r="F265" s="295"/>
      <c r="G265" s="295"/>
      <c r="H265" s="295"/>
      <c r="I265" s="295"/>
      <c r="J265" s="295"/>
      <c r="K265" s="295"/>
      <c r="L265" s="295"/>
      <c r="M265" s="295"/>
      <c r="N265" s="295">
        <f>N264</f>
        <v>12</v>
      </c>
      <c r="O265" s="295"/>
      <c r="P265" s="295"/>
      <c r="Q265" s="295"/>
      <c r="R265" s="295"/>
      <c r="S265" s="295"/>
      <c r="T265" s="295"/>
      <c r="U265" s="295"/>
      <c r="V265" s="295"/>
      <c r="W265" s="295"/>
      <c r="X265" s="295"/>
      <c r="Y265" s="411">
        <f>Y264</f>
        <v>0</v>
      </c>
      <c r="Z265" s="411">
        <f t="shared" ref="Z265" si="491">Z264</f>
        <v>0</v>
      </c>
      <c r="AA265" s="411">
        <f t="shared" ref="AA265" si="492">AA264</f>
        <v>0</v>
      </c>
      <c r="AB265" s="411">
        <f t="shared" ref="AB265" si="493">AB264</f>
        <v>0</v>
      </c>
      <c r="AC265" s="411">
        <f t="shared" ref="AC265" si="494">AC264</f>
        <v>0</v>
      </c>
      <c r="AD265" s="411">
        <f t="shared" ref="AD265" si="495">AD264</f>
        <v>0</v>
      </c>
      <c r="AE265" s="411">
        <f t="shared" ref="AE265" si="496">AE264</f>
        <v>0</v>
      </c>
      <c r="AF265" s="411">
        <f t="shared" ref="AF265" si="497">AF264</f>
        <v>0</v>
      </c>
      <c r="AG265" s="411">
        <f t="shared" ref="AG265" si="498">AG264</f>
        <v>0</v>
      </c>
      <c r="AH265" s="411">
        <f t="shared" ref="AH265" si="499">AH264</f>
        <v>0</v>
      </c>
      <c r="AI265" s="411">
        <f t="shared" ref="AI265" si="500">AI264</f>
        <v>0</v>
      </c>
      <c r="AJ265" s="411">
        <f t="shared" ref="AJ265" si="501">AJ264</f>
        <v>0</v>
      </c>
      <c r="AK265" s="411">
        <f t="shared" ref="AK265" si="502">AK264</f>
        <v>0</v>
      </c>
      <c r="AL265" s="411">
        <f t="shared" ref="AL265" si="503">AL264</f>
        <v>0</v>
      </c>
      <c r="AM265" s="306"/>
    </row>
    <row r="266" spans="1:40" ht="16" hidden="1" outlineLevel="1">
      <c r="B266" s="315"/>
      <c r="C266" s="305"/>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2"/>
      <c r="AF266" s="412"/>
      <c r="AG266" s="412"/>
      <c r="AH266" s="412"/>
      <c r="AI266" s="412"/>
      <c r="AJ266" s="412"/>
      <c r="AK266" s="412"/>
      <c r="AL266" s="412"/>
      <c r="AM266" s="306"/>
    </row>
    <row r="267" spans="1:40" ht="16" hidden="1" outlineLevel="1">
      <c r="B267" s="288" t="s">
        <v>107</v>
      </c>
      <c r="C267" s="289"/>
      <c r="D267" s="290"/>
      <c r="E267" s="290"/>
      <c r="F267" s="290"/>
      <c r="G267" s="290"/>
      <c r="H267" s="290"/>
      <c r="I267" s="290"/>
      <c r="J267" s="290"/>
      <c r="K267" s="290"/>
      <c r="L267" s="290"/>
      <c r="M267" s="290"/>
      <c r="N267" s="290"/>
      <c r="O267" s="290"/>
      <c r="P267" s="289"/>
      <c r="Q267" s="289"/>
      <c r="R267" s="289"/>
      <c r="S267" s="289"/>
      <c r="T267" s="289"/>
      <c r="U267" s="289"/>
      <c r="V267" s="289"/>
      <c r="W267" s="289"/>
      <c r="X267" s="289"/>
      <c r="Y267" s="414"/>
      <c r="Z267" s="414"/>
      <c r="AA267" s="414"/>
      <c r="AB267" s="414"/>
      <c r="AC267" s="414"/>
      <c r="AD267" s="414"/>
      <c r="AE267" s="414"/>
      <c r="AF267" s="414"/>
      <c r="AG267" s="414"/>
      <c r="AH267" s="414"/>
      <c r="AI267" s="414"/>
      <c r="AJ267" s="414"/>
      <c r="AK267" s="414"/>
      <c r="AL267" s="414"/>
      <c r="AM267" s="292"/>
    </row>
    <row r="268" spans="1:40" ht="17" hidden="1" outlineLevel="1">
      <c r="A268" s="522">
        <v>14</v>
      </c>
      <c r="B268" s="315" t="s">
        <v>108</v>
      </c>
      <c r="C268" s="291" t="s">
        <v>25</v>
      </c>
      <c r="D268" s="295"/>
      <c r="E268" s="295"/>
      <c r="F268" s="295"/>
      <c r="G268" s="295"/>
      <c r="H268" s="295"/>
      <c r="I268" s="295"/>
      <c r="J268" s="295"/>
      <c r="K268" s="295"/>
      <c r="L268" s="295"/>
      <c r="M268" s="295"/>
      <c r="N268" s="295">
        <v>12</v>
      </c>
      <c r="O268" s="295"/>
      <c r="P268" s="295"/>
      <c r="Q268" s="295"/>
      <c r="R268" s="295"/>
      <c r="S268" s="295"/>
      <c r="T268" s="295"/>
      <c r="U268" s="295"/>
      <c r="V268" s="295"/>
      <c r="W268" s="295"/>
      <c r="X268" s="295"/>
      <c r="Y268" s="410"/>
      <c r="Z268" s="410"/>
      <c r="AA268" s="410"/>
      <c r="AB268" s="410"/>
      <c r="AC268" s="410"/>
      <c r="AD268" s="410"/>
      <c r="AE268" s="410"/>
      <c r="AF268" s="410"/>
      <c r="AG268" s="410"/>
      <c r="AH268" s="410"/>
      <c r="AI268" s="410"/>
      <c r="AJ268" s="410"/>
      <c r="AK268" s="410"/>
      <c r="AL268" s="410"/>
      <c r="AM268" s="296">
        <f>SUM(Y268:AL268)</f>
        <v>0</v>
      </c>
    </row>
    <row r="269" spans="1:40" ht="16" hidden="1" outlineLevel="1">
      <c r="B269" s="294" t="s">
        <v>289</v>
      </c>
      <c r="C269" s="291" t="s">
        <v>163</v>
      </c>
      <c r="D269" s="295"/>
      <c r="E269" s="295"/>
      <c r="F269" s="295"/>
      <c r="G269" s="295"/>
      <c r="H269" s="295"/>
      <c r="I269" s="295"/>
      <c r="J269" s="295"/>
      <c r="K269" s="295"/>
      <c r="L269" s="295"/>
      <c r="M269" s="295"/>
      <c r="N269" s="295">
        <f>N268</f>
        <v>12</v>
      </c>
      <c r="O269" s="295"/>
      <c r="P269" s="295"/>
      <c r="Q269" s="295"/>
      <c r="R269" s="295"/>
      <c r="S269" s="295"/>
      <c r="T269" s="295"/>
      <c r="U269" s="295"/>
      <c r="V269" s="295"/>
      <c r="W269" s="295"/>
      <c r="X269" s="295"/>
      <c r="Y269" s="411">
        <f>Y268</f>
        <v>0</v>
      </c>
      <c r="Z269" s="411">
        <f t="shared" ref="Z269" si="504">Z268</f>
        <v>0</v>
      </c>
      <c r="AA269" s="411">
        <f t="shared" ref="AA269" si="505">AA268</f>
        <v>0</v>
      </c>
      <c r="AB269" s="411">
        <f t="shared" ref="AB269" si="506">AB268</f>
        <v>0</v>
      </c>
      <c r="AC269" s="411">
        <f t="shared" ref="AC269" si="507">AC268</f>
        <v>0</v>
      </c>
      <c r="AD269" s="411">
        <f t="shared" ref="AD269" si="508">AD268</f>
        <v>0</v>
      </c>
      <c r="AE269" s="411">
        <f t="shared" ref="AE269" si="509">AE268</f>
        <v>0</v>
      </c>
      <c r="AF269" s="411">
        <f t="shared" ref="AF269" si="510">AF268</f>
        <v>0</v>
      </c>
      <c r="AG269" s="411">
        <f t="shared" ref="AG269" si="511">AG268</f>
        <v>0</v>
      </c>
      <c r="AH269" s="411">
        <f t="shared" ref="AH269" si="512">AH268</f>
        <v>0</v>
      </c>
      <c r="AI269" s="411">
        <f t="shared" ref="AI269" si="513">AI268</f>
        <v>0</v>
      </c>
      <c r="AJ269" s="411">
        <f t="shared" ref="AJ269" si="514">AJ268</f>
        <v>0</v>
      </c>
      <c r="AK269" s="411">
        <f t="shared" ref="AK269" si="515">AK268</f>
        <v>0</v>
      </c>
      <c r="AL269" s="411">
        <f t="shared" ref="AL269" si="516">AL268</f>
        <v>0</v>
      </c>
      <c r="AM269" s="297"/>
    </row>
    <row r="270" spans="1:40" ht="16" hidden="1" outlineLevel="1">
      <c r="A270" s="523"/>
      <c r="B270" s="315"/>
      <c r="C270" s="305"/>
      <c r="D270" s="291"/>
      <c r="E270" s="291"/>
      <c r="F270" s="291"/>
      <c r="G270" s="291"/>
      <c r="H270" s="291"/>
      <c r="I270" s="291"/>
      <c r="J270" s="291"/>
      <c r="K270" s="291"/>
      <c r="L270" s="291"/>
      <c r="M270" s="291"/>
      <c r="N270" s="468"/>
      <c r="O270" s="291"/>
      <c r="P270" s="291"/>
      <c r="Q270" s="291"/>
      <c r="R270" s="291"/>
      <c r="S270" s="291"/>
      <c r="T270" s="291"/>
      <c r="U270" s="291"/>
      <c r="V270" s="291"/>
      <c r="W270" s="291"/>
      <c r="X270" s="291"/>
      <c r="Y270" s="412"/>
      <c r="Z270" s="412"/>
      <c r="AA270" s="412"/>
      <c r="AB270" s="412"/>
      <c r="AC270" s="412"/>
      <c r="AD270" s="412"/>
      <c r="AE270" s="412"/>
      <c r="AF270" s="412"/>
      <c r="AG270" s="412"/>
      <c r="AH270" s="412"/>
      <c r="AI270" s="412"/>
      <c r="AJ270" s="412"/>
      <c r="AK270" s="412"/>
      <c r="AL270" s="412"/>
      <c r="AM270" s="301"/>
      <c r="AN270" s="630"/>
    </row>
    <row r="271" spans="1:40" s="309" customFormat="1" ht="16" hidden="1" outlineLevel="1">
      <c r="A271" s="523"/>
      <c r="B271" s="288" t="s">
        <v>490</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6"/>
      <c r="AF271" s="416"/>
      <c r="AG271" s="416"/>
      <c r="AH271" s="416"/>
      <c r="AI271" s="416"/>
      <c r="AJ271" s="416"/>
      <c r="AK271" s="416"/>
      <c r="AL271" s="416"/>
      <c r="AM271" s="517"/>
      <c r="AN271" s="631"/>
    </row>
    <row r="272" spans="1:40" ht="16" hidden="1" outlineLevel="1">
      <c r="A272" s="522">
        <v>15</v>
      </c>
      <c r="B272" s="294" t="s">
        <v>495</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ht="16" hidden="1" outlineLevel="1">
      <c r="B273" s="29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517">Z272</f>
        <v>0</v>
      </c>
      <c r="AA273" s="411">
        <f t="shared" si="517"/>
        <v>0</v>
      </c>
      <c r="AB273" s="411">
        <f t="shared" si="517"/>
        <v>0</v>
      </c>
      <c r="AC273" s="411">
        <f t="shared" si="517"/>
        <v>0</v>
      </c>
      <c r="AD273" s="411">
        <f t="shared" si="517"/>
        <v>0</v>
      </c>
      <c r="AE273" s="411">
        <f t="shared" si="517"/>
        <v>0</v>
      </c>
      <c r="AF273" s="411">
        <f t="shared" si="517"/>
        <v>0</v>
      </c>
      <c r="AG273" s="411">
        <f t="shared" si="517"/>
        <v>0</v>
      </c>
      <c r="AH273" s="411">
        <f t="shared" si="517"/>
        <v>0</v>
      </c>
      <c r="AI273" s="411">
        <f t="shared" si="517"/>
        <v>0</v>
      </c>
      <c r="AJ273" s="411">
        <f t="shared" si="517"/>
        <v>0</v>
      </c>
      <c r="AK273" s="411">
        <f t="shared" si="517"/>
        <v>0</v>
      </c>
      <c r="AL273" s="411">
        <f t="shared" si="517"/>
        <v>0</v>
      </c>
      <c r="AM273" s="297"/>
    </row>
    <row r="274" spans="1:39" ht="16" hidden="1" outlineLevel="1">
      <c r="B274" s="315"/>
      <c r="C274" s="305"/>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2"/>
      <c r="AF274" s="412"/>
      <c r="AG274" s="412"/>
      <c r="AH274" s="412"/>
      <c r="AI274" s="412"/>
      <c r="AJ274" s="412"/>
      <c r="AK274" s="412"/>
      <c r="AL274" s="412"/>
      <c r="AM274" s="306"/>
    </row>
    <row r="275" spans="1:39" s="283" customFormat="1" ht="16" hidden="1" outlineLevel="1">
      <c r="A275" s="522">
        <v>16</v>
      </c>
      <c r="B275" s="324" t="s">
        <v>491</v>
      </c>
      <c r="C275" s="291" t="s">
        <v>25</v>
      </c>
      <c r="D275" s="295"/>
      <c r="E275" s="295"/>
      <c r="F275" s="295"/>
      <c r="G275" s="295"/>
      <c r="H275" s="295"/>
      <c r="I275" s="295"/>
      <c r="J275" s="295"/>
      <c r="K275" s="295"/>
      <c r="L275" s="295"/>
      <c r="M275" s="295"/>
      <c r="N275" s="295">
        <v>0</v>
      </c>
      <c r="O275" s="295"/>
      <c r="P275" s="295"/>
      <c r="Q275" s="295"/>
      <c r="R275" s="295"/>
      <c r="S275" s="295"/>
      <c r="T275" s="295"/>
      <c r="U275" s="295"/>
      <c r="V275" s="295"/>
      <c r="W275" s="295"/>
      <c r="X275" s="295"/>
      <c r="Y275" s="410"/>
      <c r="Z275" s="410"/>
      <c r="AA275" s="410"/>
      <c r="AB275" s="410"/>
      <c r="AC275" s="410"/>
      <c r="AD275" s="410"/>
      <c r="AE275" s="410"/>
      <c r="AF275" s="410"/>
      <c r="AG275" s="410"/>
      <c r="AH275" s="410"/>
      <c r="AI275" s="410"/>
      <c r="AJ275" s="410"/>
      <c r="AK275" s="410"/>
      <c r="AL275" s="410"/>
      <c r="AM275" s="296">
        <f>SUM(Y275:AL275)</f>
        <v>0</v>
      </c>
    </row>
    <row r="276" spans="1:39" s="283" customFormat="1" ht="16" hidden="1" outlineLevel="1">
      <c r="A276" s="522"/>
      <c r="B276" s="324" t="s">
        <v>289</v>
      </c>
      <c r="C276" s="291" t="s">
        <v>163</v>
      </c>
      <c r="D276" s="295"/>
      <c r="E276" s="295"/>
      <c r="F276" s="295"/>
      <c r="G276" s="295"/>
      <c r="H276" s="295"/>
      <c r="I276" s="295"/>
      <c r="J276" s="295"/>
      <c r="K276" s="295"/>
      <c r="L276" s="295"/>
      <c r="M276" s="295"/>
      <c r="N276" s="295">
        <f>N275</f>
        <v>0</v>
      </c>
      <c r="O276" s="295"/>
      <c r="P276" s="295"/>
      <c r="Q276" s="295"/>
      <c r="R276" s="295"/>
      <c r="S276" s="295"/>
      <c r="T276" s="295"/>
      <c r="U276" s="295"/>
      <c r="V276" s="295"/>
      <c r="W276" s="295"/>
      <c r="X276" s="295"/>
      <c r="Y276" s="411">
        <f>Y275</f>
        <v>0</v>
      </c>
      <c r="Z276" s="411">
        <f t="shared" ref="Z276:AL276" si="518">Z275</f>
        <v>0</v>
      </c>
      <c r="AA276" s="411">
        <f t="shared" si="518"/>
        <v>0</v>
      </c>
      <c r="AB276" s="411">
        <f t="shared" si="518"/>
        <v>0</v>
      </c>
      <c r="AC276" s="411">
        <f t="shared" si="518"/>
        <v>0</v>
      </c>
      <c r="AD276" s="411">
        <f t="shared" si="518"/>
        <v>0</v>
      </c>
      <c r="AE276" s="411">
        <f t="shared" si="518"/>
        <v>0</v>
      </c>
      <c r="AF276" s="411">
        <f t="shared" si="518"/>
        <v>0</v>
      </c>
      <c r="AG276" s="411">
        <f t="shared" si="518"/>
        <v>0</v>
      </c>
      <c r="AH276" s="411">
        <f t="shared" si="518"/>
        <v>0</v>
      </c>
      <c r="AI276" s="411">
        <f t="shared" si="518"/>
        <v>0</v>
      </c>
      <c r="AJ276" s="411">
        <f t="shared" si="518"/>
        <v>0</v>
      </c>
      <c r="AK276" s="411">
        <f t="shared" si="518"/>
        <v>0</v>
      </c>
      <c r="AL276" s="411">
        <f t="shared" si="518"/>
        <v>0</v>
      </c>
      <c r="AM276" s="297"/>
    </row>
    <row r="277" spans="1:39" s="283" customFormat="1" ht="16" hidden="1" outlineLevel="1">
      <c r="A277" s="522"/>
      <c r="B277" s="324"/>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412"/>
      <c r="Z277" s="412"/>
      <c r="AA277" s="412"/>
      <c r="AB277" s="412"/>
      <c r="AC277" s="412"/>
      <c r="AD277" s="412"/>
      <c r="AE277" s="416"/>
      <c r="AF277" s="416"/>
      <c r="AG277" s="416"/>
      <c r="AH277" s="416"/>
      <c r="AI277" s="416"/>
      <c r="AJ277" s="416"/>
      <c r="AK277" s="416"/>
      <c r="AL277" s="416"/>
      <c r="AM277" s="313"/>
    </row>
    <row r="278" spans="1:39" ht="17" outlineLevel="1">
      <c r="B278" s="519" t="s">
        <v>496</v>
      </c>
      <c r="C278" s="320"/>
      <c r="D278" s="290"/>
      <c r="E278" s="289"/>
      <c r="F278" s="289"/>
      <c r="G278" s="289"/>
      <c r="H278" s="289"/>
      <c r="I278" s="289"/>
      <c r="J278" s="289"/>
      <c r="K278" s="289"/>
      <c r="L278" s="289"/>
      <c r="M278" s="289"/>
      <c r="N278" s="290"/>
      <c r="O278" s="289"/>
      <c r="P278" s="289"/>
      <c r="Q278" s="289"/>
      <c r="R278" s="289"/>
      <c r="S278" s="289"/>
      <c r="T278" s="289"/>
      <c r="U278" s="289"/>
      <c r="V278" s="289"/>
      <c r="W278" s="289"/>
      <c r="X278" s="289"/>
      <c r="Y278" s="414"/>
      <c r="Z278" s="414"/>
      <c r="AA278" s="414"/>
      <c r="AB278" s="414"/>
      <c r="AC278" s="414"/>
      <c r="AD278" s="414"/>
      <c r="AE278" s="414"/>
      <c r="AF278" s="414"/>
      <c r="AG278" s="414"/>
      <c r="AH278" s="414"/>
      <c r="AI278" s="414"/>
      <c r="AJ278" s="414"/>
      <c r="AK278" s="414"/>
      <c r="AL278" s="414"/>
      <c r="AM278" s="292"/>
    </row>
    <row r="279" spans="1:39" ht="17" outlineLevel="1">
      <c r="A279" s="522">
        <v>17</v>
      </c>
      <c r="B279" s="520" t="s">
        <v>112</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6"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519">Z279</f>
        <v>0</v>
      </c>
      <c r="AA280" s="411">
        <f t="shared" si="519"/>
        <v>0</v>
      </c>
      <c r="AB280" s="411">
        <f t="shared" si="519"/>
        <v>0</v>
      </c>
      <c r="AC280" s="411">
        <f t="shared" si="519"/>
        <v>0</v>
      </c>
      <c r="AD280" s="411">
        <f t="shared" si="519"/>
        <v>0</v>
      </c>
      <c r="AE280" s="411">
        <f t="shared" si="519"/>
        <v>0</v>
      </c>
      <c r="AF280" s="411">
        <f t="shared" si="519"/>
        <v>0</v>
      </c>
      <c r="AG280" s="411">
        <f t="shared" si="519"/>
        <v>0</v>
      </c>
      <c r="AH280" s="411">
        <f t="shared" si="519"/>
        <v>0</v>
      </c>
      <c r="AI280" s="411">
        <f t="shared" si="519"/>
        <v>0</v>
      </c>
      <c r="AJ280" s="411">
        <f t="shared" si="519"/>
        <v>0</v>
      </c>
      <c r="AK280" s="411">
        <f t="shared" si="519"/>
        <v>0</v>
      </c>
      <c r="AL280" s="411">
        <f t="shared" si="519"/>
        <v>0</v>
      </c>
      <c r="AM280" s="306"/>
    </row>
    <row r="281" spans="1:39" ht="16" outlineLevel="1">
      <c r="B281" s="294"/>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2"/>
      <c r="Z281" s="425"/>
      <c r="AA281" s="425"/>
      <c r="AB281" s="425"/>
      <c r="AC281" s="425"/>
      <c r="AD281" s="425"/>
      <c r="AE281" s="425"/>
      <c r="AF281" s="425"/>
      <c r="AG281" s="425"/>
      <c r="AH281" s="425"/>
      <c r="AI281" s="425"/>
      <c r="AJ281" s="425"/>
      <c r="AK281" s="425"/>
      <c r="AL281" s="425"/>
      <c r="AM281" s="306"/>
    </row>
    <row r="282" spans="1:39" ht="17" outlineLevel="1">
      <c r="A282" s="522">
        <v>18</v>
      </c>
      <c r="B282" s="520" t="s">
        <v>830</v>
      </c>
      <c r="C282" s="831" t="s">
        <v>25</v>
      </c>
      <c r="D282" s="295">
        <v>925</v>
      </c>
      <c r="E282" s="295">
        <v>925</v>
      </c>
      <c r="F282" s="295">
        <v>925</v>
      </c>
      <c r="G282" s="295">
        <v>925</v>
      </c>
      <c r="H282" s="295">
        <v>925</v>
      </c>
      <c r="I282" s="295">
        <v>925</v>
      </c>
      <c r="J282" s="295">
        <v>925</v>
      </c>
      <c r="K282" s="295">
        <v>925</v>
      </c>
      <c r="L282" s="295">
        <v>925</v>
      </c>
      <c r="M282" s="295">
        <v>925</v>
      </c>
      <c r="N282" s="831"/>
      <c r="O282" s="295">
        <v>0</v>
      </c>
      <c r="P282" s="295">
        <v>0</v>
      </c>
      <c r="Q282" s="295">
        <v>0</v>
      </c>
      <c r="R282" s="295">
        <v>0</v>
      </c>
      <c r="S282" s="295">
        <v>0</v>
      </c>
      <c r="T282" s="295">
        <v>0</v>
      </c>
      <c r="U282" s="295">
        <v>0</v>
      </c>
      <c r="V282" s="295">
        <v>0</v>
      </c>
      <c r="W282" s="295">
        <v>0</v>
      </c>
      <c r="X282" s="295">
        <v>0</v>
      </c>
      <c r="Y282" s="853">
        <v>1</v>
      </c>
      <c r="Z282" s="832"/>
      <c r="AA282" s="832"/>
      <c r="AB282" s="832"/>
      <c r="AC282" s="832"/>
      <c r="AD282" s="832"/>
      <c r="AE282" s="832"/>
      <c r="AF282" s="415"/>
      <c r="AG282" s="415"/>
      <c r="AH282" s="415"/>
      <c r="AI282" s="415"/>
      <c r="AJ282" s="415"/>
      <c r="AK282" s="415"/>
      <c r="AL282" s="415"/>
      <c r="AM282" s="296">
        <f>SUM(Y282:AL282)</f>
        <v>1</v>
      </c>
    </row>
    <row r="283" spans="1:39" ht="16" outlineLevel="1">
      <c r="B283" s="294" t="s">
        <v>289</v>
      </c>
      <c r="C283" s="831" t="s">
        <v>163</v>
      </c>
      <c r="D283" s="295"/>
      <c r="E283" s="295"/>
      <c r="F283" s="295"/>
      <c r="G283" s="295"/>
      <c r="H283" s="295"/>
      <c r="I283" s="295"/>
      <c r="J283" s="295"/>
      <c r="K283" s="295"/>
      <c r="L283" s="295"/>
      <c r="M283" s="295"/>
      <c r="N283" s="831"/>
      <c r="O283" s="295"/>
      <c r="P283" s="295"/>
      <c r="Q283" s="295"/>
      <c r="R283" s="295"/>
      <c r="S283" s="295"/>
      <c r="T283" s="295"/>
      <c r="U283" s="295"/>
      <c r="V283" s="295"/>
      <c r="W283" s="295"/>
      <c r="X283" s="295"/>
      <c r="Y283" s="834">
        <f>Y282</f>
        <v>1</v>
      </c>
      <c r="Z283" s="834">
        <f t="shared" ref="Z283:AL283" si="520">Z282</f>
        <v>0</v>
      </c>
      <c r="AA283" s="834">
        <f t="shared" si="520"/>
        <v>0</v>
      </c>
      <c r="AB283" s="834">
        <f t="shared" si="520"/>
        <v>0</v>
      </c>
      <c r="AC283" s="834">
        <f t="shared" si="520"/>
        <v>0</v>
      </c>
      <c r="AD283" s="834">
        <f t="shared" si="520"/>
        <v>0</v>
      </c>
      <c r="AE283" s="834">
        <f t="shared" si="520"/>
        <v>0</v>
      </c>
      <c r="AF283" s="834">
        <f t="shared" si="520"/>
        <v>0</v>
      </c>
      <c r="AG283" s="834">
        <f t="shared" si="520"/>
        <v>0</v>
      </c>
      <c r="AH283" s="834">
        <f t="shared" si="520"/>
        <v>0</v>
      </c>
      <c r="AI283" s="834">
        <f t="shared" si="520"/>
        <v>0</v>
      </c>
      <c r="AJ283" s="834">
        <f t="shared" si="520"/>
        <v>0</v>
      </c>
      <c r="AK283" s="834">
        <f t="shared" si="520"/>
        <v>0</v>
      </c>
      <c r="AL283" s="834">
        <f t="shared" si="520"/>
        <v>0</v>
      </c>
      <c r="AM283" s="306"/>
    </row>
    <row r="284" spans="1:39" ht="16" outlineLevel="1">
      <c r="B284" s="322"/>
      <c r="C284" s="831"/>
      <c r="D284" s="831"/>
      <c r="E284" s="831"/>
      <c r="F284" s="831"/>
      <c r="G284" s="831"/>
      <c r="H284" s="831"/>
      <c r="I284" s="831"/>
      <c r="J284" s="831"/>
      <c r="K284" s="831"/>
      <c r="L284" s="831"/>
      <c r="M284" s="831"/>
      <c r="N284" s="831"/>
      <c r="O284" s="831"/>
      <c r="P284" s="831"/>
      <c r="Q284" s="831"/>
      <c r="R284" s="831"/>
      <c r="S284" s="831"/>
      <c r="T284" s="831"/>
      <c r="U284" s="831"/>
      <c r="V284" s="831"/>
      <c r="W284" s="831"/>
      <c r="X284" s="831"/>
      <c r="Y284" s="842"/>
      <c r="Z284" s="859"/>
      <c r="AA284" s="859"/>
      <c r="AB284" s="859"/>
      <c r="AC284" s="859"/>
      <c r="AD284" s="859"/>
      <c r="AE284" s="859"/>
      <c r="AF284" s="859"/>
      <c r="AG284" s="859"/>
      <c r="AH284" s="859"/>
      <c r="AI284" s="859"/>
      <c r="AJ284" s="859"/>
      <c r="AK284" s="859"/>
      <c r="AL284" s="859"/>
      <c r="AM284" s="297"/>
    </row>
    <row r="285" spans="1:39" ht="17" hidden="1" outlineLevel="1">
      <c r="A285" s="522">
        <v>19</v>
      </c>
      <c r="B285" s="520" t="s">
        <v>111</v>
      </c>
      <c r="C285" s="83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853"/>
      <c r="Z285" s="832"/>
      <c r="AA285" s="832"/>
      <c r="AB285" s="832"/>
      <c r="AC285" s="832"/>
      <c r="AD285" s="832"/>
      <c r="AE285" s="832"/>
      <c r="AF285" s="415"/>
      <c r="AG285" s="415"/>
      <c r="AH285" s="415"/>
      <c r="AI285" s="415"/>
      <c r="AJ285" s="415"/>
      <c r="AK285" s="415"/>
      <c r="AL285" s="415"/>
      <c r="AM285" s="296">
        <f>SUM(Y285:AL285)</f>
        <v>0</v>
      </c>
    </row>
    <row r="286" spans="1:39" ht="16" hidden="1" outlineLevel="1">
      <c r="B286" s="294" t="s">
        <v>289</v>
      </c>
      <c r="C286" s="83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834">
        <f>Y285</f>
        <v>0</v>
      </c>
      <c r="Z286" s="834">
        <f t="shared" ref="Z286:AL286" si="521">Z285</f>
        <v>0</v>
      </c>
      <c r="AA286" s="834">
        <f t="shared" si="521"/>
        <v>0</v>
      </c>
      <c r="AB286" s="834">
        <f t="shared" si="521"/>
        <v>0</v>
      </c>
      <c r="AC286" s="834">
        <f t="shared" si="521"/>
        <v>0</v>
      </c>
      <c r="AD286" s="834">
        <f t="shared" si="521"/>
        <v>0</v>
      </c>
      <c r="AE286" s="834">
        <f t="shared" si="521"/>
        <v>0</v>
      </c>
      <c r="AF286" s="834">
        <f t="shared" si="521"/>
        <v>0</v>
      </c>
      <c r="AG286" s="834">
        <f t="shared" si="521"/>
        <v>0</v>
      </c>
      <c r="AH286" s="834">
        <f t="shared" si="521"/>
        <v>0</v>
      </c>
      <c r="AI286" s="834">
        <f t="shared" si="521"/>
        <v>0</v>
      </c>
      <c r="AJ286" s="834">
        <f t="shared" si="521"/>
        <v>0</v>
      </c>
      <c r="AK286" s="834">
        <f t="shared" si="521"/>
        <v>0</v>
      </c>
      <c r="AL286" s="834">
        <f t="shared" si="521"/>
        <v>0</v>
      </c>
      <c r="AM286" s="297"/>
    </row>
    <row r="287" spans="1:39" ht="16" hidden="1" outlineLevel="1">
      <c r="B287" s="322"/>
      <c r="C287" s="831"/>
      <c r="D287" s="831"/>
      <c r="E287" s="831"/>
      <c r="F287" s="831"/>
      <c r="G287" s="831"/>
      <c r="H287" s="831"/>
      <c r="I287" s="831"/>
      <c r="J287" s="831"/>
      <c r="K287" s="831"/>
      <c r="L287" s="831"/>
      <c r="M287" s="831"/>
      <c r="N287" s="831"/>
      <c r="O287" s="831"/>
      <c r="P287" s="831"/>
      <c r="Q287" s="831"/>
      <c r="R287" s="831"/>
      <c r="S287" s="831"/>
      <c r="T287" s="831"/>
      <c r="U287" s="831"/>
      <c r="V287" s="831"/>
      <c r="W287" s="831"/>
      <c r="X287" s="831"/>
      <c r="Y287" s="837"/>
      <c r="Z287" s="837"/>
      <c r="AA287" s="837"/>
      <c r="AB287" s="837"/>
      <c r="AC287" s="837"/>
      <c r="AD287" s="837"/>
      <c r="AE287" s="837"/>
      <c r="AF287" s="837"/>
      <c r="AG287" s="837"/>
      <c r="AH287" s="837"/>
      <c r="AI287" s="837"/>
      <c r="AJ287" s="837"/>
      <c r="AK287" s="837"/>
      <c r="AL287" s="837"/>
      <c r="AM287" s="306"/>
    </row>
    <row r="288" spans="1:39" ht="17" hidden="1" outlineLevel="1">
      <c r="A288" s="522">
        <v>20</v>
      </c>
      <c r="B288" s="520" t="s">
        <v>110</v>
      </c>
      <c r="C288" s="831" t="s">
        <v>25</v>
      </c>
      <c r="D288" s="295"/>
      <c r="E288" s="295"/>
      <c r="F288" s="295"/>
      <c r="G288" s="295"/>
      <c r="H288" s="295"/>
      <c r="I288" s="295"/>
      <c r="J288" s="295"/>
      <c r="K288" s="295"/>
      <c r="L288" s="295"/>
      <c r="M288" s="295"/>
      <c r="N288" s="295">
        <v>12</v>
      </c>
      <c r="O288" s="295"/>
      <c r="P288" s="295"/>
      <c r="Q288" s="295"/>
      <c r="R288" s="295"/>
      <c r="S288" s="295"/>
      <c r="T288" s="295"/>
      <c r="U288" s="295"/>
      <c r="V288" s="295"/>
      <c r="W288" s="295"/>
      <c r="X288" s="295"/>
      <c r="Y288" s="853"/>
      <c r="Z288" s="832"/>
      <c r="AA288" s="832"/>
      <c r="AB288" s="832"/>
      <c r="AC288" s="832"/>
      <c r="AD288" s="832"/>
      <c r="AE288" s="832"/>
      <c r="AF288" s="415"/>
      <c r="AG288" s="415"/>
      <c r="AH288" s="415"/>
      <c r="AI288" s="415"/>
      <c r="AJ288" s="415"/>
      <c r="AK288" s="415"/>
      <c r="AL288" s="415"/>
      <c r="AM288" s="296">
        <f>SUM(Y288:AL288)</f>
        <v>0</v>
      </c>
    </row>
    <row r="289" spans="1:39" ht="16" hidden="1" outlineLevel="1">
      <c r="B289" s="294" t="s">
        <v>289</v>
      </c>
      <c r="C289" s="831" t="s">
        <v>163</v>
      </c>
      <c r="D289" s="295"/>
      <c r="E289" s="295"/>
      <c r="F289" s="295"/>
      <c r="G289" s="295"/>
      <c r="H289" s="295"/>
      <c r="I289" s="295"/>
      <c r="J289" s="295"/>
      <c r="K289" s="295"/>
      <c r="L289" s="295"/>
      <c r="M289" s="295"/>
      <c r="N289" s="295">
        <f>N288</f>
        <v>12</v>
      </c>
      <c r="O289" s="295"/>
      <c r="P289" s="295"/>
      <c r="Q289" s="295"/>
      <c r="R289" s="295"/>
      <c r="S289" s="295"/>
      <c r="T289" s="295"/>
      <c r="U289" s="295"/>
      <c r="V289" s="295"/>
      <c r="W289" s="295"/>
      <c r="X289" s="295"/>
      <c r="Y289" s="834">
        <f t="shared" ref="Y289:AL289" si="522">Y288</f>
        <v>0</v>
      </c>
      <c r="Z289" s="834">
        <f t="shared" si="522"/>
        <v>0</v>
      </c>
      <c r="AA289" s="834">
        <f t="shared" si="522"/>
        <v>0</v>
      </c>
      <c r="AB289" s="834">
        <f t="shared" si="522"/>
        <v>0</v>
      </c>
      <c r="AC289" s="834">
        <f t="shared" si="522"/>
        <v>0</v>
      </c>
      <c r="AD289" s="834">
        <f t="shared" si="522"/>
        <v>0</v>
      </c>
      <c r="AE289" s="834">
        <f t="shared" si="522"/>
        <v>0</v>
      </c>
      <c r="AF289" s="834">
        <f t="shared" si="522"/>
        <v>0</v>
      </c>
      <c r="AG289" s="834">
        <f t="shared" si="522"/>
        <v>0</v>
      </c>
      <c r="AH289" s="834">
        <f t="shared" si="522"/>
        <v>0</v>
      </c>
      <c r="AI289" s="834">
        <f t="shared" si="522"/>
        <v>0</v>
      </c>
      <c r="AJ289" s="834">
        <f t="shared" si="522"/>
        <v>0</v>
      </c>
      <c r="AK289" s="834">
        <f t="shared" si="522"/>
        <v>0</v>
      </c>
      <c r="AL289" s="834">
        <f t="shared" si="522"/>
        <v>0</v>
      </c>
      <c r="AM289" s="306"/>
    </row>
    <row r="290" spans="1:39" ht="16" hidden="1" outlineLevel="1">
      <c r="B290" s="323"/>
      <c r="C290" s="836"/>
      <c r="D290" s="831"/>
      <c r="E290" s="831"/>
      <c r="F290" s="831"/>
      <c r="G290" s="831"/>
      <c r="H290" s="831"/>
      <c r="I290" s="831"/>
      <c r="J290" s="831"/>
      <c r="K290" s="831"/>
      <c r="L290" s="831"/>
      <c r="M290" s="831"/>
      <c r="N290" s="836"/>
      <c r="O290" s="831"/>
      <c r="P290" s="831"/>
      <c r="Q290" s="831"/>
      <c r="R290" s="831"/>
      <c r="S290" s="831"/>
      <c r="T290" s="831"/>
      <c r="U290" s="831"/>
      <c r="V290" s="831"/>
      <c r="W290" s="831"/>
      <c r="X290" s="831"/>
      <c r="Y290" s="837"/>
      <c r="Z290" s="837"/>
      <c r="AA290" s="837"/>
      <c r="AB290" s="837"/>
      <c r="AC290" s="837"/>
      <c r="AD290" s="837"/>
      <c r="AE290" s="837"/>
      <c r="AF290" s="837"/>
      <c r="AG290" s="837"/>
      <c r="AH290" s="837"/>
      <c r="AI290" s="837"/>
      <c r="AJ290" s="837"/>
      <c r="AK290" s="837"/>
      <c r="AL290" s="837"/>
      <c r="AM290" s="306"/>
    </row>
    <row r="291" spans="1:39" ht="16" outlineLevel="1">
      <c r="B291" s="518" t="s">
        <v>503</v>
      </c>
      <c r="C291" s="831"/>
      <c r="D291" s="831"/>
      <c r="E291" s="831"/>
      <c r="F291" s="831"/>
      <c r="G291" s="831"/>
      <c r="H291" s="831"/>
      <c r="I291" s="831"/>
      <c r="J291" s="831"/>
      <c r="K291" s="831"/>
      <c r="L291" s="831"/>
      <c r="M291" s="831"/>
      <c r="N291" s="831"/>
      <c r="O291" s="831"/>
      <c r="P291" s="831"/>
      <c r="Q291" s="831"/>
      <c r="R291" s="831"/>
      <c r="S291" s="831"/>
      <c r="T291" s="831"/>
      <c r="U291" s="831"/>
      <c r="V291" s="831"/>
      <c r="W291" s="831"/>
      <c r="X291" s="831"/>
      <c r="Y291" s="841"/>
      <c r="Z291" s="858"/>
      <c r="AA291" s="858"/>
      <c r="AB291" s="858"/>
      <c r="AC291" s="858"/>
      <c r="AD291" s="858"/>
      <c r="AE291" s="858"/>
      <c r="AF291" s="858"/>
      <c r="AG291" s="858"/>
      <c r="AH291" s="858"/>
      <c r="AI291" s="858"/>
      <c r="AJ291" s="858"/>
      <c r="AK291" s="858"/>
      <c r="AL291" s="858"/>
      <c r="AM291" s="306"/>
    </row>
    <row r="292" spans="1:39" ht="16" outlineLevel="1">
      <c r="B292" s="288" t="s">
        <v>499</v>
      </c>
      <c r="C292" s="831"/>
      <c r="D292" s="831"/>
      <c r="E292" s="831"/>
      <c r="F292" s="831"/>
      <c r="G292" s="831"/>
      <c r="H292" s="831"/>
      <c r="I292" s="831"/>
      <c r="J292" s="831"/>
      <c r="K292" s="831"/>
      <c r="L292" s="831"/>
      <c r="M292" s="831"/>
      <c r="N292" s="831"/>
      <c r="O292" s="831"/>
      <c r="P292" s="831"/>
      <c r="Q292" s="831"/>
      <c r="R292" s="831"/>
      <c r="S292" s="831"/>
      <c r="T292" s="831"/>
      <c r="U292" s="831"/>
      <c r="V292" s="831"/>
      <c r="W292" s="831"/>
      <c r="X292" s="831"/>
      <c r="Y292" s="841"/>
      <c r="Z292" s="858"/>
      <c r="AA292" s="858"/>
      <c r="AB292" s="858"/>
      <c r="AC292" s="858"/>
      <c r="AD292" s="858"/>
      <c r="AE292" s="858"/>
      <c r="AF292" s="858"/>
      <c r="AG292" s="858"/>
      <c r="AH292" s="858"/>
      <c r="AI292" s="858"/>
      <c r="AJ292" s="858"/>
      <c r="AK292" s="858"/>
      <c r="AL292" s="858"/>
      <c r="AM292" s="306"/>
    </row>
    <row r="293" spans="1:39" ht="17" outlineLevel="1">
      <c r="A293" s="522">
        <v>21</v>
      </c>
      <c r="B293" s="520" t="s">
        <v>113</v>
      </c>
      <c r="C293" s="831" t="s">
        <v>25</v>
      </c>
      <c r="D293" s="295">
        <v>5429010</v>
      </c>
      <c r="E293" s="295">
        <v>5429010</v>
      </c>
      <c r="F293" s="295">
        <v>5429010</v>
      </c>
      <c r="G293" s="295">
        <v>5429010</v>
      </c>
      <c r="H293" s="295">
        <v>5429010</v>
      </c>
      <c r="I293" s="295">
        <v>5429010</v>
      </c>
      <c r="J293" s="295">
        <v>5429010</v>
      </c>
      <c r="K293" s="295">
        <v>5428211</v>
      </c>
      <c r="L293" s="295">
        <v>5428211</v>
      </c>
      <c r="M293" s="295">
        <v>5404895</v>
      </c>
      <c r="N293" s="831"/>
      <c r="O293" s="295">
        <v>353</v>
      </c>
      <c r="P293" s="295">
        <v>353</v>
      </c>
      <c r="Q293" s="295">
        <v>353</v>
      </c>
      <c r="R293" s="295">
        <v>353</v>
      </c>
      <c r="S293" s="295">
        <v>353</v>
      </c>
      <c r="T293" s="295">
        <v>353</v>
      </c>
      <c r="U293" s="295">
        <v>353</v>
      </c>
      <c r="V293" s="295">
        <v>353</v>
      </c>
      <c r="W293" s="295">
        <v>353</v>
      </c>
      <c r="X293" s="295">
        <v>351</v>
      </c>
      <c r="Y293" s="832">
        <v>1</v>
      </c>
      <c r="Z293" s="832"/>
      <c r="AA293" s="832"/>
      <c r="AB293" s="832"/>
      <c r="AC293" s="832"/>
      <c r="AD293" s="832"/>
      <c r="AE293" s="832"/>
      <c r="AF293" s="832"/>
      <c r="AG293" s="832"/>
      <c r="AH293" s="832"/>
      <c r="AI293" s="832"/>
      <c r="AJ293" s="832"/>
      <c r="AK293" s="832"/>
      <c r="AL293" s="832"/>
      <c r="AM293" s="296">
        <f>SUM(Y293:AL293)</f>
        <v>1</v>
      </c>
    </row>
    <row r="294" spans="1:39" ht="16" outlineLevel="1">
      <c r="B294" s="294" t="s">
        <v>289</v>
      </c>
      <c r="C294" s="831" t="s">
        <v>163</v>
      </c>
      <c r="D294" s="295">
        <v>617704</v>
      </c>
      <c r="E294" s="295">
        <v>617704</v>
      </c>
      <c r="F294" s="295">
        <v>617704</v>
      </c>
      <c r="G294" s="295">
        <v>617704</v>
      </c>
      <c r="H294" s="295">
        <v>617704</v>
      </c>
      <c r="I294" s="295">
        <v>617704</v>
      </c>
      <c r="J294" s="295">
        <v>617704</v>
      </c>
      <c r="K294" s="295">
        <v>617653</v>
      </c>
      <c r="L294" s="295">
        <v>617653</v>
      </c>
      <c r="M294" s="295">
        <v>618288</v>
      </c>
      <c r="N294" s="831"/>
      <c r="O294" s="295">
        <v>39</v>
      </c>
      <c r="P294" s="295">
        <v>39</v>
      </c>
      <c r="Q294" s="295">
        <v>39</v>
      </c>
      <c r="R294" s="295">
        <v>39</v>
      </c>
      <c r="S294" s="295">
        <v>39</v>
      </c>
      <c r="T294" s="295">
        <v>39</v>
      </c>
      <c r="U294" s="295">
        <v>39</v>
      </c>
      <c r="V294" s="295">
        <v>39</v>
      </c>
      <c r="W294" s="295">
        <v>39</v>
      </c>
      <c r="X294" s="295">
        <v>39</v>
      </c>
      <c r="Y294" s="834">
        <f>Y293</f>
        <v>1</v>
      </c>
      <c r="Z294" s="834">
        <f t="shared" ref="Z294:AL294" si="523">Z293</f>
        <v>0</v>
      </c>
      <c r="AA294" s="834">
        <f t="shared" si="523"/>
        <v>0</v>
      </c>
      <c r="AB294" s="834">
        <f t="shared" si="523"/>
        <v>0</v>
      </c>
      <c r="AC294" s="834">
        <f t="shared" si="523"/>
        <v>0</v>
      </c>
      <c r="AD294" s="834">
        <f t="shared" si="523"/>
        <v>0</v>
      </c>
      <c r="AE294" s="834">
        <f t="shared" si="523"/>
        <v>0</v>
      </c>
      <c r="AF294" s="834">
        <f t="shared" si="523"/>
        <v>0</v>
      </c>
      <c r="AG294" s="834">
        <f t="shared" si="523"/>
        <v>0</v>
      </c>
      <c r="AH294" s="834">
        <f t="shared" si="523"/>
        <v>0</v>
      </c>
      <c r="AI294" s="834">
        <f t="shared" si="523"/>
        <v>0</v>
      </c>
      <c r="AJ294" s="834">
        <f t="shared" si="523"/>
        <v>0</v>
      </c>
      <c r="AK294" s="834">
        <f t="shared" si="523"/>
        <v>0</v>
      </c>
      <c r="AL294" s="834">
        <f t="shared" si="523"/>
        <v>0</v>
      </c>
      <c r="AM294" s="306"/>
    </row>
    <row r="295" spans="1:39" ht="16" outlineLevel="1">
      <c r="B295" s="294"/>
      <c r="C295" s="831"/>
      <c r="D295" s="831"/>
      <c r="E295" s="831"/>
      <c r="F295" s="831"/>
      <c r="G295" s="831"/>
      <c r="H295" s="831"/>
      <c r="I295" s="831"/>
      <c r="J295" s="831"/>
      <c r="K295" s="831"/>
      <c r="L295" s="831"/>
      <c r="M295" s="831"/>
      <c r="N295" s="831"/>
      <c r="O295" s="831"/>
      <c r="P295" s="831"/>
      <c r="Q295" s="831"/>
      <c r="R295" s="831"/>
      <c r="S295" s="831"/>
      <c r="T295" s="831"/>
      <c r="U295" s="831"/>
      <c r="V295" s="831"/>
      <c r="W295" s="831"/>
      <c r="X295" s="831"/>
      <c r="Y295" s="841"/>
      <c r="Z295" s="858"/>
      <c r="AA295" s="858"/>
      <c r="AB295" s="858"/>
      <c r="AC295" s="858"/>
      <c r="AD295" s="858"/>
      <c r="AE295" s="858"/>
      <c r="AF295" s="858"/>
      <c r="AG295" s="858"/>
      <c r="AH295" s="858"/>
      <c r="AI295" s="858"/>
      <c r="AJ295" s="858"/>
      <c r="AK295" s="858"/>
      <c r="AL295" s="858"/>
      <c r="AM295" s="306"/>
    </row>
    <row r="296" spans="1:39" ht="34" outlineLevel="1">
      <c r="A296" s="522">
        <v>22</v>
      </c>
      <c r="B296" s="520" t="s">
        <v>114</v>
      </c>
      <c r="C296" s="831" t="s">
        <v>25</v>
      </c>
      <c r="D296" s="295">
        <v>1022301</v>
      </c>
      <c r="E296" s="295">
        <v>1022301</v>
      </c>
      <c r="F296" s="295">
        <v>1022301</v>
      </c>
      <c r="G296" s="295">
        <v>1022301</v>
      </c>
      <c r="H296" s="295">
        <v>1022301</v>
      </c>
      <c r="I296" s="295">
        <v>1022301</v>
      </c>
      <c r="J296" s="295">
        <v>1022301</v>
      </c>
      <c r="K296" s="295">
        <v>1022301</v>
      </c>
      <c r="L296" s="295">
        <v>1022301</v>
      </c>
      <c r="M296" s="295">
        <v>1022301</v>
      </c>
      <c r="N296" s="831"/>
      <c r="O296" s="295">
        <v>302</v>
      </c>
      <c r="P296" s="295">
        <v>302</v>
      </c>
      <c r="Q296" s="295">
        <v>302</v>
      </c>
      <c r="R296" s="295">
        <v>302</v>
      </c>
      <c r="S296" s="295">
        <v>302</v>
      </c>
      <c r="T296" s="295">
        <v>302</v>
      </c>
      <c r="U296" s="295">
        <v>302</v>
      </c>
      <c r="V296" s="295">
        <v>302</v>
      </c>
      <c r="W296" s="295">
        <v>302</v>
      </c>
      <c r="X296" s="295">
        <v>302</v>
      </c>
      <c r="Y296" s="832">
        <v>1</v>
      </c>
      <c r="Z296" s="832"/>
      <c r="AA296" s="832"/>
      <c r="AB296" s="832"/>
      <c r="AC296" s="832"/>
      <c r="AD296" s="832"/>
      <c r="AE296" s="832"/>
      <c r="AF296" s="832"/>
      <c r="AG296" s="832"/>
      <c r="AH296" s="832"/>
      <c r="AI296" s="832"/>
      <c r="AJ296" s="832"/>
      <c r="AK296" s="832"/>
      <c r="AL296" s="832"/>
      <c r="AM296" s="296">
        <f>SUM(Y296:AL296)</f>
        <v>1</v>
      </c>
    </row>
    <row r="297" spans="1:39" ht="16" outlineLevel="1">
      <c r="B297" s="294" t="s">
        <v>289</v>
      </c>
      <c r="C297" s="831" t="s">
        <v>163</v>
      </c>
      <c r="D297" s="295">
        <v>6825</v>
      </c>
      <c r="E297" s="295">
        <v>6825</v>
      </c>
      <c r="F297" s="295">
        <v>6825</v>
      </c>
      <c r="G297" s="295">
        <v>6825</v>
      </c>
      <c r="H297" s="295">
        <v>6825</v>
      </c>
      <c r="I297" s="295">
        <v>6825</v>
      </c>
      <c r="J297" s="295">
        <v>6825</v>
      </c>
      <c r="K297" s="295">
        <v>6825</v>
      </c>
      <c r="L297" s="295">
        <v>6825</v>
      </c>
      <c r="M297" s="295">
        <v>6825</v>
      </c>
      <c r="N297" s="831"/>
      <c r="O297" s="295">
        <v>2</v>
      </c>
      <c r="P297" s="295">
        <v>2</v>
      </c>
      <c r="Q297" s="295">
        <v>2</v>
      </c>
      <c r="R297" s="295">
        <v>2</v>
      </c>
      <c r="S297" s="295">
        <v>2</v>
      </c>
      <c r="T297" s="295">
        <v>2</v>
      </c>
      <c r="U297" s="295">
        <v>2</v>
      </c>
      <c r="V297" s="295">
        <v>2</v>
      </c>
      <c r="W297" s="295">
        <v>2</v>
      </c>
      <c r="X297" s="295">
        <v>2</v>
      </c>
      <c r="Y297" s="834">
        <f>Y296</f>
        <v>1</v>
      </c>
      <c r="Z297" s="834">
        <f t="shared" ref="Z297:AL297" si="524">Z296</f>
        <v>0</v>
      </c>
      <c r="AA297" s="834">
        <f t="shared" si="524"/>
        <v>0</v>
      </c>
      <c r="AB297" s="834">
        <f t="shared" si="524"/>
        <v>0</v>
      </c>
      <c r="AC297" s="834">
        <f t="shared" si="524"/>
        <v>0</v>
      </c>
      <c r="AD297" s="834">
        <f t="shared" si="524"/>
        <v>0</v>
      </c>
      <c r="AE297" s="834">
        <f t="shared" si="524"/>
        <v>0</v>
      </c>
      <c r="AF297" s="834">
        <f t="shared" si="524"/>
        <v>0</v>
      </c>
      <c r="AG297" s="834">
        <f t="shared" si="524"/>
        <v>0</v>
      </c>
      <c r="AH297" s="834">
        <f t="shared" si="524"/>
        <v>0</v>
      </c>
      <c r="AI297" s="834">
        <f t="shared" si="524"/>
        <v>0</v>
      </c>
      <c r="AJ297" s="834">
        <f t="shared" si="524"/>
        <v>0</v>
      </c>
      <c r="AK297" s="834">
        <f t="shared" si="524"/>
        <v>0</v>
      </c>
      <c r="AL297" s="834">
        <f t="shared" si="524"/>
        <v>0</v>
      </c>
      <c r="AM297" s="306"/>
    </row>
    <row r="298" spans="1:39" ht="16" outlineLevel="1">
      <c r="B298" s="294"/>
      <c r="C298" s="831"/>
      <c r="D298" s="831"/>
      <c r="E298" s="831"/>
      <c r="F298" s="831"/>
      <c r="G298" s="831"/>
      <c r="H298" s="831"/>
      <c r="I298" s="831"/>
      <c r="J298" s="831"/>
      <c r="K298" s="831"/>
      <c r="L298" s="831"/>
      <c r="M298" s="831"/>
      <c r="N298" s="831"/>
      <c r="O298" s="831"/>
      <c r="P298" s="831"/>
      <c r="Q298" s="831"/>
      <c r="R298" s="831"/>
      <c r="S298" s="831"/>
      <c r="T298" s="831"/>
      <c r="U298" s="831"/>
      <c r="V298" s="831"/>
      <c r="W298" s="831"/>
      <c r="X298" s="831"/>
      <c r="Y298" s="841"/>
      <c r="Z298" s="858"/>
      <c r="AA298" s="858"/>
      <c r="AB298" s="858"/>
      <c r="AC298" s="858"/>
      <c r="AD298" s="858"/>
      <c r="AE298" s="858"/>
      <c r="AF298" s="858"/>
      <c r="AG298" s="858"/>
      <c r="AH298" s="858"/>
      <c r="AI298" s="858"/>
      <c r="AJ298" s="858"/>
      <c r="AK298" s="858"/>
      <c r="AL298" s="858"/>
      <c r="AM298" s="306"/>
    </row>
    <row r="299" spans="1:39" ht="17" hidden="1" outlineLevel="1">
      <c r="A299" s="522">
        <v>23</v>
      </c>
      <c r="B299" s="520" t="s">
        <v>115</v>
      </c>
      <c r="C299" s="831" t="s">
        <v>25</v>
      </c>
      <c r="D299" s="295"/>
      <c r="E299" s="295"/>
      <c r="F299" s="295"/>
      <c r="G299" s="295"/>
      <c r="H299" s="295"/>
      <c r="I299" s="295"/>
      <c r="J299" s="295"/>
      <c r="K299" s="295"/>
      <c r="L299" s="295"/>
      <c r="M299" s="295"/>
      <c r="N299" s="831"/>
      <c r="O299" s="295"/>
      <c r="P299" s="295"/>
      <c r="Q299" s="295"/>
      <c r="R299" s="295"/>
      <c r="S299" s="295"/>
      <c r="T299" s="295"/>
      <c r="U299" s="295"/>
      <c r="V299" s="295"/>
      <c r="W299" s="295"/>
      <c r="X299" s="295"/>
      <c r="Y299" s="832"/>
      <c r="Z299" s="832"/>
      <c r="AA299" s="832"/>
      <c r="AB299" s="832"/>
      <c r="AC299" s="832"/>
      <c r="AD299" s="832"/>
      <c r="AE299" s="832"/>
      <c r="AF299" s="832"/>
      <c r="AG299" s="832"/>
      <c r="AH299" s="832"/>
      <c r="AI299" s="832"/>
      <c r="AJ299" s="832"/>
      <c r="AK299" s="832"/>
      <c r="AL299" s="832"/>
      <c r="AM299" s="296">
        <f>SUM(Y299:AL299)</f>
        <v>0</v>
      </c>
    </row>
    <row r="300" spans="1:39" ht="16" hidden="1" outlineLevel="1">
      <c r="B300" s="294" t="s">
        <v>289</v>
      </c>
      <c r="C300" s="831" t="s">
        <v>163</v>
      </c>
      <c r="D300" s="295"/>
      <c r="E300" s="295"/>
      <c r="F300" s="295"/>
      <c r="G300" s="295"/>
      <c r="H300" s="295"/>
      <c r="I300" s="295"/>
      <c r="J300" s="295"/>
      <c r="K300" s="295"/>
      <c r="L300" s="295"/>
      <c r="M300" s="295"/>
      <c r="N300" s="831"/>
      <c r="O300" s="295"/>
      <c r="P300" s="295"/>
      <c r="Q300" s="295"/>
      <c r="R300" s="295"/>
      <c r="S300" s="295"/>
      <c r="T300" s="295"/>
      <c r="U300" s="295"/>
      <c r="V300" s="295"/>
      <c r="W300" s="295"/>
      <c r="X300" s="295"/>
      <c r="Y300" s="834">
        <f>Y299</f>
        <v>0</v>
      </c>
      <c r="Z300" s="834">
        <f t="shared" ref="Z300:AL300" si="525">Z299</f>
        <v>0</v>
      </c>
      <c r="AA300" s="834">
        <f t="shared" si="525"/>
        <v>0</v>
      </c>
      <c r="AB300" s="834">
        <f t="shared" si="525"/>
        <v>0</v>
      </c>
      <c r="AC300" s="834">
        <f t="shared" si="525"/>
        <v>0</v>
      </c>
      <c r="AD300" s="834">
        <f t="shared" si="525"/>
        <v>0</v>
      </c>
      <c r="AE300" s="834">
        <f t="shared" si="525"/>
        <v>0</v>
      </c>
      <c r="AF300" s="834">
        <f t="shared" si="525"/>
        <v>0</v>
      </c>
      <c r="AG300" s="834">
        <f t="shared" si="525"/>
        <v>0</v>
      </c>
      <c r="AH300" s="834">
        <f t="shared" si="525"/>
        <v>0</v>
      </c>
      <c r="AI300" s="834">
        <f t="shared" si="525"/>
        <v>0</v>
      </c>
      <c r="AJ300" s="834">
        <f t="shared" si="525"/>
        <v>0</v>
      </c>
      <c r="AK300" s="834">
        <f t="shared" si="525"/>
        <v>0</v>
      </c>
      <c r="AL300" s="834">
        <f t="shared" si="525"/>
        <v>0</v>
      </c>
      <c r="AM300" s="306"/>
    </row>
    <row r="301" spans="1:39" ht="16" hidden="1" outlineLevel="1">
      <c r="B301" s="322"/>
      <c r="C301" s="831"/>
      <c r="D301" s="831"/>
      <c r="E301" s="831"/>
      <c r="F301" s="831"/>
      <c r="G301" s="831"/>
      <c r="H301" s="831"/>
      <c r="I301" s="831"/>
      <c r="J301" s="831"/>
      <c r="K301" s="831"/>
      <c r="L301" s="831"/>
      <c r="M301" s="831"/>
      <c r="N301" s="831"/>
      <c r="O301" s="831"/>
      <c r="P301" s="831"/>
      <c r="Q301" s="831"/>
      <c r="R301" s="831"/>
      <c r="S301" s="831"/>
      <c r="T301" s="831"/>
      <c r="U301" s="831"/>
      <c r="V301" s="831"/>
      <c r="W301" s="831"/>
      <c r="X301" s="831"/>
      <c r="Y301" s="841"/>
      <c r="Z301" s="858"/>
      <c r="AA301" s="858"/>
      <c r="AB301" s="858"/>
      <c r="AC301" s="858"/>
      <c r="AD301" s="858"/>
      <c r="AE301" s="858"/>
      <c r="AF301" s="858"/>
      <c r="AG301" s="858"/>
      <c r="AH301" s="858"/>
      <c r="AI301" s="858"/>
      <c r="AJ301" s="858"/>
      <c r="AK301" s="858"/>
      <c r="AL301" s="858"/>
      <c r="AM301" s="306"/>
    </row>
    <row r="302" spans="1:39" ht="17" outlineLevel="1">
      <c r="A302" s="522">
        <v>24</v>
      </c>
      <c r="B302" s="520" t="s">
        <v>116</v>
      </c>
      <c r="C302" s="831" t="s">
        <v>25</v>
      </c>
      <c r="D302" s="295">
        <v>6075</v>
      </c>
      <c r="E302" s="295">
        <v>6075</v>
      </c>
      <c r="F302" s="295">
        <v>6075</v>
      </c>
      <c r="G302" s="295">
        <v>6075</v>
      </c>
      <c r="H302" s="295">
        <v>6075</v>
      </c>
      <c r="I302" s="295">
        <v>6075</v>
      </c>
      <c r="J302" s="295">
        <v>6075</v>
      </c>
      <c r="K302" s="295">
        <v>6075</v>
      </c>
      <c r="L302" s="295">
        <v>6075</v>
      </c>
      <c r="M302" s="295">
        <v>4746</v>
      </c>
      <c r="N302" s="831"/>
      <c r="O302" s="295">
        <v>1</v>
      </c>
      <c r="P302" s="295">
        <v>1</v>
      </c>
      <c r="Q302" s="295">
        <v>1</v>
      </c>
      <c r="R302" s="295">
        <v>1</v>
      </c>
      <c r="S302" s="295">
        <v>1</v>
      </c>
      <c r="T302" s="295">
        <v>1</v>
      </c>
      <c r="U302" s="295">
        <v>1</v>
      </c>
      <c r="V302" s="295">
        <v>1</v>
      </c>
      <c r="W302" s="295">
        <v>1</v>
      </c>
      <c r="X302" s="295">
        <v>1</v>
      </c>
      <c r="Y302" s="832">
        <v>1</v>
      </c>
      <c r="Z302" s="832"/>
      <c r="AA302" s="832"/>
      <c r="AB302" s="832"/>
      <c r="AC302" s="832"/>
      <c r="AD302" s="832"/>
      <c r="AE302" s="832"/>
      <c r="AF302" s="832"/>
      <c r="AG302" s="832"/>
      <c r="AH302" s="832"/>
      <c r="AI302" s="832"/>
      <c r="AJ302" s="832"/>
      <c r="AK302" s="832"/>
      <c r="AL302" s="832"/>
      <c r="AM302" s="296">
        <f>SUM(Y302:AL302)</f>
        <v>1</v>
      </c>
    </row>
    <row r="303" spans="1:39" ht="16" outlineLevel="1">
      <c r="B303" s="294" t="s">
        <v>289</v>
      </c>
      <c r="C303" s="831" t="s">
        <v>163</v>
      </c>
      <c r="D303" s="295"/>
      <c r="E303" s="295"/>
      <c r="F303" s="295"/>
      <c r="G303" s="295"/>
      <c r="H303" s="295"/>
      <c r="I303" s="295"/>
      <c r="J303" s="295"/>
      <c r="K303" s="295"/>
      <c r="L303" s="295"/>
      <c r="M303" s="295"/>
      <c r="N303" s="831"/>
      <c r="O303" s="295"/>
      <c r="P303" s="295"/>
      <c r="Q303" s="295"/>
      <c r="R303" s="295"/>
      <c r="S303" s="295"/>
      <c r="T303" s="295"/>
      <c r="U303" s="295"/>
      <c r="V303" s="295"/>
      <c r="W303" s="295"/>
      <c r="X303" s="295"/>
      <c r="Y303" s="834">
        <f>Y302</f>
        <v>1</v>
      </c>
      <c r="Z303" s="834">
        <f t="shared" ref="Z303:AL303" si="526">Z302</f>
        <v>0</v>
      </c>
      <c r="AA303" s="834">
        <f t="shared" si="526"/>
        <v>0</v>
      </c>
      <c r="AB303" s="834">
        <f t="shared" si="526"/>
        <v>0</v>
      </c>
      <c r="AC303" s="834">
        <f t="shared" si="526"/>
        <v>0</v>
      </c>
      <c r="AD303" s="834">
        <f t="shared" si="526"/>
        <v>0</v>
      </c>
      <c r="AE303" s="834">
        <f t="shared" si="526"/>
        <v>0</v>
      </c>
      <c r="AF303" s="834">
        <f t="shared" si="526"/>
        <v>0</v>
      </c>
      <c r="AG303" s="834">
        <f t="shared" si="526"/>
        <v>0</v>
      </c>
      <c r="AH303" s="834">
        <f t="shared" si="526"/>
        <v>0</v>
      </c>
      <c r="AI303" s="834">
        <f t="shared" si="526"/>
        <v>0</v>
      </c>
      <c r="AJ303" s="834">
        <f t="shared" si="526"/>
        <v>0</v>
      </c>
      <c r="AK303" s="834">
        <f t="shared" si="526"/>
        <v>0</v>
      </c>
      <c r="AL303" s="834">
        <f t="shared" si="526"/>
        <v>0</v>
      </c>
      <c r="AM303" s="306"/>
    </row>
    <row r="304" spans="1:39" ht="16" outlineLevel="1">
      <c r="B304" s="294"/>
      <c r="C304" s="831"/>
      <c r="D304" s="831"/>
      <c r="E304" s="831"/>
      <c r="F304" s="831"/>
      <c r="G304" s="831"/>
      <c r="H304" s="831"/>
      <c r="I304" s="831"/>
      <c r="J304" s="831"/>
      <c r="K304" s="831"/>
      <c r="L304" s="831"/>
      <c r="M304" s="831"/>
      <c r="N304" s="831"/>
      <c r="O304" s="831"/>
      <c r="P304" s="831"/>
      <c r="Q304" s="831"/>
      <c r="R304" s="831"/>
      <c r="S304" s="831"/>
      <c r="T304" s="831"/>
      <c r="U304" s="831"/>
      <c r="V304" s="831"/>
      <c r="W304" s="831"/>
      <c r="X304" s="831"/>
      <c r="Y304" s="837"/>
      <c r="Z304" s="858"/>
      <c r="AA304" s="858"/>
      <c r="AB304" s="858"/>
      <c r="AC304" s="858"/>
      <c r="AD304" s="858"/>
      <c r="AE304" s="858"/>
      <c r="AF304" s="858"/>
      <c r="AG304" s="858"/>
      <c r="AH304" s="858"/>
      <c r="AI304" s="858"/>
      <c r="AJ304" s="858"/>
      <c r="AK304" s="858"/>
      <c r="AL304" s="858"/>
      <c r="AM304" s="306"/>
    </row>
    <row r="305" spans="1:39" ht="16" outlineLevel="1">
      <c r="B305" s="288" t="s">
        <v>500</v>
      </c>
      <c r="C305" s="831"/>
      <c r="D305" s="831"/>
      <c r="E305" s="831"/>
      <c r="F305" s="831"/>
      <c r="G305" s="831"/>
      <c r="H305" s="831"/>
      <c r="I305" s="831"/>
      <c r="J305" s="831"/>
      <c r="K305" s="831"/>
      <c r="L305" s="831"/>
      <c r="M305" s="831"/>
      <c r="N305" s="831"/>
      <c r="O305" s="831"/>
      <c r="P305" s="831"/>
      <c r="Q305" s="831"/>
      <c r="R305" s="831"/>
      <c r="S305" s="831"/>
      <c r="T305" s="831"/>
      <c r="U305" s="831"/>
      <c r="V305" s="831"/>
      <c r="W305" s="831"/>
      <c r="X305" s="831"/>
      <c r="Y305" s="837"/>
      <c r="Z305" s="858"/>
      <c r="AA305" s="858"/>
      <c r="AB305" s="858"/>
      <c r="AC305" s="858"/>
      <c r="AD305" s="858"/>
      <c r="AE305" s="858"/>
      <c r="AF305" s="858"/>
      <c r="AG305" s="858"/>
      <c r="AH305" s="858"/>
      <c r="AI305" s="858"/>
      <c r="AJ305" s="858"/>
      <c r="AK305" s="858"/>
      <c r="AL305" s="858"/>
      <c r="AM305" s="306"/>
    </row>
    <row r="306" spans="1:39" ht="17" hidden="1" outlineLevel="1">
      <c r="A306" s="522">
        <v>25</v>
      </c>
      <c r="B306" s="520" t="s">
        <v>117</v>
      </c>
      <c r="C306" s="831" t="s">
        <v>25</v>
      </c>
      <c r="D306" s="295"/>
      <c r="E306" s="295"/>
      <c r="F306" s="295"/>
      <c r="G306" s="295"/>
      <c r="H306" s="295"/>
      <c r="I306" s="295"/>
      <c r="J306" s="295"/>
      <c r="K306" s="295"/>
      <c r="L306" s="295"/>
      <c r="M306" s="295"/>
      <c r="N306" s="295">
        <v>12</v>
      </c>
      <c r="O306" s="295"/>
      <c r="P306" s="295"/>
      <c r="Q306" s="295"/>
      <c r="R306" s="295"/>
      <c r="S306" s="295"/>
      <c r="T306" s="295"/>
      <c r="U306" s="295"/>
      <c r="V306" s="295"/>
      <c r="W306" s="295"/>
      <c r="X306" s="295"/>
      <c r="Y306" s="853"/>
      <c r="Z306" s="832"/>
      <c r="AA306" s="832"/>
      <c r="AB306" s="832"/>
      <c r="AC306" s="832"/>
      <c r="AD306" s="832"/>
      <c r="AE306" s="832"/>
      <c r="AF306" s="832"/>
      <c r="AG306" s="415"/>
      <c r="AH306" s="415"/>
      <c r="AI306" s="415"/>
      <c r="AJ306" s="415"/>
      <c r="AK306" s="415"/>
      <c r="AL306" s="415"/>
      <c r="AM306" s="296">
        <f>SUM(Y306:AL306)</f>
        <v>0</v>
      </c>
    </row>
    <row r="307" spans="1:39" ht="16" hidden="1" outlineLevel="1">
      <c r="B307" s="294" t="s">
        <v>289</v>
      </c>
      <c r="C307" s="831" t="s">
        <v>163</v>
      </c>
      <c r="D307" s="295"/>
      <c r="E307" s="295"/>
      <c r="F307" s="295"/>
      <c r="G307" s="295"/>
      <c r="H307" s="295"/>
      <c r="I307" s="295"/>
      <c r="J307" s="295"/>
      <c r="K307" s="295"/>
      <c r="L307" s="295"/>
      <c r="M307" s="295"/>
      <c r="N307" s="295">
        <f>N306</f>
        <v>12</v>
      </c>
      <c r="O307" s="295"/>
      <c r="P307" s="295"/>
      <c r="Q307" s="295"/>
      <c r="R307" s="295"/>
      <c r="S307" s="295"/>
      <c r="T307" s="295"/>
      <c r="U307" s="295"/>
      <c r="V307" s="295"/>
      <c r="W307" s="295"/>
      <c r="X307" s="295"/>
      <c r="Y307" s="834">
        <f>Y306</f>
        <v>0</v>
      </c>
      <c r="Z307" s="834">
        <f t="shared" ref="Z307:AL307" si="527">Z306</f>
        <v>0</v>
      </c>
      <c r="AA307" s="834">
        <f t="shared" si="527"/>
        <v>0</v>
      </c>
      <c r="AB307" s="834">
        <f t="shared" si="527"/>
        <v>0</v>
      </c>
      <c r="AC307" s="834">
        <f t="shared" si="527"/>
        <v>0</v>
      </c>
      <c r="AD307" s="834">
        <f t="shared" si="527"/>
        <v>0</v>
      </c>
      <c r="AE307" s="834">
        <f t="shared" si="527"/>
        <v>0</v>
      </c>
      <c r="AF307" s="834">
        <f t="shared" si="527"/>
        <v>0</v>
      </c>
      <c r="AG307" s="834">
        <f t="shared" si="527"/>
        <v>0</v>
      </c>
      <c r="AH307" s="834">
        <f t="shared" si="527"/>
        <v>0</v>
      </c>
      <c r="AI307" s="834">
        <f t="shared" si="527"/>
        <v>0</v>
      </c>
      <c r="AJ307" s="834">
        <f t="shared" si="527"/>
        <v>0</v>
      </c>
      <c r="AK307" s="834">
        <f t="shared" si="527"/>
        <v>0</v>
      </c>
      <c r="AL307" s="834">
        <f t="shared" si="527"/>
        <v>0</v>
      </c>
      <c r="AM307" s="306"/>
    </row>
    <row r="308" spans="1:39" ht="16" hidden="1" outlineLevel="1">
      <c r="B308" s="294"/>
      <c r="C308" s="831"/>
      <c r="D308" s="831"/>
      <c r="E308" s="831"/>
      <c r="F308" s="831"/>
      <c r="G308" s="831"/>
      <c r="H308" s="831"/>
      <c r="I308" s="831"/>
      <c r="J308" s="831"/>
      <c r="K308" s="831"/>
      <c r="L308" s="831"/>
      <c r="M308" s="831"/>
      <c r="N308" s="831"/>
      <c r="O308" s="831"/>
      <c r="P308" s="831"/>
      <c r="Q308" s="831"/>
      <c r="R308" s="831"/>
      <c r="S308" s="831"/>
      <c r="T308" s="831"/>
      <c r="U308" s="831"/>
      <c r="V308" s="831"/>
      <c r="W308" s="831"/>
      <c r="X308" s="831"/>
      <c r="Y308" s="837"/>
      <c r="Z308" s="858"/>
      <c r="AA308" s="858"/>
      <c r="AB308" s="858"/>
      <c r="AC308" s="858"/>
      <c r="AD308" s="858"/>
      <c r="AE308" s="858"/>
      <c r="AF308" s="858"/>
      <c r="AG308" s="858"/>
      <c r="AH308" s="858"/>
      <c r="AI308" s="858"/>
      <c r="AJ308" s="858"/>
      <c r="AK308" s="858"/>
      <c r="AL308" s="858"/>
      <c r="AM308" s="306"/>
    </row>
    <row r="309" spans="1:39" ht="34" outlineLevel="1">
      <c r="A309" s="522">
        <v>26</v>
      </c>
      <c r="B309" s="520" t="s">
        <v>831</v>
      </c>
      <c r="C309" s="831" t="s">
        <v>25</v>
      </c>
      <c r="D309" s="295">
        <v>1581697.48</v>
      </c>
      <c r="E309" s="295">
        <v>1534729.48</v>
      </c>
      <c r="F309" s="295">
        <v>1534729.48</v>
      </c>
      <c r="G309" s="295">
        <v>1534729.48</v>
      </c>
      <c r="H309" s="295">
        <v>1534729.48</v>
      </c>
      <c r="I309" s="295">
        <v>1492336.48</v>
      </c>
      <c r="J309" s="295">
        <v>1492336.48</v>
      </c>
      <c r="K309" s="295">
        <v>1492336.48</v>
      </c>
      <c r="L309" s="295">
        <v>1492336.48</v>
      </c>
      <c r="M309" s="295">
        <v>1492336.48</v>
      </c>
      <c r="N309" s="295">
        <v>12</v>
      </c>
      <c r="O309" s="295">
        <v>194</v>
      </c>
      <c r="P309" s="295">
        <v>188</v>
      </c>
      <c r="Q309" s="295">
        <v>188</v>
      </c>
      <c r="R309" s="295">
        <v>188</v>
      </c>
      <c r="S309" s="295">
        <v>188</v>
      </c>
      <c r="T309" s="295">
        <v>182</v>
      </c>
      <c r="U309" s="295">
        <v>182</v>
      </c>
      <c r="V309" s="295">
        <v>182</v>
      </c>
      <c r="W309" s="295">
        <v>182</v>
      </c>
      <c r="X309" s="295">
        <v>182</v>
      </c>
      <c r="Y309" s="853"/>
      <c r="Z309" s="832">
        <v>4.1669999999999999E-2</v>
      </c>
      <c r="AA309" s="832">
        <v>0.96070999999999995</v>
      </c>
      <c r="AB309" s="832"/>
      <c r="AC309" s="832"/>
      <c r="AD309" s="832"/>
      <c r="AE309" s="832"/>
      <c r="AF309" s="832"/>
      <c r="AG309" s="415"/>
      <c r="AH309" s="415"/>
      <c r="AI309" s="415"/>
      <c r="AJ309" s="415"/>
      <c r="AK309" s="415"/>
      <c r="AL309" s="415"/>
      <c r="AM309" s="296">
        <f>SUM(Y309:AL309)</f>
        <v>1.00238</v>
      </c>
    </row>
    <row r="310" spans="1:39" ht="16" outlineLevel="1">
      <c r="B310" s="294" t="s">
        <v>289</v>
      </c>
      <c r="C310" s="831" t="s">
        <v>163</v>
      </c>
      <c r="D310" s="295">
        <v>691151</v>
      </c>
      <c r="E310" s="295">
        <v>738119</v>
      </c>
      <c r="F310" s="295">
        <v>739161</v>
      </c>
      <c r="G310" s="295">
        <v>739161</v>
      </c>
      <c r="H310" s="295">
        <v>739161</v>
      </c>
      <c r="I310" s="295">
        <v>730767</v>
      </c>
      <c r="J310" s="295">
        <v>730767</v>
      </c>
      <c r="K310" s="295">
        <v>730767</v>
      </c>
      <c r="L310" s="295">
        <v>730632</v>
      </c>
      <c r="M310" s="295">
        <v>730632</v>
      </c>
      <c r="N310" s="295">
        <f>N309</f>
        <v>12</v>
      </c>
      <c r="O310" s="295">
        <v>111</v>
      </c>
      <c r="P310" s="295">
        <v>117</v>
      </c>
      <c r="Q310" s="295">
        <v>118</v>
      </c>
      <c r="R310" s="295">
        <v>118</v>
      </c>
      <c r="S310" s="295">
        <v>118</v>
      </c>
      <c r="T310" s="295">
        <v>117</v>
      </c>
      <c r="U310" s="295">
        <v>117</v>
      </c>
      <c r="V310" s="295">
        <v>117</v>
      </c>
      <c r="W310" s="295">
        <v>117</v>
      </c>
      <c r="X310" s="295">
        <v>117</v>
      </c>
      <c r="Y310" s="834">
        <f>Y309</f>
        <v>0</v>
      </c>
      <c r="Z310" s="834">
        <f t="shared" ref="Z310:AL310" si="528">Z309</f>
        <v>4.1669999999999999E-2</v>
      </c>
      <c r="AA310" s="834">
        <f t="shared" si="528"/>
        <v>0.96070999999999995</v>
      </c>
      <c r="AB310" s="834">
        <f t="shared" si="528"/>
        <v>0</v>
      </c>
      <c r="AC310" s="834">
        <f t="shared" si="528"/>
        <v>0</v>
      </c>
      <c r="AD310" s="834">
        <f t="shared" si="528"/>
        <v>0</v>
      </c>
      <c r="AE310" s="834">
        <f t="shared" si="528"/>
        <v>0</v>
      </c>
      <c r="AF310" s="834">
        <f t="shared" si="528"/>
        <v>0</v>
      </c>
      <c r="AG310" s="834">
        <f t="shared" si="528"/>
        <v>0</v>
      </c>
      <c r="AH310" s="834">
        <f t="shared" si="528"/>
        <v>0</v>
      </c>
      <c r="AI310" s="834">
        <f t="shared" si="528"/>
        <v>0</v>
      </c>
      <c r="AJ310" s="834">
        <f t="shared" si="528"/>
        <v>0</v>
      </c>
      <c r="AK310" s="834">
        <f t="shared" si="528"/>
        <v>0</v>
      </c>
      <c r="AL310" s="834">
        <f t="shared" si="528"/>
        <v>0</v>
      </c>
      <c r="AM310" s="306"/>
    </row>
    <row r="311" spans="1:39" ht="16" outlineLevel="1">
      <c r="B311" s="850" t="s">
        <v>832</v>
      </c>
      <c r="C311" s="831" t="s">
        <v>163</v>
      </c>
      <c r="D311" s="295">
        <v>73021.582845128287</v>
      </c>
      <c r="E311" s="295">
        <f>D311+($H311-$D311)/4</f>
        <v>72931.308012252994</v>
      </c>
      <c r="F311" s="295">
        <f>E311+($H311-$D311)/4</f>
        <v>72841.0331793777</v>
      </c>
      <c r="G311" s="295">
        <f>F311+($H311-$D311)/4</f>
        <v>72750.758346502407</v>
      </c>
      <c r="H311" s="295">
        <v>72660.483513627143</v>
      </c>
      <c r="I311" s="295"/>
      <c r="J311" s="295"/>
      <c r="K311" s="295"/>
      <c r="L311" s="295"/>
      <c r="M311" s="295"/>
      <c r="N311" s="295">
        <v>12</v>
      </c>
      <c r="O311" s="295">
        <f>(O310+O309)/(D310+D309)*D311</f>
        <v>9.798973826783266</v>
      </c>
      <c r="P311" s="295">
        <f>(P310+P309)/(E310+E309)*E311</f>
        <v>9.786859590278171</v>
      </c>
      <c r="Q311" s="860">
        <f>(Q310+Q309)/(F310+F309)*F311</f>
        <v>9.8022997804580179</v>
      </c>
      <c r="R311" s="295"/>
      <c r="S311" s="295"/>
      <c r="T311" s="295"/>
      <c r="U311" s="295"/>
      <c r="V311" s="295"/>
      <c r="W311" s="295"/>
      <c r="X311" s="295"/>
      <c r="Y311" s="834"/>
      <c r="Z311" s="834">
        <f>'3-a.  Rate Class Allocations'!K61</f>
        <v>1</v>
      </c>
      <c r="AA311" s="834">
        <f>'3-a.  Rate Class Allocations'!L61</f>
        <v>0</v>
      </c>
      <c r="AB311" s="834"/>
      <c r="AC311" s="834"/>
      <c r="AD311" s="834"/>
      <c r="AE311" s="834"/>
      <c r="AF311" s="834"/>
      <c r="AG311" s="834"/>
      <c r="AH311" s="834"/>
      <c r="AI311" s="834"/>
      <c r="AJ311" s="834"/>
      <c r="AK311" s="834"/>
      <c r="AL311" s="834"/>
      <c r="AM311" s="306"/>
    </row>
    <row r="312" spans="1:39" ht="16" outlineLevel="1">
      <c r="B312" s="850" t="s">
        <v>833</v>
      </c>
      <c r="C312" s="831" t="s">
        <v>163</v>
      </c>
      <c r="D312" s="295">
        <f>'3-a.  Rate Class Allocations'!K69</f>
        <v>3202.3134770164152</v>
      </c>
      <c r="E312" s="295">
        <f>(E310+E309)/(D310+D309)*D312</f>
        <v>3202.3134770164152</v>
      </c>
      <c r="F312" s="295">
        <f>(F310+F309)/(E310+E309)*E312</f>
        <v>3203.7815954028424</v>
      </c>
      <c r="G312" s="295">
        <f>(G310+G309)/(F310+F309)*F312</f>
        <v>3203.7815954028424</v>
      </c>
      <c r="H312" s="295">
        <f>(H310+H309)/(G310+G309)*G312</f>
        <v>3203.7815954028424</v>
      </c>
      <c r="I312" s="295"/>
      <c r="J312" s="295"/>
      <c r="K312" s="295"/>
      <c r="L312" s="295"/>
      <c r="M312" s="295"/>
      <c r="N312" s="295">
        <v>12</v>
      </c>
      <c r="O312" s="295">
        <f>'3-a.  Rate Class Allocations'!L69</f>
        <v>0.87352941176470567</v>
      </c>
      <c r="P312" s="295">
        <f>O312</f>
        <v>0.87352941176470567</v>
      </c>
      <c r="Q312" s="861">
        <f>P312</f>
        <v>0.87352941176470567</v>
      </c>
      <c r="R312" s="295"/>
      <c r="S312" s="295"/>
      <c r="T312" s="295"/>
      <c r="U312" s="295"/>
      <c r="V312" s="295"/>
      <c r="W312" s="295"/>
      <c r="X312" s="295"/>
      <c r="Y312" s="834"/>
      <c r="Z312" s="834"/>
      <c r="AA312" s="834"/>
      <c r="AB312" s="834"/>
      <c r="AC312" s="834"/>
      <c r="AD312" s="834"/>
      <c r="AE312" s="834"/>
      <c r="AF312" s="834"/>
      <c r="AG312" s="834"/>
      <c r="AH312" s="834"/>
      <c r="AI312" s="834"/>
      <c r="AJ312" s="834"/>
      <c r="AK312" s="834"/>
      <c r="AL312" s="834"/>
      <c r="AM312" s="306"/>
    </row>
    <row r="313" spans="1:39" ht="16" outlineLevel="1">
      <c r="B313" s="294"/>
      <c r="C313" s="831"/>
      <c r="D313" s="831"/>
      <c r="E313" s="831"/>
      <c r="F313" s="831"/>
      <c r="G313" s="831"/>
      <c r="H313" s="831"/>
      <c r="I313" s="831"/>
      <c r="J313" s="831"/>
      <c r="K313" s="831"/>
      <c r="L313" s="831"/>
      <c r="M313" s="831"/>
      <c r="N313" s="831"/>
      <c r="O313" s="831"/>
      <c r="P313" s="831"/>
      <c r="Q313" s="831"/>
      <c r="R313" s="831"/>
      <c r="S313" s="831"/>
      <c r="T313" s="831"/>
      <c r="U313" s="831"/>
      <c r="V313" s="831"/>
      <c r="W313" s="831"/>
      <c r="X313" s="831"/>
      <c r="Y313" s="837"/>
      <c r="Z313" s="858"/>
      <c r="AA313" s="858"/>
      <c r="AB313" s="858"/>
      <c r="AC313" s="858"/>
      <c r="AD313" s="858"/>
      <c r="AE313" s="858"/>
      <c r="AF313" s="858"/>
      <c r="AG313" s="858"/>
      <c r="AH313" s="858"/>
      <c r="AI313" s="858"/>
      <c r="AJ313" s="858"/>
      <c r="AK313" s="858"/>
      <c r="AL313" s="858"/>
      <c r="AM313" s="306"/>
    </row>
    <row r="314" spans="1:39" ht="17" outlineLevel="1">
      <c r="B314" s="848" t="s">
        <v>834</v>
      </c>
      <c r="C314" s="831" t="s">
        <v>25</v>
      </c>
      <c r="D314" s="295">
        <v>2462252.52</v>
      </c>
      <c r="E314" s="295">
        <v>2462252.52</v>
      </c>
      <c r="F314" s="295">
        <v>2462252.52</v>
      </c>
      <c r="G314" s="295">
        <v>2462252.52</v>
      </c>
      <c r="H314" s="295">
        <v>2462252.52</v>
      </c>
      <c r="I314" s="295">
        <v>2462252.52</v>
      </c>
      <c r="J314" s="295">
        <v>2462252.52</v>
      </c>
      <c r="K314" s="295">
        <v>2462252.52</v>
      </c>
      <c r="L314" s="295">
        <v>2462252.52</v>
      </c>
      <c r="M314" s="295">
        <v>2462252.52</v>
      </c>
      <c r="N314" s="295">
        <v>12</v>
      </c>
      <c r="O314" s="295">
        <f>'8.  Streetlighting'!I59</f>
        <v>246.71169540229883</v>
      </c>
      <c r="P314" s="295">
        <f>'8.  Streetlighting'!I60</f>
        <v>363.64722257053285</v>
      </c>
      <c r="Q314" s="861">
        <f>P314</f>
        <v>363.64722257053285</v>
      </c>
      <c r="R314" s="861">
        <f t="shared" ref="R314:X314" si="529">Q314</f>
        <v>363.64722257053285</v>
      </c>
      <c r="S314" s="861">
        <f t="shared" si="529"/>
        <v>363.64722257053285</v>
      </c>
      <c r="T314" s="861">
        <f t="shared" si="529"/>
        <v>363.64722257053285</v>
      </c>
      <c r="U314" s="861">
        <f t="shared" si="529"/>
        <v>363.64722257053285</v>
      </c>
      <c r="V314" s="861">
        <f t="shared" si="529"/>
        <v>363.64722257053285</v>
      </c>
      <c r="W314" s="861">
        <f t="shared" si="529"/>
        <v>363.64722257053285</v>
      </c>
      <c r="X314" s="861">
        <f t="shared" si="529"/>
        <v>363.64722257053285</v>
      </c>
      <c r="Y314" s="853"/>
      <c r="Z314" s="832"/>
      <c r="AA314" s="832"/>
      <c r="AB314" s="832">
        <v>1</v>
      </c>
      <c r="AC314" s="832"/>
      <c r="AD314" s="832"/>
      <c r="AE314" s="832"/>
      <c r="AF314" s="832"/>
      <c r="AG314" s="415"/>
      <c r="AH314" s="415"/>
      <c r="AI314" s="415"/>
      <c r="AJ314" s="415"/>
      <c r="AK314" s="415"/>
      <c r="AL314" s="415"/>
      <c r="AM314" s="296">
        <f>SUM(Y314:AL314)</f>
        <v>1</v>
      </c>
    </row>
    <row r="315" spans="1:39" ht="16" outlineLevel="1">
      <c r="B315" s="850" t="s">
        <v>289</v>
      </c>
      <c r="C315" s="831" t="s">
        <v>163</v>
      </c>
      <c r="D315" s="295"/>
      <c r="E315" s="295"/>
      <c r="F315" s="295"/>
      <c r="G315" s="295"/>
      <c r="H315" s="295"/>
      <c r="I315" s="295"/>
      <c r="J315" s="295"/>
      <c r="K315" s="295"/>
      <c r="L315" s="295"/>
      <c r="M315" s="295"/>
      <c r="N315" s="295">
        <f>N314</f>
        <v>12</v>
      </c>
      <c r="O315" s="295"/>
      <c r="P315" s="295"/>
      <c r="Q315" s="861"/>
      <c r="R315" s="295"/>
      <c r="S315" s="295"/>
      <c r="T315" s="295"/>
      <c r="U315" s="295"/>
      <c r="V315" s="295"/>
      <c r="W315" s="295"/>
      <c r="X315" s="295"/>
      <c r="Y315" s="834">
        <f>Y314</f>
        <v>0</v>
      </c>
      <c r="Z315" s="834">
        <f t="shared" ref="Z315:AL315" si="530">Z314</f>
        <v>0</v>
      </c>
      <c r="AA315" s="834">
        <f t="shared" si="530"/>
        <v>0</v>
      </c>
      <c r="AB315" s="834">
        <f t="shared" si="530"/>
        <v>1</v>
      </c>
      <c r="AC315" s="834">
        <f t="shared" si="530"/>
        <v>0</v>
      </c>
      <c r="AD315" s="834">
        <f t="shared" si="530"/>
        <v>0</v>
      </c>
      <c r="AE315" s="834">
        <f t="shared" si="530"/>
        <v>0</v>
      </c>
      <c r="AF315" s="834">
        <f t="shared" si="530"/>
        <v>0</v>
      </c>
      <c r="AG315" s="834">
        <f t="shared" si="530"/>
        <v>0</v>
      </c>
      <c r="AH315" s="834">
        <f t="shared" si="530"/>
        <v>0</v>
      </c>
      <c r="AI315" s="834">
        <f t="shared" si="530"/>
        <v>0</v>
      </c>
      <c r="AJ315" s="834">
        <f t="shared" si="530"/>
        <v>0</v>
      </c>
      <c r="AK315" s="834">
        <f t="shared" si="530"/>
        <v>0</v>
      </c>
      <c r="AL315" s="834">
        <f t="shared" si="530"/>
        <v>0</v>
      </c>
      <c r="AM315" s="306"/>
    </row>
    <row r="316" spans="1:39" ht="16" outlineLevel="1">
      <c r="B316" s="294"/>
      <c r="C316" s="831"/>
      <c r="D316" s="831"/>
      <c r="E316" s="831"/>
      <c r="F316" s="831"/>
      <c r="G316" s="831"/>
      <c r="H316" s="831"/>
      <c r="I316" s="831"/>
      <c r="J316" s="831"/>
      <c r="K316" s="831"/>
      <c r="L316" s="831"/>
      <c r="M316" s="831"/>
      <c r="N316" s="831"/>
      <c r="O316" s="831"/>
      <c r="P316" s="831"/>
      <c r="Q316" s="831"/>
      <c r="R316" s="831"/>
      <c r="S316" s="831"/>
      <c r="T316" s="831"/>
      <c r="U316" s="831"/>
      <c r="V316" s="831"/>
      <c r="W316" s="831"/>
      <c r="X316" s="831"/>
      <c r="Y316" s="837"/>
      <c r="Z316" s="858"/>
      <c r="AA316" s="858"/>
      <c r="AB316" s="858"/>
      <c r="AC316" s="858"/>
      <c r="AD316" s="858"/>
      <c r="AE316" s="858"/>
      <c r="AF316" s="858"/>
      <c r="AG316" s="858"/>
      <c r="AH316" s="858"/>
      <c r="AI316" s="858"/>
      <c r="AJ316" s="858"/>
      <c r="AK316" s="858"/>
      <c r="AL316" s="858"/>
      <c r="AM316" s="306"/>
    </row>
    <row r="317" spans="1:39" ht="34" hidden="1" outlineLevel="1">
      <c r="A317" s="522">
        <v>27</v>
      </c>
      <c r="B317" s="520" t="s">
        <v>119</v>
      </c>
      <c r="C317" s="831" t="s">
        <v>25</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853"/>
      <c r="Z317" s="832"/>
      <c r="AA317" s="832"/>
      <c r="AB317" s="832"/>
      <c r="AC317" s="832"/>
      <c r="AD317" s="832"/>
      <c r="AE317" s="832"/>
      <c r="AF317" s="832"/>
      <c r="AG317" s="415"/>
      <c r="AH317" s="415"/>
      <c r="AI317" s="415"/>
      <c r="AJ317" s="415"/>
      <c r="AK317" s="415"/>
      <c r="AL317" s="415"/>
      <c r="AM317" s="296">
        <f>SUM(Y317:AL317)</f>
        <v>0</v>
      </c>
    </row>
    <row r="318" spans="1:39" ht="16" hidden="1" outlineLevel="1">
      <c r="B318" s="294" t="s">
        <v>289</v>
      </c>
      <c r="C318" s="831" t="s">
        <v>163</v>
      </c>
      <c r="D318" s="295"/>
      <c r="E318" s="295"/>
      <c r="F318" s="295"/>
      <c r="G318" s="295"/>
      <c r="H318" s="295"/>
      <c r="I318" s="295"/>
      <c r="J318" s="295"/>
      <c r="K318" s="295"/>
      <c r="L318" s="295"/>
      <c r="M318" s="295"/>
      <c r="N318" s="295">
        <f>N317</f>
        <v>12</v>
      </c>
      <c r="O318" s="295"/>
      <c r="P318" s="295"/>
      <c r="Q318" s="295"/>
      <c r="R318" s="295"/>
      <c r="S318" s="295"/>
      <c r="T318" s="295"/>
      <c r="U318" s="295"/>
      <c r="V318" s="295"/>
      <c r="W318" s="295"/>
      <c r="X318" s="295"/>
      <c r="Y318" s="834">
        <f>Y317</f>
        <v>0</v>
      </c>
      <c r="Z318" s="834">
        <f t="shared" ref="Z318:AL318" si="531">Z317</f>
        <v>0</v>
      </c>
      <c r="AA318" s="834">
        <f t="shared" si="531"/>
        <v>0</v>
      </c>
      <c r="AB318" s="834">
        <f t="shared" si="531"/>
        <v>0</v>
      </c>
      <c r="AC318" s="834">
        <f t="shared" si="531"/>
        <v>0</v>
      </c>
      <c r="AD318" s="834">
        <f t="shared" si="531"/>
        <v>0</v>
      </c>
      <c r="AE318" s="834">
        <f t="shared" si="531"/>
        <v>0</v>
      </c>
      <c r="AF318" s="834">
        <f t="shared" si="531"/>
        <v>0</v>
      </c>
      <c r="AG318" s="834">
        <f t="shared" si="531"/>
        <v>0</v>
      </c>
      <c r="AH318" s="834">
        <f t="shared" si="531"/>
        <v>0</v>
      </c>
      <c r="AI318" s="834">
        <f t="shared" si="531"/>
        <v>0</v>
      </c>
      <c r="AJ318" s="834">
        <f t="shared" si="531"/>
        <v>0</v>
      </c>
      <c r="AK318" s="834">
        <f t="shared" si="531"/>
        <v>0</v>
      </c>
      <c r="AL318" s="834">
        <f t="shared" si="531"/>
        <v>0</v>
      </c>
      <c r="AM318" s="306"/>
    </row>
    <row r="319" spans="1:39" ht="16" hidden="1" outlineLevel="1">
      <c r="B319" s="294"/>
      <c r="C319" s="831"/>
      <c r="D319" s="831"/>
      <c r="E319" s="831"/>
      <c r="F319" s="831"/>
      <c r="G319" s="831"/>
      <c r="H319" s="831"/>
      <c r="I319" s="831"/>
      <c r="J319" s="831"/>
      <c r="K319" s="831"/>
      <c r="L319" s="831"/>
      <c r="M319" s="831"/>
      <c r="N319" s="831"/>
      <c r="O319" s="831"/>
      <c r="P319" s="831"/>
      <c r="Q319" s="831"/>
      <c r="R319" s="831"/>
      <c r="S319" s="831"/>
      <c r="T319" s="831"/>
      <c r="U319" s="831"/>
      <c r="V319" s="831"/>
      <c r="W319" s="831"/>
      <c r="X319" s="831"/>
      <c r="Y319" s="837"/>
      <c r="Z319" s="858"/>
      <c r="AA319" s="858"/>
      <c r="AB319" s="858"/>
      <c r="AC319" s="858"/>
      <c r="AD319" s="858"/>
      <c r="AE319" s="858"/>
      <c r="AF319" s="858"/>
      <c r="AG319" s="858"/>
      <c r="AH319" s="858"/>
      <c r="AI319" s="858"/>
      <c r="AJ319" s="858"/>
      <c r="AK319" s="858"/>
      <c r="AL319" s="858"/>
      <c r="AM319" s="306"/>
    </row>
    <row r="320" spans="1:39" ht="34" hidden="1" outlineLevel="1">
      <c r="A320" s="522">
        <v>28</v>
      </c>
      <c r="B320" s="520" t="s">
        <v>120</v>
      </c>
      <c r="C320" s="831" t="s">
        <v>25</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853"/>
      <c r="Z320" s="832"/>
      <c r="AA320" s="832"/>
      <c r="AB320" s="832"/>
      <c r="AC320" s="832"/>
      <c r="AD320" s="832"/>
      <c r="AE320" s="832"/>
      <c r="AF320" s="832"/>
      <c r="AG320" s="415"/>
      <c r="AH320" s="415"/>
      <c r="AI320" s="415"/>
      <c r="AJ320" s="415"/>
      <c r="AK320" s="415"/>
      <c r="AL320" s="415"/>
      <c r="AM320" s="296">
        <f>SUM(Y320:AL320)</f>
        <v>0</v>
      </c>
    </row>
    <row r="321" spans="1:39" ht="16" hidden="1" outlineLevel="1">
      <c r="B321" s="294" t="s">
        <v>289</v>
      </c>
      <c r="C321" s="831" t="s">
        <v>163</v>
      </c>
      <c r="D321" s="295"/>
      <c r="E321" s="295"/>
      <c r="F321" s="295"/>
      <c r="G321" s="295"/>
      <c r="H321" s="295"/>
      <c r="I321" s="295"/>
      <c r="J321" s="295"/>
      <c r="K321" s="295"/>
      <c r="L321" s="295"/>
      <c r="M321" s="295"/>
      <c r="N321" s="295">
        <f>N320</f>
        <v>12</v>
      </c>
      <c r="O321" s="295"/>
      <c r="P321" s="295"/>
      <c r="Q321" s="295"/>
      <c r="R321" s="295"/>
      <c r="S321" s="295"/>
      <c r="T321" s="295"/>
      <c r="U321" s="295"/>
      <c r="V321" s="295"/>
      <c r="W321" s="295"/>
      <c r="X321" s="295"/>
      <c r="Y321" s="834">
        <f>Y320</f>
        <v>0</v>
      </c>
      <c r="Z321" s="834">
        <f t="shared" ref="Z321:AL321" si="532">Z320</f>
        <v>0</v>
      </c>
      <c r="AA321" s="834">
        <f t="shared" si="532"/>
        <v>0</v>
      </c>
      <c r="AB321" s="834">
        <f t="shared" si="532"/>
        <v>0</v>
      </c>
      <c r="AC321" s="834">
        <f t="shared" si="532"/>
        <v>0</v>
      </c>
      <c r="AD321" s="834">
        <f t="shared" si="532"/>
        <v>0</v>
      </c>
      <c r="AE321" s="834">
        <f t="shared" si="532"/>
        <v>0</v>
      </c>
      <c r="AF321" s="834">
        <f t="shared" si="532"/>
        <v>0</v>
      </c>
      <c r="AG321" s="834">
        <f t="shared" si="532"/>
        <v>0</v>
      </c>
      <c r="AH321" s="834">
        <f t="shared" si="532"/>
        <v>0</v>
      </c>
      <c r="AI321" s="834">
        <f t="shared" si="532"/>
        <v>0</v>
      </c>
      <c r="AJ321" s="834">
        <f t="shared" si="532"/>
        <v>0</v>
      </c>
      <c r="AK321" s="834">
        <f t="shared" si="532"/>
        <v>0</v>
      </c>
      <c r="AL321" s="834">
        <f t="shared" si="532"/>
        <v>0</v>
      </c>
      <c r="AM321" s="306"/>
    </row>
    <row r="322" spans="1:39" ht="16" hidden="1" outlineLevel="1">
      <c r="B322" s="294"/>
      <c r="C322" s="831"/>
      <c r="D322" s="831"/>
      <c r="E322" s="831"/>
      <c r="F322" s="831"/>
      <c r="G322" s="831"/>
      <c r="H322" s="831"/>
      <c r="I322" s="831"/>
      <c r="J322" s="831"/>
      <c r="K322" s="831"/>
      <c r="L322" s="831"/>
      <c r="M322" s="831"/>
      <c r="N322" s="831"/>
      <c r="O322" s="831"/>
      <c r="P322" s="831"/>
      <c r="Q322" s="831"/>
      <c r="R322" s="831"/>
      <c r="S322" s="831"/>
      <c r="T322" s="831"/>
      <c r="U322" s="831"/>
      <c r="V322" s="831"/>
      <c r="W322" s="831"/>
      <c r="X322" s="831"/>
      <c r="Y322" s="837"/>
      <c r="Z322" s="858"/>
      <c r="AA322" s="858"/>
      <c r="AB322" s="858"/>
      <c r="AC322" s="858"/>
      <c r="AD322" s="858"/>
      <c r="AE322" s="858"/>
      <c r="AF322" s="858"/>
      <c r="AG322" s="858"/>
      <c r="AH322" s="858"/>
      <c r="AI322" s="858"/>
      <c r="AJ322" s="858"/>
      <c r="AK322" s="858"/>
      <c r="AL322" s="858"/>
      <c r="AM322" s="306"/>
    </row>
    <row r="323" spans="1:39" ht="34" hidden="1" outlineLevel="1">
      <c r="A323" s="522">
        <v>29</v>
      </c>
      <c r="B323" s="520" t="s">
        <v>121</v>
      </c>
      <c r="C323" s="831" t="s">
        <v>25</v>
      </c>
      <c r="D323" s="295"/>
      <c r="E323" s="295"/>
      <c r="F323" s="295"/>
      <c r="G323" s="295"/>
      <c r="H323" s="295"/>
      <c r="I323" s="295"/>
      <c r="J323" s="295"/>
      <c r="K323" s="295"/>
      <c r="L323" s="295"/>
      <c r="M323" s="295"/>
      <c r="N323" s="295">
        <v>3</v>
      </c>
      <c r="O323" s="295"/>
      <c r="P323" s="295"/>
      <c r="Q323" s="295"/>
      <c r="R323" s="295"/>
      <c r="S323" s="295"/>
      <c r="T323" s="295"/>
      <c r="U323" s="295"/>
      <c r="V323" s="295"/>
      <c r="W323" s="295"/>
      <c r="X323" s="295"/>
      <c r="Y323" s="853"/>
      <c r="Z323" s="832"/>
      <c r="AA323" s="832"/>
      <c r="AB323" s="832"/>
      <c r="AC323" s="832"/>
      <c r="AD323" s="832"/>
      <c r="AE323" s="832"/>
      <c r="AF323" s="832"/>
      <c r="AG323" s="415"/>
      <c r="AH323" s="415"/>
      <c r="AI323" s="415"/>
      <c r="AJ323" s="415"/>
      <c r="AK323" s="415"/>
      <c r="AL323" s="415"/>
      <c r="AM323" s="296">
        <f>SUM(Y323:AL323)</f>
        <v>0</v>
      </c>
    </row>
    <row r="324" spans="1:39" ht="16" hidden="1" outlineLevel="1">
      <c r="B324" s="294" t="s">
        <v>289</v>
      </c>
      <c r="C324" s="831" t="s">
        <v>163</v>
      </c>
      <c r="D324" s="295"/>
      <c r="E324" s="295"/>
      <c r="F324" s="295"/>
      <c r="G324" s="295"/>
      <c r="H324" s="295"/>
      <c r="I324" s="295"/>
      <c r="J324" s="295"/>
      <c r="K324" s="295"/>
      <c r="L324" s="295"/>
      <c r="M324" s="295"/>
      <c r="N324" s="295">
        <f>N323</f>
        <v>3</v>
      </c>
      <c r="O324" s="295"/>
      <c r="P324" s="295"/>
      <c r="Q324" s="295"/>
      <c r="R324" s="295"/>
      <c r="S324" s="295"/>
      <c r="T324" s="295"/>
      <c r="U324" s="295"/>
      <c r="V324" s="295"/>
      <c r="W324" s="295"/>
      <c r="X324" s="295"/>
      <c r="Y324" s="834">
        <f>Y323</f>
        <v>0</v>
      </c>
      <c r="Z324" s="834">
        <f t="shared" ref="Z324:AL324" si="533">Z323</f>
        <v>0</v>
      </c>
      <c r="AA324" s="834">
        <f t="shared" si="533"/>
        <v>0</v>
      </c>
      <c r="AB324" s="834">
        <f t="shared" si="533"/>
        <v>0</v>
      </c>
      <c r="AC324" s="834">
        <f t="shared" si="533"/>
        <v>0</v>
      </c>
      <c r="AD324" s="834">
        <f t="shared" si="533"/>
        <v>0</v>
      </c>
      <c r="AE324" s="834">
        <f t="shared" si="533"/>
        <v>0</v>
      </c>
      <c r="AF324" s="834">
        <f t="shared" si="533"/>
        <v>0</v>
      </c>
      <c r="AG324" s="834">
        <f t="shared" si="533"/>
        <v>0</v>
      </c>
      <c r="AH324" s="834">
        <f t="shared" si="533"/>
        <v>0</v>
      </c>
      <c r="AI324" s="834">
        <f t="shared" si="533"/>
        <v>0</v>
      </c>
      <c r="AJ324" s="834">
        <f t="shared" si="533"/>
        <v>0</v>
      </c>
      <c r="AK324" s="834">
        <f t="shared" si="533"/>
        <v>0</v>
      </c>
      <c r="AL324" s="834">
        <f t="shared" si="533"/>
        <v>0</v>
      </c>
      <c r="AM324" s="306"/>
    </row>
    <row r="325" spans="1:39" ht="16" hidden="1" outlineLevel="1">
      <c r="B325" s="294"/>
      <c r="C325" s="831"/>
      <c r="D325" s="831"/>
      <c r="E325" s="831"/>
      <c r="F325" s="831"/>
      <c r="G325" s="831"/>
      <c r="H325" s="831"/>
      <c r="I325" s="831"/>
      <c r="J325" s="831"/>
      <c r="K325" s="831"/>
      <c r="L325" s="831"/>
      <c r="M325" s="831"/>
      <c r="N325" s="831"/>
      <c r="O325" s="831"/>
      <c r="P325" s="831"/>
      <c r="Q325" s="831"/>
      <c r="R325" s="831"/>
      <c r="S325" s="831"/>
      <c r="T325" s="831"/>
      <c r="U325" s="831"/>
      <c r="V325" s="831"/>
      <c r="W325" s="831"/>
      <c r="X325" s="831"/>
      <c r="Y325" s="837"/>
      <c r="Z325" s="858"/>
      <c r="AA325" s="858"/>
      <c r="AB325" s="858"/>
      <c r="AC325" s="858"/>
      <c r="AD325" s="858"/>
      <c r="AE325" s="858"/>
      <c r="AF325" s="858"/>
      <c r="AG325" s="858"/>
      <c r="AH325" s="858"/>
      <c r="AI325" s="858"/>
      <c r="AJ325" s="858"/>
      <c r="AK325" s="858"/>
      <c r="AL325" s="858"/>
      <c r="AM325" s="306"/>
    </row>
    <row r="326" spans="1:39" ht="34" hidden="1" outlineLevel="1">
      <c r="A326" s="522">
        <v>30</v>
      </c>
      <c r="B326" s="520" t="s">
        <v>122</v>
      </c>
      <c r="C326" s="831" t="s">
        <v>25</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853"/>
      <c r="Z326" s="832"/>
      <c r="AA326" s="832"/>
      <c r="AB326" s="832"/>
      <c r="AC326" s="832"/>
      <c r="AD326" s="832"/>
      <c r="AE326" s="832"/>
      <c r="AF326" s="832"/>
      <c r="AG326" s="415"/>
      <c r="AH326" s="415"/>
      <c r="AI326" s="415"/>
      <c r="AJ326" s="415"/>
      <c r="AK326" s="415"/>
      <c r="AL326" s="415"/>
      <c r="AM326" s="296">
        <f>SUM(Y326:AL326)</f>
        <v>0</v>
      </c>
    </row>
    <row r="327" spans="1:39" ht="16" hidden="1" outlineLevel="1">
      <c r="B327" s="294" t="s">
        <v>289</v>
      </c>
      <c r="C327" s="831" t="s">
        <v>163</v>
      </c>
      <c r="D327" s="295"/>
      <c r="E327" s="295"/>
      <c r="F327" s="295"/>
      <c r="G327" s="295"/>
      <c r="H327" s="295"/>
      <c r="I327" s="295"/>
      <c r="J327" s="295"/>
      <c r="K327" s="295"/>
      <c r="L327" s="295"/>
      <c r="M327" s="295"/>
      <c r="N327" s="295">
        <f>N326</f>
        <v>12</v>
      </c>
      <c r="O327" s="295"/>
      <c r="P327" s="295"/>
      <c r="Q327" s="295"/>
      <c r="R327" s="295"/>
      <c r="S327" s="295"/>
      <c r="T327" s="295"/>
      <c r="U327" s="295"/>
      <c r="V327" s="295"/>
      <c r="W327" s="295"/>
      <c r="X327" s="295"/>
      <c r="Y327" s="834">
        <f>Y326</f>
        <v>0</v>
      </c>
      <c r="Z327" s="834">
        <f t="shared" ref="Z327:AL327" si="534">Z326</f>
        <v>0</v>
      </c>
      <c r="AA327" s="834">
        <f t="shared" si="534"/>
        <v>0</v>
      </c>
      <c r="AB327" s="834">
        <f t="shared" si="534"/>
        <v>0</v>
      </c>
      <c r="AC327" s="834">
        <f t="shared" si="534"/>
        <v>0</v>
      </c>
      <c r="AD327" s="834">
        <f t="shared" si="534"/>
        <v>0</v>
      </c>
      <c r="AE327" s="834">
        <f t="shared" si="534"/>
        <v>0</v>
      </c>
      <c r="AF327" s="834">
        <f t="shared" si="534"/>
        <v>0</v>
      </c>
      <c r="AG327" s="834">
        <f t="shared" si="534"/>
        <v>0</v>
      </c>
      <c r="AH327" s="834">
        <f t="shared" si="534"/>
        <v>0</v>
      </c>
      <c r="AI327" s="834">
        <f t="shared" si="534"/>
        <v>0</v>
      </c>
      <c r="AJ327" s="834">
        <f t="shared" si="534"/>
        <v>0</v>
      </c>
      <c r="AK327" s="834">
        <f t="shared" si="534"/>
        <v>0</v>
      </c>
      <c r="AL327" s="834">
        <f t="shared" si="534"/>
        <v>0</v>
      </c>
      <c r="AM327" s="306"/>
    </row>
    <row r="328" spans="1:39" ht="16" hidden="1" outlineLevel="1">
      <c r="B328" s="294"/>
      <c r="C328" s="831"/>
      <c r="D328" s="831"/>
      <c r="E328" s="831"/>
      <c r="F328" s="831"/>
      <c r="G328" s="831"/>
      <c r="H328" s="831"/>
      <c r="I328" s="831"/>
      <c r="J328" s="831"/>
      <c r="K328" s="831"/>
      <c r="L328" s="831"/>
      <c r="M328" s="831"/>
      <c r="N328" s="831"/>
      <c r="O328" s="831"/>
      <c r="P328" s="831"/>
      <c r="Q328" s="831"/>
      <c r="R328" s="831"/>
      <c r="S328" s="831"/>
      <c r="T328" s="831"/>
      <c r="U328" s="831"/>
      <c r="V328" s="831"/>
      <c r="W328" s="831"/>
      <c r="X328" s="831"/>
      <c r="Y328" s="837"/>
      <c r="Z328" s="858"/>
      <c r="AA328" s="858"/>
      <c r="AB328" s="858"/>
      <c r="AC328" s="858"/>
      <c r="AD328" s="858"/>
      <c r="AE328" s="858"/>
      <c r="AF328" s="858"/>
      <c r="AG328" s="858"/>
      <c r="AH328" s="858"/>
      <c r="AI328" s="858"/>
      <c r="AJ328" s="858"/>
      <c r="AK328" s="858"/>
      <c r="AL328" s="858"/>
      <c r="AM328" s="306"/>
    </row>
    <row r="329" spans="1:39" ht="34" hidden="1" outlineLevel="1">
      <c r="A329" s="522">
        <v>31</v>
      </c>
      <c r="B329" s="520" t="s">
        <v>123</v>
      </c>
      <c r="C329" s="831" t="s">
        <v>25</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853"/>
      <c r="Z329" s="832"/>
      <c r="AA329" s="832"/>
      <c r="AB329" s="832"/>
      <c r="AC329" s="832"/>
      <c r="AD329" s="832"/>
      <c r="AE329" s="832"/>
      <c r="AF329" s="832"/>
      <c r="AG329" s="415"/>
      <c r="AH329" s="415"/>
      <c r="AI329" s="415"/>
      <c r="AJ329" s="415"/>
      <c r="AK329" s="415"/>
      <c r="AL329" s="415"/>
      <c r="AM329" s="296">
        <f>SUM(Y329:AL329)</f>
        <v>0</v>
      </c>
    </row>
    <row r="330" spans="1:39" ht="16" hidden="1" outlineLevel="1">
      <c r="B330" s="294" t="s">
        <v>289</v>
      </c>
      <c r="C330" s="831" t="s">
        <v>163</v>
      </c>
      <c r="D330" s="295"/>
      <c r="E330" s="295"/>
      <c r="F330" s="295"/>
      <c r="G330" s="295"/>
      <c r="H330" s="295"/>
      <c r="I330" s="295"/>
      <c r="J330" s="295"/>
      <c r="K330" s="295"/>
      <c r="L330" s="295"/>
      <c r="M330" s="295"/>
      <c r="N330" s="295">
        <f>N329</f>
        <v>12</v>
      </c>
      <c r="O330" s="295"/>
      <c r="P330" s="295"/>
      <c r="Q330" s="295"/>
      <c r="R330" s="295"/>
      <c r="S330" s="295"/>
      <c r="T330" s="295"/>
      <c r="U330" s="295"/>
      <c r="V330" s="295"/>
      <c r="W330" s="295"/>
      <c r="X330" s="295"/>
      <c r="Y330" s="834">
        <f>Y329</f>
        <v>0</v>
      </c>
      <c r="Z330" s="834">
        <f t="shared" ref="Z330:AL330" si="535">Z329</f>
        <v>0</v>
      </c>
      <c r="AA330" s="834">
        <f t="shared" si="535"/>
        <v>0</v>
      </c>
      <c r="AB330" s="834">
        <f t="shared" si="535"/>
        <v>0</v>
      </c>
      <c r="AC330" s="834">
        <f t="shared" si="535"/>
        <v>0</v>
      </c>
      <c r="AD330" s="834">
        <f t="shared" si="535"/>
        <v>0</v>
      </c>
      <c r="AE330" s="834">
        <f t="shared" si="535"/>
        <v>0</v>
      </c>
      <c r="AF330" s="834">
        <f t="shared" si="535"/>
        <v>0</v>
      </c>
      <c r="AG330" s="834">
        <f t="shared" si="535"/>
        <v>0</v>
      </c>
      <c r="AH330" s="834">
        <f t="shared" si="535"/>
        <v>0</v>
      </c>
      <c r="AI330" s="834">
        <f t="shared" si="535"/>
        <v>0</v>
      </c>
      <c r="AJ330" s="834">
        <f t="shared" si="535"/>
        <v>0</v>
      </c>
      <c r="AK330" s="834">
        <f t="shared" si="535"/>
        <v>0</v>
      </c>
      <c r="AL330" s="834">
        <f t="shared" si="535"/>
        <v>0</v>
      </c>
      <c r="AM330" s="306"/>
    </row>
    <row r="331" spans="1:39" ht="16" hidden="1" outlineLevel="1">
      <c r="B331" s="520"/>
      <c r="C331" s="831"/>
      <c r="D331" s="831"/>
      <c r="E331" s="831"/>
      <c r="F331" s="831"/>
      <c r="G331" s="831"/>
      <c r="H331" s="831"/>
      <c r="I331" s="831"/>
      <c r="J331" s="831"/>
      <c r="K331" s="831"/>
      <c r="L331" s="831"/>
      <c r="M331" s="831"/>
      <c r="N331" s="831"/>
      <c r="O331" s="831"/>
      <c r="P331" s="831"/>
      <c r="Q331" s="831"/>
      <c r="R331" s="831"/>
      <c r="S331" s="831"/>
      <c r="T331" s="831"/>
      <c r="U331" s="831"/>
      <c r="V331" s="831"/>
      <c r="W331" s="831"/>
      <c r="X331" s="831"/>
      <c r="Y331" s="837"/>
      <c r="Z331" s="858"/>
      <c r="AA331" s="858"/>
      <c r="AB331" s="858"/>
      <c r="AC331" s="858"/>
      <c r="AD331" s="858"/>
      <c r="AE331" s="858"/>
      <c r="AF331" s="858"/>
      <c r="AG331" s="858"/>
      <c r="AH331" s="858"/>
      <c r="AI331" s="858"/>
      <c r="AJ331" s="858"/>
      <c r="AK331" s="858"/>
      <c r="AL331" s="858"/>
      <c r="AM331" s="306"/>
    </row>
    <row r="332" spans="1:39" ht="17" outlineLevel="1">
      <c r="A332" s="522">
        <v>32</v>
      </c>
      <c r="B332" s="520" t="s">
        <v>124</v>
      </c>
      <c r="C332" s="83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853"/>
      <c r="Z332" s="832"/>
      <c r="AA332" s="832">
        <v>1</v>
      </c>
      <c r="AB332" s="832"/>
      <c r="AC332" s="832"/>
      <c r="AD332" s="832"/>
      <c r="AE332" s="832"/>
      <c r="AF332" s="832"/>
      <c r="AG332" s="415"/>
      <c r="AH332" s="415"/>
      <c r="AI332" s="415"/>
      <c r="AJ332" s="415"/>
      <c r="AK332" s="415"/>
      <c r="AL332" s="415"/>
      <c r="AM332" s="296">
        <f>SUM(Y332:AL332)</f>
        <v>1</v>
      </c>
    </row>
    <row r="333" spans="1:39" ht="16" outlineLevel="1">
      <c r="B333" s="294" t="s">
        <v>289</v>
      </c>
      <c r="C333" s="831" t="s">
        <v>163</v>
      </c>
      <c r="D333" s="295">
        <v>3366</v>
      </c>
      <c r="E333" s="295">
        <v>3366</v>
      </c>
      <c r="F333" s="295">
        <v>3366</v>
      </c>
      <c r="G333" s="295">
        <v>3366</v>
      </c>
      <c r="H333" s="295">
        <v>3366</v>
      </c>
      <c r="I333" s="295">
        <v>3366</v>
      </c>
      <c r="J333" s="295">
        <v>3366</v>
      </c>
      <c r="K333" s="295">
        <v>3366</v>
      </c>
      <c r="L333" s="295">
        <v>3366</v>
      </c>
      <c r="M333" s="295">
        <v>3366</v>
      </c>
      <c r="N333" s="295">
        <f>N332</f>
        <v>12</v>
      </c>
      <c r="O333" s="295">
        <v>3</v>
      </c>
      <c r="P333" s="295">
        <v>3</v>
      </c>
      <c r="Q333" s="295">
        <v>3</v>
      </c>
      <c r="R333" s="295">
        <v>3</v>
      </c>
      <c r="S333" s="295">
        <v>3</v>
      </c>
      <c r="T333" s="295">
        <v>3</v>
      </c>
      <c r="U333" s="295">
        <v>3</v>
      </c>
      <c r="V333" s="295">
        <v>3</v>
      </c>
      <c r="W333" s="295">
        <v>3</v>
      </c>
      <c r="X333" s="295">
        <v>3</v>
      </c>
      <c r="Y333" s="834">
        <f>Y332</f>
        <v>0</v>
      </c>
      <c r="Z333" s="834">
        <f t="shared" ref="Z333:AL333" si="536">Z332</f>
        <v>0</v>
      </c>
      <c r="AA333" s="834">
        <f t="shared" si="536"/>
        <v>1</v>
      </c>
      <c r="AB333" s="834">
        <f t="shared" si="536"/>
        <v>0</v>
      </c>
      <c r="AC333" s="834">
        <f t="shared" si="536"/>
        <v>0</v>
      </c>
      <c r="AD333" s="834">
        <f t="shared" si="536"/>
        <v>0</v>
      </c>
      <c r="AE333" s="834">
        <f t="shared" si="536"/>
        <v>0</v>
      </c>
      <c r="AF333" s="834">
        <f t="shared" si="536"/>
        <v>0</v>
      </c>
      <c r="AG333" s="834">
        <f t="shared" si="536"/>
        <v>0</v>
      </c>
      <c r="AH333" s="834">
        <f t="shared" si="536"/>
        <v>0</v>
      </c>
      <c r="AI333" s="834">
        <f t="shared" si="536"/>
        <v>0</v>
      </c>
      <c r="AJ333" s="834">
        <f t="shared" si="536"/>
        <v>0</v>
      </c>
      <c r="AK333" s="834">
        <f t="shared" si="536"/>
        <v>0</v>
      </c>
      <c r="AL333" s="834">
        <f t="shared" si="536"/>
        <v>0</v>
      </c>
      <c r="AM333" s="306"/>
    </row>
    <row r="334" spans="1:39" ht="16"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6" hidden="1"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7" hidden="1" outlineLevel="1">
      <c r="A336" s="522">
        <v>33</v>
      </c>
      <c r="B336" s="520" t="s">
        <v>125</v>
      </c>
      <c r="C336" s="291" t="s">
        <v>25</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6"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0</v>
      </c>
      <c r="Z337" s="411">
        <f t="shared" ref="Z337" si="537">Z336</f>
        <v>0</v>
      </c>
      <c r="AA337" s="411">
        <f t="shared" ref="AA337" si="538">AA336</f>
        <v>0</v>
      </c>
      <c r="AB337" s="411">
        <f t="shared" ref="AB337" si="539">AB336</f>
        <v>0</v>
      </c>
      <c r="AC337" s="411">
        <f t="shared" ref="AC337" si="540">AC336</f>
        <v>0</v>
      </c>
      <c r="AD337" s="411">
        <f t="shared" ref="AD337" si="541">AD336</f>
        <v>0</v>
      </c>
      <c r="AE337" s="411">
        <f t="shared" ref="AE337" si="542">AE336</f>
        <v>0</v>
      </c>
      <c r="AF337" s="411">
        <f t="shared" ref="AF337" si="543">AF336</f>
        <v>0</v>
      </c>
      <c r="AG337" s="411">
        <f t="shared" ref="AG337" si="544">AG336</f>
        <v>0</v>
      </c>
      <c r="AH337" s="411">
        <f t="shared" ref="AH337" si="545">AH336</f>
        <v>0</v>
      </c>
      <c r="AI337" s="411">
        <f t="shared" ref="AI337" si="546">AI336</f>
        <v>0</v>
      </c>
      <c r="AJ337" s="411">
        <f t="shared" ref="AJ337" si="547">AJ336</f>
        <v>0</v>
      </c>
      <c r="AK337" s="411">
        <f t="shared" ref="AK337" si="548">AK336</f>
        <v>0</v>
      </c>
      <c r="AL337" s="411">
        <f t="shared" ref="AL337" si="549">AL336</f>
        <v>0</v>
      </c>
      <c r="AM337" s="306"/>
    </row>
    <row r="338" spans="1:39" ht="16"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17" hidden="1" outlineLevel="1">
      <c r="A339" s="522">
        <v>34</v>
      </c>
      <c r="B339" s="520" t="s">
        <v>126</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6" hidden="1"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 si="550">Z339</f>
        <v>0</v>
      </c>
      <c r="AA340" s="411">
        <f t="shared" ref="AA340" si="551">AA339</f>
        <v>0</v>
      </c>
      <c r="AB340" s="411">
        <f t="shared" ref="AB340" si="552">AB339</f>
        <v>0</v>
      </c>
      <c r="AC340" s="411">
        <f t="shared" ref="AC340" si="553">AC339</f>
        <v>0</v>
      </c>
      <c r="AD340" s="411">
        <f t="shared" ref="AD340" si="554">AD339</f>
        <v>0</v>
      </c>
      <c r="AE340" s="411">
        <f t="shared" ref="AE340" si="555">AE339</f>
        <v>0</v>
      </c>
      <c r="AF340" s="411">
        <f t="shared" ref="AF340" si="556">AF339</f>
        <v>0</v>
      </c>
      <c r="AG340" s="411">
        <f t="shared" ref="AG340" si="557">AG339</f>
        <v>0</v>
      </c>
      <c r="AH340" s="411">
        <f t="shared" ref="AH340" si="558">AH339</f>
        <v>0</v>
      </c>
      <c r="AI340" s="411">
        <f t="shared" ref="AI340" si="559">AI339</f>
        <v>0</v>
      </c>
      <c r="AJ340" s="411">
        <f t="shared" ref="AJ340" si="560">AJ339</f>
        <v>0</v>
      </c>
      <c r="AK340" s="411">
        <f t="shared" ref="AK340" si="561">AK339</f>
        <v>0</v>
      </c>
      <c r="AL340" s="411">
        <f t="shared" ref="AL340" si="562">AL339</f>
        <v>0</v>
      </c>
      <c r="AM340" s="306"/>
    </row>
    <row r="341" spans="1:39" ht="16"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7" hidden="1" outlineLevel="1">
      <c r="A342" s="522">
        <v>35</v>
      </c>
      <c r="B342" s="520" t="s">
        <v>127</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6" hidden="1" outlineLevel="1">
      <c r="B343" s="294" t="s">
        <v>289</v>
      </c>
      <c r="C343" s="291" t="s">
        <v>163</v>
      </c>
      <c r="D343" s="295"/>
      <c r="E343" s="295"/>
      <c r="F343" s="295"/>
      <c r="G343" s="295"/>
      <c r="H343" s="295"/>
      <c r="I343" s="295"/>
      <c r="J343" s="295"/>
      <c r="K343" s="295"/>
      <c r="L343" s="295"/>
      <c r="M343" s="295"/>
      <c r="N343" s="295">
        <f>N342</f>
        <v>0</v>
      </c>
      <c r="O343" s="295"/>
      <c r="P343" s="295"/>
      <c r="Q343" s="295"/>
      <c r="R343" s="295"/>
      <c r="S343" s="295"/>
      <c r="T343" s="295"/>
      <c r="U343" s="295"/>
      <c r="V343" s="295"/>
      <c r="W343" s="295"/>
      <c r="X343" s="295"/>
      <c r="Y343" s="411">
        <f>Y342</f>
        <v>0</v>
      </c>
      <c r="Z343" s="411">
        <f t="shared" ref="Z343" si="563">Z342</f>
        <v>0</v>
      </c>
      <c r="AA343" s="411">
        <f t="shared" ref="AA343" si="564">AA342</f>
        <v>0</v>
      </c>
      <c r="AB343" s="411">
        <f t="shared" ref="AB343" si="565">AB342</f>
        <v>0</v>
      </c>
      <c r="AC343" s="411">
        <f t="shared" ref="AC343" si="566">AC342</f>
        <v>0</v>
      </c>
      <c r="AD343" s="411">
        <f t="shared" ref="AD343" si="567">AD342</f>
        <v>0</v>
      </c>
      <c r="AE343" s="411">
        <f t="shared" ref="AE343" si="568">AE342</f>
        <v>0</v>
      </c>
      <c r="AF343" s="411">
        <f t="shared" ref="AF343" si="569">AF342</f>
        <v>0</v>
      </c>
      <c r="AG343" s="411">
        <f t="shared" ref="AG343" si="570">AG342</f>
        <v>0</v>
      </c>
      <c r="AH343" s="411">
        <f t="shared" ref="AH343" si="571">AH342</f>
        <v>0</v>
      </c>
      <c r="AI343" s="411">
        <f t="shared" ref="AI343" si="572">AI342</f>
        <v>0</v>
      </c>
      <c r="AJ343" s="411">
        <f t="shared" ref="AJ343" si="573">AJ342</f>
        <v>0</v>
      </c>
      <c r="AK343" s="411">
        <f t="shared" ref="AK343" si="574">AK342</f>
        <v>0</v>
      </c>
      <c r="AL343" s="411">
        <f t="shared" ref="AL343" si="575">AL342</f>
        <v>0</v>
      </c>
      <c r="AM343" s="306"/>
    </row>
    <row r="344" spans="1:39" ht="16" hidden="1" outlineLevel="1">
      <c r="B344" s="294"/>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6" hidden="1" outlineLevel="1">
      <c r="B345" s="288" t="s">
        <v>502</v>
      </c>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51" hidden="1" outlineLevel="1">
      <c r="A346" s="522">
        <v>36</v>
      </c>
      <c r="B346" s="520" t="s">
        <v>128</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ht="16" hidden="1"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Y346</f>
        <v>0</v>
      </c>
      <c r="Z347" s="411">
        <f t="shared" ref="Z347" si="576">Z346</f>
        <v>0</v>
      </c>
      <c r="AA347" s="411">
        <f t="shared" ref="AA347" si="577">AA346</f>
        <v>0</v>
      </c>
      <c r="AB347" s="411">
        <f t="shared" ref="AB347" si="578">AB346</f>
        <v>0</v>
      </c>
      <c r="AC347" s="411">
        <f t="shared" ref="AC347" si="579">AC346</f>
        <v>0</v>
      </c>
      <c r="AD347" s="411">
        <f t="shared" ref="AD347" si="580">AD346</f>
        <v>0</v>
      </c>
      <c r="AE347" s="411">
        <f t="shared" ref="AE347" si="581">AE346</f>
        <v>0</v>
      </c>
      <c r="AF347" s="411">
        <f t="shared" ref="AF347" si="582">AF346</f>
        <v>0</v>
      </c>
      <c r="AG347" s="411">
        <f t="shared" ref="AG347" si="583">AG346</f>
        <v>0</v>
      </c>
      <c r="AH347" s="411">
        <f t="shared" ref="AH347" si="584">AH346</f>
        <v>0</v>
      </c>
      <c r="AI347" s="411">
        <f t="shared" ref="AI347" si="585">AI346</f>
        <v>0</v>
      </c>
      <c r="AJ347" s="411">
        <f t="shared" ref="AJ347" si="586">AJ346</f>
        <v>0</v>
      </c>
      <c r="AK347" s="411">
        <f t="shared" ref="AK347" si="587">AK346</f>
        <v>0</v>
      </c>
      <c r="AL347" s="411">
        <f t="shared" ref="AL347" si="588">AL346</f>
        <v>0</v>
      </c>
      <c r="AM347" s="306"/>
    </row>
    <row r="348" spans="1:39" ht="16" hidden="1" outlineLevel="1">
      <c r="B348" s="520"/>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34" hidden="1" outlineLevel="1">
      <c r="A349" s="522">
        <v>37</v>
      </c>
      <c r="B349" s="520" t="s">
        <v>129</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ht="16" hidden="1"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Y349</f>
        <v>0</v>
      </c>
      <c r="Z350" s="411">
        <f t="shared" ref="Z350" si="589">Z349</f>
        <v>0</v>
      </c>
      <c r="AA350" s="411">
        <f t="shared" ref="AA350" si="590">AA349</f>
        <v>0</v>
      </c>
      <c r="AB350" s="411">
        <f t="shared" ref="AB350" si="591">AB349</f>
        <v>0</v>
      </c>
      <c r="AC350" s="411">
        <f t="shared" ref="AC350" si="592">AC349</f>
        <v>0</v>
      </c>
      <c r="AD350" s="411">
        <f t="shared" ref="AD350" si="593">AD349</f>
        <v>0</v>
      </c>
      <c r="AE350" s="411">
        <f t="shared" ref="AE350" si="594">AE349</f>
        <v>0</v>
      </c>
      <c r="AF350" s="411">
        <f t="shared" ref="AF350" si="595">AF349</f>
        <v>0</v>
      </c>
      <c r="AG350" s="411">
        <f t="shared" ref="AG350" si="596">AG349</f>
        <v>0</v>
      </c>
      <c r="AH350" s="411">
        <f t="shared" ref="AH350" si="597">AH349</f>
        <v>0</v>
      </c>
      <c r="AI350" s="411">
        <f t="shared" ref="AI350" si="598">AI349</f>
        <v>0</v>
      </c>
      <c r="AJ350" s="411">
        <f t="shared" ref="AJ350" si="599">AJ349</f>
        <v>0</v>
      </c>
      <c r="AK350" s="411">
        <f t="shared" ref="AK350" si="600">AK349</f>
        <v>0</v>
      </c>
      <c r="AL350" s="411">
        <f t="shared" ref="AL350" si="601">AL349</f>
        <v>0</v>
      </c>
      <c r="AM350" s="306"/>
    </row>
    <row r="351" spans="1:39" ht="16" hidden="1" outlineLevel="1">
      <c r="B351" s="520"/>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17" hidden="1" outlineLevel="1">
      <c r="A352" s="522">
        <v>38</v>
      </c>
      <c r="B352" s="520" t="s">
        <v>130</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ht="16" hidden="1"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Y352</f>
        <v>0</v>
      </c>
      <c r="Z353" s="411">
        <f t="shared" ref="Z353" si="602">Z352</f>
        <v>0</v>
      </c>
      <c r="AA353" s="411">
        <f t="shared" ref="AA353" si="603">AA352</f>
        <v>0</v>
      </c>
      <c r="AB353" s="411">
        <f t="shared" ref="AB353" si="604">AB352</f>
        <v>0</v>
      </c>
      <c r="AC353" s="411">
        <f t="shared" ref="AC353" si="605">AC352</f>
        <v>0</v>
      </c>
      <c r="AD353" s="411">
        <f t="shared" ref="AD353" si="606">AD352</f>
        <v>0</v>
      </c>
      <c r="AE353" s="411">
        <f t="shared" ref="AE353" si="607">AE352</f>
        <v>0</v>
      </c>
      <c r="AF353" s="411">
        <f t="shared" ref="AF353" si="608">AF352</f>
        <v>0</v>
      </c>
      <c r="AG353" s="411">
        <f t="shared" ref="AG353" si="609">AG352</f>
        <v>0</v>
      </c>
      <c r="AH353" s="411">
        <f t="shared" ref="AH353" si="610">AH352</f>
        <v>0</v>
      </c>
      <c r="AI353" s="411">
        <f t="shared" ref="AI353" si="611">AI352</f>
        <v>0</v>
      </c>
      <c r="AJ353" s="411">
        <f t="shared" ref="AJ353" si="612">AJ352</f>
        <v>0</v>
      </c>
      <c r="AK353" s="411">
        <f t="shared" ref="AK353" si="613">AK352</f>
        <v>0</v>
      </c>
      <c r="AL353" s="411">
        <f t="shared" ref="AL353" si="614">AL352</f>
        <v>0</v>
      </c>
      <c r="AM353" s="306"/>
    </row>
    <row r="354" spans="1:39" ht="16" hidden="1" outlineLevel="1">
      <c r="B354" s="520"/>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34" hidden="1" outlineLevel="1">
      <c r="A355" s="522">
        <v>39</v>
      </c>
      <c r="B355" s="520" t="s">
        <v>131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ht="16" hidden="1" outlineLevel="1">
      <c r="B356" s="294" t="s">
        <v>289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 t="shared" ref="Z356" si="615">Z355</f>
        <v>0</v>
      </c>
      <c r="AA356" s="411">
        <f t="shared" ref="AA356" si="616">AA355</f>
        <v>0</v>
      </c>
      <c r="AB356" s="411">
        <f t="shared" ref="AB356" si="617">AB355</f>
        <v>0</v>
      </c>
      <c r="AC356" s="411">
        <f t="shared" ref="AC356" si="618">AC355</f>
        <v>0</v>
      </c>
      <c r="AD356" s="411">
        <f t="shared" ref="AD356" si="619">AD355</f>
        <v>0</v>
      </c>
      <c r="AE356" s="411">
        <f t="shared" ref="AE356" si="620">AE355</f>
        <v>0</v>
      </c>
      <c r="AF356" s="411">
        <f t="shared" ref="AF356" si="621">AF355</f>
        <v>0</v>
      </c>
      <c r="AG356" s="411">
        <f t="shared" ref="AG356" si="622">AG355</f>
        <v>0</v>
      </c>
      <c r="AH356" s="411">
        <f t="shared" ref="AH356" si="623">AH355</f>
        <v>0</v>
      </c>
      <c r="AI356" s="411">
        <f t="shared" ref="AI356" si="624">AI355</f>
        <v>0</v>
      </c>
      <c r="AJ356" s="411">
        <f t="shared" ref="AJ356" si="625">AJ355</f>
        <v>0</v>
      </c>
      <c r="AK356" s="411">
        <f t="shared" ref="AK356" si="626">AK355</f>
        <v>0</v>
      </c>
      <c r="AL356" s="411">
        <f t="shared" ref="AL356" si="627">AL355</f>
        <v>0</v>
      </c>
      <c r="AM356" s="306"/>
    </row>
    <row r="357" spans="1:39" ht="16" hidden="1" outlineLevel="1">
      <c r="B357" s="520"/>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34" hidden="1" outlineLevel="1">
      <c r="A358" s="522">
        <v>40</v>
      </c>
      <c r="B358" s="520" t="s">
        <v>132</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ht="16" hidden="1"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Y358</f>
        <v>0</v>
      </c>
      <c r="Z359" s="411">
        <f t="shared" ref="Z359" si="628">Z358</f>
        <v>0</v>
      </c>
      <c r="AA359" s="411">
        <f t="shared" ref="AA359" si="629">AA358</f>
        <v>0</v>
      </c>
      <c r="AB359" s="411">
        <f t="shared" ref="AB359" si="630">AB358</f>
        <v>0</v>
      </c>
      <c r="AC359" s="411">
        <f t="shared" ref="AC359" si="631">AC358</f>
        <v>0</v>
      </c>
      <c r="AD359" s="411">
        <f t="shared" ref="AD359" si="632">AD358</f>
        <v>0</v>
      </c>
      <c r="AE359" s="411">
        <f t="shared" ref="AE359" si="633">AE358</f>
        <v>0</v>
      </c>
      <c r="AF359" s="411">
        <f t="shared" ref="AF359" si="634">AF358</f>
        <v>0</v>
      </c>
      <c r="AG359" s="411">
        <f t="shared" ref="AG359" si="635">AG358</f>
        <v>0</v>
      </c>
      <c r="AH359" s="411">
        <f t="shared" ref="AH359" si="636">AH358</f>
        <v>0</v>
      </c>
      <c r="AI359" s="411">
        <f t="shared" ref="AI359" si="637">AI358</f>
        <v>0</v>
      </c>
      <c r="AJ359" s="411">
        <f t="shared" ref="AJ359" si="638">AJ358</f>
        <v>0</v>
      </c>
      <c r="AK359" s="411">
        <f t="shared" ref="AK359" si="639">AK358</f>
        <v>0</v>
      </c>
      <c r="AL359" s="411">
        <f t="shared" ref="AL359" si="640">AL358</f>
        <v>0</v>
      </c>
      <c r="AM359" s="306"/>
    </row>
    <row r="360" spans="1:39" ht="16" hidden="1" outlineLevel="1">
      <c r="B360" s="520"/>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34" hidden="1" outlineLevel="1">
      <c r="A361" s="522">
        <v>41</v>
      </c>
      <c r="B361" s="520" t="s">
        <v>133</v>
      </c>
      <c r="C361" s="291" t="s">
        <v>25</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ht="16" hidden="1" outlineLevel="1">
      <c r="B362" s="294" t="s">
        <v>289</v>
      </c>
      <c r="C362" s="291" t="s">
        <v>163</v>
      </c>
      <c r="D362" s="295"/>
      <c r="E362" s="295"/>
      <c r="F362" s="295"/>
      <c r="G362" s="295"/>
      <c r="H362" s="295"/>
      <c r="I362" s="295"/>
      <c r="J362" s="295"/>
      <c r="K362" s="295"/>
      <c r="L362" s="295"/>
      <c r="M362" s="295"/>
      <c r="N362" s="295">
        <f>N361</f>
        <v>12</v>
      </c>
      <c r="O362" s="295"/>
      <c r="P362" s="295"/>
      <c r="Q362" s="295"/>
      <c r="R362" s="295"/>
      <c r="S362" s="295"/>
      <c r="T362" s="295"/>
      <c r="U362" s="295"/>
      <c r="V362" s="295"/>
      <c r="W362" s="295"/>
      <c r="X362" s="295"/>
      <c r="Y362" s="411">
        <f>Y361</f>
        <v>0</v>
      </c>
      <c r="Z362" s="411">
        <f t="shared" ref="Z362" si="641">Z361</f>
        <v>0</v>
      </c>
      <c r="AA362" s="411">
        <f t="shared" ref="AA362" si="642">AA361</f>
        <v>0</v>
      </c>
      <c r="AB362" s="411">
        <f t="shared" ref="AB362" si="643">AB361</f>
        <v>0</v>
      </c>
      <c r="AC362" s="411">
        <f t="shared" ref="AC362" si="644">AC361</f>
        <v>0</v>
      </c>
      <c r="AD362" s="411">
        <f t="shared" ref="AD362" si="645">AD361</f>
        <v>0</v>
      </c>
      <c r="AE362" s="411">
        <f t="shared" ref="AE362" si="646">AE361</f>
        <v>0</v>
      </c>
      <c r="AF362" s="411">
        <f t="shared" ref="AF362" si="647">AF361</f>
        <v>0</v>
      </c>
      <c r="AG362" s="411">
        <f t="shared" ref="AG362" si="648">AG361</f>
        <v>0</v>
      </c>
      <c r="AH362" s="411">
        <f t="shared" ref="AH362" si="649">AH361</f>
        <v>0</v>
      </c>
      <c r="AI362" s="411">
        <f t="shared" ref="AI362" si="650">AI361</f>
        <v>0</v>
      </c>
      <c r="AJ362" s="411">
        <f t="shared" ref="AJ362" si="651">AJ361</f>
        <v>0</v>
      </c>
      <c r="AK362" s="411">
        <f t="shared" ref="AK362" si="652">AK361</f>
        <v>0</v>
      </c>
      <c r="AL362" s="411">
        <f t="shared" ref="AL362" si="653">AL361</f>
        <v>0</v>
      </c>
      <c r="AM362" s="306"/>
    </row>
    <row r="363" spans="1:39" ht="16" hidden="1" outlineLevel="1">
      <c r="B363" s="520"/>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4" hidden="1" outlineLevel="1">
      <c r="A364" s="522">
        <v>42</v>
      </c>
      <c r="B364" s="520" t="s">
        <v>134</v>
      </c>
      <c r="C364" s="291" t="s">
        <v>25</v>
      </c>
      <c r="D364" s="295"/>
      <c r="E364" s="295"/>
      <c r="F364" s="295"/>
      <c r="G364" s="295"/>
      <c r="H364" s="295"/>
      <c r="I364" s="295"/>
      <c r="J364" s="295"/>
      <c r="K364" s="295"/>
      <c r="L364" s="295"/>
      <c r="M364" s="295"/>
      <c r="N364" s="291"/>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ht="16" hidden="1" outlineLevel="1">
      <c r="B365" s="294" t="s">
        <v>289</v>
      </c>
      <c r="C365" s="291" t="s">
        <v>163</v>
      </c>
      <c r="D365" s="295"/>
      <c r="E365" s="295"/>
      <c r="F365" s="295"/>
      <c r="G365" s="295"/>
      <c r="H365" s="295"/>
      <c r="I365" s="295"/>
      <c r="J365" s="295"/>
      <c r="K365" s="295"/>
      <c r="L365" s="295"/>
      <c r="M365" s="295"/>
      <c r="N365" s="468"/>
      <c r="O365" s="295"/>
      <c r="P365" s="295"/>
      <c r="Q365" s="295"/>
      <c r="R365" s="295"/>
      <c r="S365" s="295"/>
      <c r="T365" s="295"/>
      <c r="U365" s="295"/>
      <c r="V365" s="295"/>
      <c r="W365" s="295"/>
      <c r="X365" s="295"/>
      <c r="Y365" s="411">
        <f>Y364</f>
        <v>0</v>
      </c>
      <c r="Z365" s="411">
        <f t="shared" ref="Z365" si="654">Z364</f>
        <v>0</v>
      </c>
      <c r="AA365" s="411">
        <f t="shared" ref="AA365" si="655">AA364</f>
        <v>0</v>
      </c>
      <c r="AB365" s="411">
        <f t="shared" ref="AB365" si="656">AB364</f>
        <v>0</v>
      </c>
      <c r="AC365" s="411">
        <f t="shared" ref="AC365" si="657">AC364</f>
        <v>0</v>
      </c>
      <c r="AD365" s="411">
        <f t="shared" ref="AD365" si="658">AD364</f>
        <v>0</v>
      </c>
      <c r="AE365" s="411">
        <f t="shared" ref="AE365" si="659">AE364</f>
        <v>0</v>
      </c>
      <c r="AF365" s="411">
        <f t="shared" ref="AF365" si="660">AF364</f>
        <v>0</v>
      </c>
      <c r="AG365" s="411">
        <f t="shared" ref="AG365" si="661">AG364</f>
        <v>0</v>
      </c>
      <c r="AH365" s="411">
        <f t="shared" ref="AH365" si="662">AH364</f>
        <v>0</v>
      </c>
      <c r="AI365" s="411">
        <f t="shared" ref="AI365" si="663">AI364</f>
        <v>0</v>
      </c>
      <c r="AJ365" s="411">
        <f t="shared" ref="AJ365" si="664">AJ364</f>
        <v>0</v>
      </c>
      <c r="AK365" s="411">
        <f t="shared" ref="AK365" si="665">AK364</f>
        <v>0</v>
      </c>
      <c r="AL365" s="411">
        <f t="shared" ref="AL365" si="666">AL364</f>
        <v>0</v>
      </c>
      <c r="AM365" s="306"/>
    </row>
    <row r="366" spans="1:39" ht="16" hidden="1" outlineLevel="1">
      <c r="B366" s="520"/>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17" hidden="1" outlineLevel="1">
      <c r="A367" s="522">
        <v>43</v>
      </c>
      <c r="B367" s="520" t="s">
        <v>135</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ht="16" hidden="1"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Y367</f>
        <v>0</v>
      </c>
      <c r="Z368" s="411">
        <f t="shared" ref="Z368" si="667">Z367</f>
        <v>0</v>
      </c>
      <c r="AA368" s="411">
        <f t="shared" ref="AA368" si="668">AA367</f>
        <v>0</v>
      </c>
      <c r="AB368" s="411">
        <f t="shared" ref="AB368" si="669">AB367</f>
        <v>0</v>
      </c>
      <c r="AC368" s="411">
        <f t="shared" ref="AC368" si="670">AC367</f>
        <v>0</v>
      </c>
      <c r="AD368" s="411">
        <f t="shared" ref="AD368" si="671">AD367</f>
        <v>0</v>
      </c>
      <c r="AE368" s="411">
        <f t="shared" ref="AE368" si="672">AE367</f>
        <v>0</v>
      </c>
      <c r="AF368" s="411">
        <f t="shared" ref="AF368" si="673">AF367</f>
        <v>0</v>
      </c>
      <c r="AG368" s="411">
        <f t="shared" ref="AG368" si="674">AG367</f>
        <v>0</v>
      </c>
      <c r="AH368" s="411">
        <f t="shared" ref="AH368" si="675">AH367</f>
        <v>0</v>
      </c>
      <c r="AI368" s="411">
        <f t="shared" ref="AI368" si="676">AI367</f>
        <v>0</v>
      </c>
      <c r="AJ368" s="411">
        <f t="shared" ref="AJ368" si="677">AJ367</f>
        <v>0</v>
      </c>
      <c r="AK368" s="411">
        <f t="shared" ref="AK368" si="678">AK367</f>
        <v>0</v>
      </c>
      <c r="AL368" s="411">
        <f t="shared" ref="AL368" si="679">AL367</f>
        <v>0</v>
      </c>
      <c r="AM368" s="306"/>
    </row>
    <row r="369" spans="1:39" ht="16" hidden="1" outlineLevel="1">
      <c r="B369" s="520"/>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39" ht="51" hidden="1" outlineLevel="1">
      <c r="A370" s="522">
        <v>44</v>
      </c>
      <c r="B370" s="520" t="s">
        <v>136</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39" ht="16" hidden="1"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Y370</f>
        <v>0</v>
      </c>
      <c r="Z371" s="411">
        <f t="shared" ref="Z371" si="680">Z370</f>
        <v>0</v>
      </c>
      <c r="AA371" s="411">
        <f t="shared" ref="AA371" si="681">AA370</f>
        <v>0</v>
      </c>
      <c r="AB371" s="411">
        <f t="shared" ref="AB371" si="682">AB370</f>
        <v>0</v>
      </c>
      <c r="AC371" s="411">
        <f t="shared" ref="AC371" si="683">AC370</f>
        <v>0</v>
      </c>
      <c r="AD371" s="411">
        <f t="shared" ref="AD371" si="684">AD370</f>
        <v>0</v>
      </c>
      <c r="AE371" s="411">
        <f t="shared" ref="AE371" si="685">AE370</f>
        <v>0</v>
      </c>
      <c r="AF371" s="411">
        <f t="shared" ref="AF371" si="686">AF370</f>
        <v>0</v>
      </c>
      <c r="AG371" s="411">
        <f t="shared" ref="AG371" si="687">AG370</f>
        <v>0</v>
      </c>
      <c r="AH371" s="411">
        <f t="shared" ref="AH371" si="688">AH370</f>
        <v>0</v>
      </c>
      <c r="AI371" s="411">
        <f t="shared" ref="AI371" si="689">AI370</f>
        <v>0</v>
      </c>
      <c r="AJ371" s="411">
        <f t="shared" ref="AJ371" si="690">AJ370</f>
        <v>0</v>
      </c>
      <c r="AK371" s="411">
        <f t="shared" ref="AK371" si="691">AK370</f>
        <v>0</v>
      </c>
      <c r="AL371" s="411">
        <f t="shared" ref="AL371" si="692">AL370</f>
        <v>0</v>
      </c>
      <c r="AM371" s="306"/>
    </row>
    <row r="372" spans="1:39" ht="16" hidden="1" outlineLevel="1">
      <c r="B372" s="520"/>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39" ht="34" hidden="1" outlineLevel="1">
      <c r="A373" s="522">
        <v>45</v>
      </c>
      <c r="B373" s="520" t="s">
        <v>137</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39" ht="16" hidden="1"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Y373</f>
        <v>0</v>
      </c>
      <c r="Z374" s="411">
        <f t="shared" ref="Z374" si="693">Z373</f>
        <v>0</v>
      </c>
      <c r="AA374" s="411">
        <f t="shared" ref="AA374" si="694">AA373</f>
        <v>0</v>
      </c>
      <c r="AB374" s="411">
        <f t="shared" ref="AB374" si="695">AB373</f>
        <v>0</v>
      </c>
      <c r="AC374" s="411">
        <f t="shared" ref="AC374" si="696">AC373</f>
        <v>0</v>
      </c>
      <c r="AD374" s="411">
        <f t="shared" ref="AD374" si="697">AD373</f>
        <v>0</v>
      </c>
      <c r="AE374" s="411">
        <f t="shared" ref="AE374" si="698">AE373</f>
        <v>0</v>
      </c>
      <c r="AF374" s="411">
        <f t="shared" ref="AF374" si="699">AF373</f>
        <v>0</v>
      </c>
      <c r="AG374" s="411">
        <f t="shared" ref="AG374" si="700">AG373</f>
        <v>0</v>
      </c>
      <c r="AH374" s="411">
        <f t="shared" ref="AH374" si="701">AH373</f>
        <v>0</v>
      </c>
      <c r="AI374" s="411">
        <f t="shared" ref="AI374" si="702">AI373</f>
        <v>0</v>
      </c>
      <c r="AJ374" s="411">
        <f t="shared" ref="AJ374" si="703">AJ373</f>
        <v>0</v>
      </c>
      <c r="AK374" s="411">
        <f t="shared" ref="AK374" si="704">AK373</f>
        <v>0</v>
      </c>
      <c r="AL374" s="411">
        <f t="shared" ref="AL374" si="705">AL373</f>
        <v>0</v>
      </c>
      <c r="AM374" s="306"/>
    </row>
    <row r="375" spans="1:39" ht="16" hidden="1" outlineLevel="1">
      <c r="B375" s="520"/>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39" ht="34" hidden="1" outlineLevel="1">
      <c r="A376" s="522">
        <v>46</v>
      </c>
      <c r="B376" s="520" t="s">
        <v>138</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39" ht="16" hidden="1"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Y376</f>
        <v>0</v>
      </c>
      <c r="Z377" s="411">
        <f t="shared" ref="Z377" si="706">Z376</f>
        <v>0</v>
      </c>
      <c r="AA377" s="411">
        <f t="shared" ref="AA377" si="707">AA376</f>
        <v>0</v>
      </c>
      <c r="AB377" s="411">
        <f t="shared" ref="AB377" si="708">AB376</f>
        <v>0</v>
      </c>
      <c r="AC377" s="411">
        <f t="shared" ref="AC377" si="709">AC376</f>
        <v>0</v>
      </c>
      <c r="AD377" s="411">
        <f t="shared" ref="AD377" si="710">AD376</f>
        <v>0</v>
      </c>
      <c r="AE377" s="411">
        <f t="shared" ref="AE377" si="711">AE376</f>
        <v>0</v>
      </c>
      <c r="AF377" s="411">
        <f t="shared" ref="AF377" si="712">AF376</f>
        <v>0</v>
      </c>
      <c r="AG377" s="411">
        <f t="shared" ref="AG377" si="713">AG376</f>
        <v>0</v>
      </c>
      <c r="AH377" s="411">
        <f t="shared" ref="AH377" si="714">AH376</f>
        <v>0</v>
      </c>
      <c r="AI377" s="411">
        <f t="shared" ref="AI377" si="715">AI376</f>
        <v>0</v>
      </c>
      <c r="AJ377" s="411">
        <f t="shared" ref="AJ377" si="716">AJ376</f>
        <v>0</v>
      </c>
      <c r="AK377" s="411">
        <f t="shared" ref="AK377" si="717">AK376</f>
        <v>0</v>
      </c>
      <c r="AL377" s="411">
        <f t="shared" ref="AL377" si="718">AL376</f>
        <v>0</v>
      </c>
      <c r="AM377" s="306"/>
    </row>
    <row r="378" spans="1:39" ht="16" hidden="1" outlineLevel="1">
      <c r="B378" s="520"/>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412"/>
      <c r="Z378" s="425"/>
      <c r="AA378" s="425"/>
      <c r="AB378" s="425"/>
      <c r="AC378" s="425"/>
      <c r="AD378" s="425"/>
      <c r="AE378" s="425"/>
      <c r="AF378" s="425"/>
      <c r="AG378" s="425"/>
      <c r="AH378" s="425"/>
      <c r="AI378" s="425"/>
      <c r="AJ378" s="425"/>
      <c r="AK378" s="425"/>
      <c r="AL378" s="425"/>
      <c r="AM378" s="306"/>
    </row>
    <row r="379" spans="1:39" ht="34" hidden="1" outlineLevel="1">
      <c r="A379" s="522">
        <v>47</v>
      </c>
      <c r="B379" s="520" t="s">
        <v>139</v>
      </c>
      <c r="C379" s="291" t="s">
        <v>25</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26"/>
      <c r="Z379" s="410"/>
      <c r="AA379" s="410"/>
      <c r="AB379" s="410"/>
      <c r="AC379" s="410"/>
      <c r="AD379" s="410"/>
      <c r="AE379" s="410"/>
      <c r="AF379" s="410"/>
      <c r="AG379" s="415"/>
      <c r="AH379" s="415"/>
      <c r="AI379" s="415"/>
      <c r="AJ379" s="415"/>
      <c r="AK379" s="415"/>
      <c r="AL379" s="415"/>
      <c r="AM379" s="296">
        <f>SUM(Y379:AL379)</f>
        <v>0</v>
      </c>
    </row>
    <row r="380" spans="1:39" ht="16" hidden="1" outlineLevel="1">
      <c r="B380" s="294" t="s">
        <v>289</v>
      </c>
      <c r="C380" s="291" t="s">
        <v>163</v>
      </c>
      <c r="D380" s="295"/>
      <c r="E380" s="295"/>
      <c r="F380" s="295"/>
      <c r="G380" s="295"/>
      <c r="H380" s="295"/>
      <c r="I380" s="295"/>
      <c r="J380" s="295"/>
      <c r="K380" s="295"/>
      <c r="L380" s="295"/>
      <c r="M380" s="295"/>
      <c r="N380" s="295">
        <f>N379</f>
        <v>12</v>
      </c>
      <c r="O380" s="295"/>
      <c r="P380" s="295"/>
      <c r="Q380" s="295"/>
      <c r="R380" s="295"/>
      <c r="S380" s="295"/>
      <c r="T380" s="295"/>
      <c r="U380" s="295"/>
      <c r="V380" s="295"/>
      <c r="W380" s="295"/>
      <c r="X380" s="295"/>
      <c r="Y380" s="411">
        <f>Y379</f>
        <v>0</v>
      </c>
      <c r="Z380" s="411">
        <f t="shared" ref="Z380" si="719">Z379</f>
        <v>0</v>
      </c>
      <c r="AA380" s="411">
        <f t="shared" ref="AA380" si="720">AA379</f>
        <v>0</v>
      </c>
      <c r="AB380" s="411">
        <f t="shared" ref="AB380" si="721">AB379</f>
        <v>0</v>
      </c>
      <c r="AC380" s="411">
        <f t="shared" ref="AC380" si="722">AC379</f>
        <v>0</v>
      </c>
      <c r="AD380" s="411">
        <f t="shared" ref="AD380" si="723">AD379</f>
        <v>0</v>
      </c>
      <c r="AE380" s="411">
        <f t="shared" ref="AE380" si="724">AE379</f>
        <v>0</v>
      </c>
      <c r="AF380" s="411">
        <f t="shared" ref="AF380" si="725">AF379</f>
        <v>0</v>
      </c>
      <c r="AG380" s="411">
        <f t="shared" ref="AG380" si="726">AG379</f>
        <v>0</v>
      </c>
      <c r="AH380" s="411">
        <f t="shared" ref="AH380" si="727">AH379</f>
        <v>0</v>
      </c>
      <c r="AI380" s="411">
        <f t="shared" ref="AI380" si="728">AI379</f>
        <v>0</v>
      </c>
      <c r="AJ380" s="411">
        <f t="shared" ref="AJ380" si="729">AJ379</f>
        <v>0</v>
      </c>
      <c r="AK380" s="411">
        <f t="shared" ref="AK380" si="730">AK379</f>
        <v>0</v>
      </c>
      <c r="AL380" s="411">
        <f t="shared" ref="AL380" si="731">AL379</f>
        <v>0</v>
      </c>
      <c r="AM380" s="306"/>
    </row>
    <row r="381" spans="1:39" ht="16" hidden="1" outlineLevel="1">
      <c r="B381" s="520"/>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412"/>
      <c r="Z381" s="425"/>
      <c r="AA381" s="425"/>
      <c r="AB381" s="425"/>
      <c r="AC381" s="425"/>
      <c r="AD381" s="425"/>
      <c r="AE381" s="425"/>
      <c r="AF381" s="425"/>
      <c r="AG381" s="425"/>
      <c r="AH381" s="425"/>
      <c r="AI381" s="425"/>
      <c r="AJ381" s="425"/>
      <c r="AK381" s="425"/>
      <c r="AL381" s="425"/>
      <c r="AM381" s="306"/>
    </row>
    <row r="382" spans="1:39" ht="34" hidden="1" outlineLevel="1">
      <c r="A382" s="522">
        <v>48</v>
      </c>
      <c r="B382" s="520" t="s">
        <v>140</v>
      </c>
      <c r="C382" s="291" t="s">
        <v>25</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26"/>
      <c r="Z382" s="410"/>
      <c r="AA382" s="410"/>
      <c r="AB382" s="410"/>
      <c r="AC382" s="410"/>
      <c r="AD382" s="410"/>
      <c r="AE382" s="410"/>
      <c r="AF382" s="410"/>
      <c r="AG382" s="415"/>
      <c r="AH382" s="415"/>
      <c r="AI382" s="415"/>
      <c r="AJ382" s="415"/>
      <c r="AK382" s="415"/>
      <c r="AL382" s="415"/>
      <c r="AM382" s="296">
        <f>SUM(Y382:AL382)</f>
        <v>0</v>
      </c>
    </row>
    <row r="383" spans="1:39" ht="16" hidden="1" outlineLevel="1">
      <c r="B383" s="294" t="s">
        <v>289</v>
      </c>
      <c r="C383" s="291" t="s">
        <v>163</v>
      </c>
      <c r="D383" s="295"/>
      <c r="E383" s="295"/>
      <c r="F383" s="295"/>
      <c r="G383" s="295"/>
      <c r="H383" s="295"/>
      <c r="I383" s="295"/>
      <c r="J383" s="295"/>
      <c r="K383" s="295"/>
      <c r="L383" s="295"/>
      <c r="M383" s="295"/>
      <c r="N383" s="295">
        <f>N382</f>
        <v>12</v>
      </c>
      <c r="O383" s="295"/>
      <c r="P383" s="295"/>
      <c r="Q383" s="295"/>
      <c r="R383" s="295"/>
      <c r="S383" s="295"/>
      <c r="T383" s="295"/>
      <c r="U383" s="295"/>
      <c r="V383" s="295"/>
      <c r="W383" s="295"/>
      <c r="X383" s="295"/>
      <c r="Y383" s="411">
        <f>Y382</f>
        <v>0</v>
      </c>
      <c r="Z383" s="411">
        <f t="shared" ref="Z383" si="732">Z382</f>
        <v>0</v>
      </c>
      <c r="AA383" s="411">
        <f t="shared" ref="AA383" si="733">AA382</f>
        <v>0</v>
      </c>
      <c r="AB383" s="411">
        <f t="shared" ref="AB383" si="734">AB382</f>
        <v>0</v>
      </c>
      <c r="AC383" s="411">
        <f t="shared" ref="AC383" si="735">AC382</f>
        <v>0</v>
      </c>
      <c r="AD383" s="411">
        <f t="shared" ref="AD383" si="736">AD382</f>
        <v>0</v>
      </c>
      <c r="AE383" s="411">
        <f t="shared" ref="AE383" si="737">AE382</f>
        <v>0</v>
      </c>
      <c r="AF383" s="411">
        <f t="shared" ref="AF383" si="738">AF382</f>
        <v>0</v>
      </c>
      <c r="AG383" s="411">
        <f t="shared" ref="AG383" si="739">AG382</f>
        <v>0</v>
      </c>
      <c r="AH383" s="411">
        <f t="shared" ref="AH383" si="740">AH382</f>
        <v>0</v>
      </c>
      <c r="AI383" s="411">
        <f t="shared" ref="AI383" si="741">AI382</f>
        <v>0</v>
      </c>
      <c r="AJ383" s="411">
        <f t="shared" ref="AJ383" si="742">AJ382</f>
        <v>0</v>
      </c>
      <c r="AK383" s="411">
        <f t="shared" ref="AK383" si="743">AK382</f>
        <v>0</v>
      </c>
      <c r="AL383" s="411">
        <f t="shared" ref="AL383" si="744">AL382</f>
        <v>0</v>
      </c>
      <c r="AM383" s="306"/>
    </row>
    <row r="384" spans="1:39" ht="16" hidden="1" outlineLevel="1">
      <c r="B384" s="520"/>
      <c r="C384" s="291"/>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412"/>
      <c r="Z384" s="425"/>
      <c r="AA384" s="425"/>
      <c r="AB384" s="425"/>
      <c r="AC384" s="425"/>
      <c r="AD384" s="425"/>
      <c r="AE384" s="425"/>
      <c r="AF384" s="425"/>
      <c r="AG384" s="425"/>
      <c r="AH384" s="425"/>
      <c r="AI384" s="425"/>
      <c r="AJ384" s="425"/>
      <c r="AK384" s="425"/>
      <c r="AL384" s="425"/>
      <c r="AM384" s="306"/>
    </row>
    <row r="385" spans="1:42" ht="34" hidden="1" outlineLevel="1">
      <c r="A385" s="522">
        <v>49</v>
      </c>
      <c r="B385" s="520" t="s">
        <v>141</v>
      </c>
      <c r="C385" s="291" t="s">
        <v>25</v>
      </c>
      <c r="D385" s="295"/>
      <c r="E385" s="295"/>
      <c r="F385" s="295"/>
      <c r="G385" s="295"/>
      <c r="H385" s="295"/>
      <c r="I385" s="295"/>
      <c r="J385" s="295"/>
      <c r="K385" s="295"/>
      <c r="L385" s="295"/>
      <c r="M385" s="295"/>
      <c r="N385" s="295">
        <v>12</v>
      </c>
      <c r="O385" s="295"/>
      <c r="P385" s="295"/>
      <c r="Q385" s="295"/>
      <c r="R385" s="295"/>
      <c r="S385" s="295"/>
      <c r="T385" s="295"/>
      <c r="U385" s="295"/>
      <c r="V385" s="295"/>
      <c r="W385" s="295"/>
      <c r="X385" s="295"/>
      <c r="Y385" s="426"/>
      <c r="Z385" s="410"/>
      <c r="AA385" s="410"/>
      <c r="AB385" s="410"/>
      <c r="AC385" s="410"/>
      <c r="AD385" s="410"/>
      <c r="AE385" s="410"/>
      <c r="AF385" s="410"/>
      <c r="AG385" s="415"/>
      <c r="AH385" s="415"/>
      <c r="AI385" s="415"/>
      <c r="AJ385" s="415"/>
      <c r="AK385" s="415"/>
      <c r="AL385" s="415"/>
      <c r="AM385" s="296">
        <f>SUM(Y385:AL385)</f>
        <v>0</v>
      </c>
    </row>
    <row r="386" spans="1:42" ht="16" hidden="1" outlineLevel="1">
      <c r="B386" s="294" t="s">
        <v>289</v>
      </c>
      <c r="C386" s="291" t="s">
        <v>163</v>
      </c>
      <c r="D386" s="295"/>
      <c r="E386" s="295"/>
      <c r="F386" s="295"/>
      <c r="G386" s="295"/>
      <c r="H386" s="295"/>
      <c r="I386" s="295"/>
      <c r="J386" s="295"/>
      <c r="K386" s="295"/>
      <c r="L386" s="295"/>
      <c r="M386" s="295"/>
      <c r="N386" s="295">
        <f>N385</f>
        <v>12</v>
      </c>
      <c r="O386" s="295"/>
      <c r="P386" s="295"/>
      <c r="Q386" s="295"/>
      <c r="R386" s="295"/>
      <c r="S386" s="295"/>
      <c r="T386" s="295"/>
      <c r="U386" s="295"/>
      <c r="V386" s="295"/>
      <c r="W386" s="295"/>
      <c r="X386" s="295"/>
      <c r="Y386" s="411">
        <f>Y385</f>
        <v>0</v>
      </c>
      <c r="Z386" s="411">
        <f t="shared" ref="Z386" si="745">Z385</f>
        <v>0</v>
      </c>
      <c r="AA386" s="411">
        <f t="shared" ref="AA386" si="746">AA385</f>
        <v>0</v>
      </c>
      <c r="AB386" s="411">
        <f t="shared" ref="AB386" si="747">AB385</f>
        <v>0</v>
      </c>
      <c r="AC386" s="411">
        <f t="shared" ref="AC386" si="748">AC385</f>
        <v>0</v>
      </c>
      <c r="AD386" s="411">
        <f t="shared" ref="AD386" si="749">AD385</f>
        <v>0</v>
      </c>
      <c r="AE386" s="411">
        <f t="shared" ref="AE386" si="750">AE385</f>
        <v>0</v>
      </c>
      <c r="AF386" s="411">
        <f t="shared" ref="AF386" si="751">AF385</f>
        <v>0</v>
      </c>
      <c r="AG386" s="411">
        <f t="shared" ref="AG386" si="752">AG385</f>
        <v>0</v>
      </c>
      <c r="AH386" s="411">
        <f t="shared" ref="AH386" si="753">AH385</f>
        <v>0</v>
      </c>
      <c r="AI386" s="411">
        <f t="shared" ref="AI386" si="754">AI385</f>
        <v>0</v>
      </c>
      <c r="AJ386" s="411">
        <f t="shared" ref="AJ386" si="755">AJ385</f>
        <v>0</v>
      </c>
      <c r="AK386" s="411">
        <f t="shared" ref="AK386" si="756">AK385</f>
        <v>0</v>
      </c>
      <c r="AL386" s="411">
        <f t="shared" ref="AL386" si="757">AL385</f>
        <v>0</v>
      </c>
      <c r="AM386" s="306"/>
    </row>
    <row r="387" spans="1:42" ht="16" outlineLevel="1">
      <c r="B387" s="437"/>
      <c r="C387" s="305"/>
      <c r="D387" s="291"/>
      <c r="E387" s="291"/>
      <c r="F387" s="291"/>
      <c r="G387" s="291"/>
      <c r="H387" s="291"/>
      <c r="I387" s="291"/>
      <c r="J387" s="291"/>
      <c r="K387" s="291"/>
      <c r="L387" s="291"/>
      <c r="M387" s="291"/>
      <c r="N387" s="291"/>
      <c r="O387" s="291"/>
      <c r="P387" s="291"/>
      <c r="Q387" s="291"/>
      <c r="R387" s="291"/>
      <c r="S387" s="291"/>
      <c r="T387" s="291"/>
      <c r="U387" s="291"/>
      <c r="V387" s="291"/>
      <c r="W387" s="291"/>
      <c r="X387" s="291"/>
      <c r="Y387" s="301"/>
      <c r="Z387" s="301"/>
      <c r="AA387" s="301"/>
      <c r="AB387" s="301"/>
      <c r="AC387" s="301"/>
      <c r="AD387" s="301"/>
      <c r="AE387" s="301"/>
      <c r="AF387" s="301"/>
      <c r="AG387" s="301"/>
      <c r="AH387" s="301"/>
      <c r="AI387" s="301"/>
      <c r="AJ387" s="301"/>
      <c r="AK387" s="301"/>
      <c r="AL387" s="301"/>
      <c r="AM387" s="306"/>
    </row>
    <row r="388" spans="1:42" ht="16">
      <c r="B388" s="327" t="s">
        <v>274</v>
      </c>
      <c r="C388" s="329"/>
      <c r="D388" s="329">
        <f>SUM(D226:D386)</f>
        <v>11897530.896322146</v>
      </c>
      <c r="E388" s="329"/>
      <c r="F388" s="329"/>
      <c r="G388" s="329"/>
      <c r="H388" s="329"/>
      <c r="I388" s="329"/>
      <c r="J388" s="329"/>
      <c r="K388" s="329"/>
      <c r="L388" s="329"/>
      <c r="M388" s="329"/>
      <c r="N388" s="329"/>
      <c r="O388" s="329">
        <f>SUM(O226:O386)</f>
        <v>1262.3841986408468</v>
      </c>
      <c r="P388" s="329"/>
      <c r="Q388" s="329"/>
      <c r="R388" s="329"/>
      <c r="S388" s="329"/>
      <c r="T388" s="329"/>
      <c r="U388" s="329"/>
      <c r="V388" s="329"/>
      <c r="W388" s="329"/>
      <c r="X388" s="329"/>
      <c r="Y388" s="329">
        <f>IF(Y224="kWh",SUMPRODUCT(D226:D386,Y226:Y386))</f>
        <v>7082840</v>
      </c>
      <c r="Z388" s="329">
        <f>IF(Z224="kWh",SUMPRODUCT(D226:D386,Z226:Z386))</f>
        <v>167731.17900672829</v>
      </c>
      <c r="AA388" s="329">
        <f>IF(AA224="kw",SUMPRODUCT(N226:N386,O226:O386,AA226:AA386),SUMPRODUCT(D226:D386,AA226:AA386))</f>
        <v>3552.1985999999997</v>
      </c>
      <c r="AB388" s="329">
        <f>IF(AB224="kw",SUMPRODUCT(N226:N386,O226:O386,AB226:AB386),SUMPRODUCT(D226:D386,AB226:AB386))</f>
        <v>2960.5403448275861</v>
      </c>
      <c r="AC388" s="329">
        <f>IF(AC224="kw",SUMPRODUCT(N226:N386,O226:O386,AC226:AC386),SUMPRODUCT(D226:D386,AC226:AC386))</f>
        <v>0</v>
      </c>
      <c r="AD388" s="329">
        <f>IF(AD224="kw",SUMPRODUCT(N226:N386,O226:O386,AD226:AD386),SUMPRODUCT(D226:D386,AD226:AD386))</f>
        <v>0</v>
      </c>
      <c r="AE388" s="329">
        <f>IF(AE224="kw",SUMPRODUCT(N226:N386,O226:O386,AE226:AE386),SUMPRODUCT(D226:D386,AE226:AE386))</f>
        <v>0</v>
      </c>
      <c r="AF388" s="329">
        <f>IF(AF224="kw",SUMPRODUCT(N226:N386,O226:O386,AF226:AF386),SUMPRODUCT(D226:D386,AF226:AF386))</f>
        <v>0</v>
      </c>
      <c r="AG388" s="329">
        <f>IF(AG224="kw",SUMPRODUCT(N226:N386,O226:O386,AG226:AG386),SUMPRODUCT(D226:D386,AG226:AG386))</f>
        <v>0</v>
      </c>
      <c r="AH388" s="329">
        <f>IF(AH224="kw",SUMPRODUCT(N226:N386,O226:O386,AH226:AH386),SUMPRODUCT(D226:D386,AH226:AH386))</f>
        <v>0</v>
      </c>
      <c r="AI388" s="329">
        <f>IF(AI224="kw",SUMPRODUCT(N226:N386,O226:O386,AI226:AI386),SUMPRODUCT(D226:D386,AI226:AI386))</f>
        <v>0</v>
      </c>
      <c r="AJ388" s="329">
        <f>IF(AJ224="kw",SUMPRODUCT(N226:N386,O226:O386,AJ226:AJ386),SUMPRODUCT(D226:D386,AJ226:AJ386))</f>
        <v>0</v>
      </c>
      <c r="AK388" s="329">
        <f>IF(AK224="kw",SUMPRODUCT(N226:N386,O226:O386,AK226:AK386),SUMPRODUCT(D226:D386,AK226:AK386))</f>
        <v>0</v>
      </c>
      <c r="AL388" s="329">
        <f>IF(AL224="kw",SUMPRODUCT(N226:N386,O226:O386,AL226:AL386),SUMPRODUCT(D226:D386,AL226:AL386))</f>
        <v>0</v>
      </c>
      <c r="AM388" s="330"/>
    </row>
    <row r="389" spans="1:42" ht="16">
      <c r="B389" s="391" t="s">
        <v>275</v>
      </c>
      <c r="C389" s="392"/>
      <c r="D389" s="392"/>
      <c r="E389" s="392"/>
      <c r="F389" s="392"/>
      <c r="G389" s="392"/>
      <c r="H389" s="392"/>
      <c r="I389" s="392"/>
      <c r="J389" s="392"/>
      <c r="K389" s="392"/>
      <c r="L389" s="392"/>
      <c r="M389" s="392"/>
      <c r="N389" s="392"/>
      <c r="O389" s="392"/>
      <c r="P389" s="392"/>
      <c r="Q389" s="392"/>
      <c r="R389" s="392"/>
      <c r="S389" s="392"/>
      <c r="T389" s="392"/>
      <c r="U389" s="392"/>
      <c r="V389" s="392"/>
      <c r="W389" s="392"/>
      <c r="X389" s="392"/>
      <c r="Y389" s="392">
        <f>HLOOKUP(Y223,'2. LRAMVA Threshold'!$B$42:$Q$53,8,FALSE)</f>
        <v>0</v>
      </c>
      <c r="Z389" s="392">
        <f>HLOOKUP(Z223,'2. LRAMVA Threshold'!$B$42:$Q$53,8,FALSE)</f>
        <v>0</v>
      </c>
      <c r="AA389" s="392">
        <f>HLOOKUP(AA223,'2. LRAMVA Threshold'!$B$42:$Q$53,8,FALSE)</f>
        <v>0</v>
      </c>
      <c r="AB389" s="392">
        <f>HLOOKUP(AB223,'2. LRAMVA Threshold'!$B$42:$Q$53,8,FALSE)</f>
        <v>0</v>
      </c>
      <c r="AC389" s="392">
        <f>HLOOKUP(AC223,'2. LRAMVA Threshold'!$B$42:$Q$53,8,FALSE)</f>
        <v>0</v>
      </c>
      <c r="AD389" s="392">
        <f>HLOOKUP(AD223,'2. LRAMVA Threshold'!$B$42:$Q$53,8,FALSE)</f>
        <v>0</v>
      </c>
      <c r="AE389" s="392">
        <f>HLOOKUP(AE223,'2. LRAMVA Threshold'!$B$42:$Q$53,8,FALSE)</f>
        <v>0</v>
      </c>
      <c r="AF389" s="392">
        <f>HLOOKUP(AF223,'2. LRAMVA Threshold'!$B$42:$Q$53,8,FALSE)</f>
        <v>0</v>
      </c>
      <c r="AG389" s="392">
        <f>HLOOKUP(AG223,'2. LRAMVA Threshold'!$B$42:$Q$53,8,FALSE)</f>
        <v>0</v>
      </c>
      <c r="AH389" s="392">
        <f>HLOOKUP(AH223,'2. LRAMVA Threshold'!$B$42:$Q$53,8,FALSE)</f>
        <v>0</v>
      </c>
      <c r="AI389" s="392">
        <f>HLOOKUP(AI223,'2. LRAMVA Threshold'!$B$42:$Q$53,8,FALSE)</f>
        <v>0</v>
      </c>
      <c r="AJ389" s="392">
        <f>HLOOKUP(AJ223,'2. LRAMVA Threshold'!$B$42:$Q$53,8,FALSE)</f>
        <v>0</v>
      </c>
      <c r="AK389" s="392">
        <f>HLOOKUP(AK223,'2. LRAMVA Threshold'!$B$42:$Q$53,8,FALSE)</f>
        <v>0</v>
      </c>
      <c r="AL389" s="392">
        <f>HLOOKUP(AL223,'2. LRAMVA Threshold'!$B$42:$Q$53,8,FALSE)</f>
        <v>0</v>
      </c>
      <c r="AM389" s="393"/>
    </row>
    <row r="390" spans="1:42" ht="16">
      <c r="B390" s="394"/>
      <c r="C390" s="432"/>
      <c r="D390" s="433"/>
      <c r="E390" s="433"/>
      <c r="F390" s="433"/>
      <c r="G390" s="433"/>
      <c r="H390" s="433"/>
      <c r="I390" s="433"/>
      <c r="J390" s="433"/>
      <c r="K390" s="433"/>
      <c r="L390" s="433"/>
      <c r="M390" s="433"/>
      <c r="N390" s="433"/>
      <c r="O390" s="434"/>
      <c r="P390" s="433"/>
      <c r="Q390" s="433"/>
      <c r="R390" s="433"/>
      <c r="S390" s="435"/>
      <c r="T390" s="435"/>
      <c r="U390" s="435"/>
      <c r="V390" s="435"/>
      <c r="W390" s="433"/>
      <c r="X390" s="433"/>
      <c r="Y390" s="436"/>
      <c r="Z390" s="436"/>
      <c r="AA390" s="436"/>
      <c r="AB390" s="436"/>
      <c r="AC390" s="436"/>
      <c r="AD390" s="436"/>
      <c r="AE390" s="436"/>
      <c r="AF390" s="399"/>
      <c r="AG390" s="399"/>
      <c r="AH390" s="399"/>
      <c r="AI390" s="399"/>
      <c r="AJ390" s="399"/>
      <c r="AK390" s="399"/>
      <c r="AL390" s="399"/>
      <c r="AM390" s="400"/>
    </row>
    <row r="391" spans="1:42" ht="16">
      <c r="B391" s="324" t="s">
        <v>276</v>
      </c>
      <c r="C391" s="338"/>
      <c r="D391" s="338"/>
      <c r="E391" s="376"/>
      <c r="F391" s="376"/>
      <c r="G391" s="376"/>
      <c r="H391" s="376"/>
      <c r="I391" s="376"/>
      <c r="J391" s="376"/>
      <c r="K391" s="376"/>
      <c r="L391" s="376"/>
      <c r="M391" s="376"/>
      <c r="N391" s="376"/>
      <c r="O391" s="291"/>
      <c r="P391" s="340"/>
      <c r="Q391" s="340"/>
      <c r="R391" s="340"/>
      <c r="S391" s="339"/>
      <c r="T391" s="339"/>
      <c r="U391" s="339"/>
      <c r="V391" s="339"/>
      <c r="W391" s="340"/>
      <c r="X391" s="340"/>
      <c r="Y391" s="341">
        <f>HLOOKUP(Y$35,'3.  Distribution Rates'!$C$122:$P$133,8,FALSE)</f>
        <v>0</v>
      </c>
      <c r="Z391" s="341">
        <f>HLOOKUP(Z$35,'3.  Distribution Rates'!$C$122:$P$133,8,FALSE)</f>
        <v>0</v>
      </c>
      <c r="AA391" s="341">
        <f>HLOOKUP(AA$35,'3.  Distribution Rates'!$C$122:$P$133,8,FALSE)</f>
        <v>0</v>
      </c>
      <c r="AB391" s="341">
        <f>HLOOKUP(AB$35,'3.  Distribution Rates'!$C$122:$P$133,8,FALSE)</f>
        <v>0</v>
      </c>
      <c r="AC391" s="341">
        <f>HLOOKUP(AC$35,'3.  Distribution Rates'!$C$122:$P$133,8,FALSE)</f>
        <v>0</v>
      </c>
      <c r="AD391" s="341">
        <f>HLOOKUP(AD$35,'3.  Distribution Rates'!$C$122:$P$133,8,FALSE)</f>
        <v>0</v>
      </c>
      <c r="AE391" s="341">
        <f>HLOOKUP(AE$35,'3.  Distribution Rates'!$C$122:$P$133,8,FALSE)</f>
        <v>0</v>
      </c>
      <c r="AF391" s="341">
        <f>HLOOKUP(AF$35,'3.  Distribution Rates'!$C$122:$P$133,8,FALSE)</f>
        <v>0</v>
      </c>
      <c r="AG391" s="341">
        <f>HLOOKUP(AG$35,'3.  Distribution Rates'!$C$122:$P$133,8,FALSE)</f>
        <v>0</v>
      </c>
      <c r="AH391" s="341">
        <f>HLOOKUP(AH$35,'3.  Distribution Rates'!$C$122:$P$133,8,FALSE)</f>
        <v>0</v>
      </c>
      <c r="AI391" s="341">
        <f>HLOOKUP(AI$35,'3.  Distribution Rates'!$C$122:$P$133,8,FALSE)</f>
        <v>0</v>
      </c>
      <c r="AJ391" s="341">
        <f>HLOOKUP(AJ$35,'3.  Distribution Rates'!$C$122:$P$133,8,FALSE)</f>
        <v>0</v>
      </c>
      <c r="AK391" s="341">
        <f>HLOOKUP(AK$35,'3.  Distribution Rates'!$C$122:$P$133,8,FALSE)</f>
        <v>0</v>
      </c>
      <c r="AL391" s="341">
        <f>HLOOKUP(AL$35,'3.  Distribution Rates'!$C$122:$P$133,8,FALSE)</f>
        <v>0</v>
      </c>
      <c r="AM391" s="377"/>
      <c r="AN391" s="341"/>
      <c r="AO391" s="341"/>
      <c r="AP391" s="341"/>
    </row>
    <row r="392" spans="1:42" ht="16">
      <c r="B392" s="324" t="s">
        <v>277</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LRAM'!Y139*Y391</f>
        <v>0</v>
      </c>
      <c r="Z392" s="378">
        <f>'4.  2011-2014 LRAM'!Z139*Z391</f>
        <v>0</v>
      </c>
      <c r="AA392" s="378">
        <f>'4.  2011-2014 LRAM'!AA139*AA391</f>
        <v>0</v>
      </c>
      <c r="AB392" s="378">
        <f>'4.  2011-2014 LRAM'!AB139*AB391</f>
        <v>0</v>
      </c>
      <c r="AC392" s="378">
        <f>'4.  2011-2014 LRAM'!AC139*AC391</f>
        <v>0</v>
      </c>
      <c r="AD392" s="378">
        <f>'4.  2011-2014 LRAM'!AD139*AD391</f>
        <v>0</v>
      </c>
      <c r="AE392" s="378">
        <f>'4.  2011-2014 LRAM'!AE139*AE391</f>
        <v>0</v>
      </c>
      <c r="AF392" s="378">
        <f>'4.  2011-2014 LRAM'!AF139*AF391</f>
        <v>0</v>
      </c>
      <c r="AG392" s="378">
        <f>'4.  2011-2014 LRAM'!AG139*AG391</f>
        <v>0</v>
      </c>
      <c r="AH392" s="378">
        <f>'4.  2011-2014 LRAM'!AH139*AH391</f>
        <v>0</v>
      </c>
      <c r="AI392" s="378">
        <f>'4.  2011-2014 LRAM'!AI139*AI391</f>
        <v>0</v>
      </c>
      <c r="AJ392" s="378">
        <f>'4.  2011-2014 LRAM'!AJ139*AJ391</f>
        <v>0</v>
      </c>
      <c r="AK392" s="378">
        <f>'4.  2011-2014 LRAM'!AK139*AK391</f>
        <v>0</v>
      </c>
      <c r="AL392" s="378">
        <f>'4.  2011-2014 LRAM'!AL139*AL391</f>
        <v>0</v>
      </c>
      <c r="AM392" s="629">
        <f>SUM(Y392:AL392)</f>
        <v>0</v>
      </c>
    </row>
    <row r="393" spans="1:42" ht="16">
      <c r="B393" s="324" t="s">
        <v>278</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'4.  2011-2014 LRAM'!Y268*Y391</f>
        <v>0</v>
      </c>
      <c r="Z393" s="378">
        <f>'4.  2011-2014 LRAM'!Z268*Z391</f>
        <v>0</v>
      </c>
      <c r="AA393" s="378">
        <f>'4.  2011-2014 LRAM'!AA268*AA391</f>
        <v>0</v>
      </c>
      <c r="AB393" s="378">
        <f>'4.  2011-2014 LRAM'!AB268*AB391</f>
        <v>0</v>
      </c>
      <c r="AC393" s="378">
        <f>'4.  2011-2014 LRAM'!AC268*AC391</f>
        <v>0</v>
      </c>
      <c r="AD393" s="378">
        <f>'4.  2011-2014 LRAM'!AD268*AD391</f>
        <v>0</v>
      </c>
      <c r="AE393" s="378">
        <f>'4.  2011-2014 LRAM'!AE268*AE391</f>
        <v>0</v>
      </c>
      <c r="AF393" s="378">
        <f>'4.  2011-2014 LRAM'!AF268*AF391</f>
        <v>0</v>
      </c>
      <c r="AG393" s="378">
        <f>'4.  2011-2014 LRAM'!AG268*AG391</f>
        <v>0</v>
      </c>
      <c r="AH393" s="378">
        <f>'4.  2011-2014 LRAM'!AH268*AH391</f>
        <v>0</v>
      </c>
      <c r="AI393" s="378">
        <f>'4.  2011-2014 LRAM'!AI268*AI391</f>
        <v>0</v>
      </c>
      <c r="AJ393" s="378">
        <f>'4.  2011-2014 LRAM'!AJ268*AJ391</f>
        <v>0</v>
      </c>
      <c r="AK393" s="378">
        <f>'4.  2011-2014 LRAM'!AK268*AK391</f>
        <v>0</v>
      </c>
      <c r="AL393" s="378">
        <f>'4.  2011-2014 LRAM'!AL268*AL391</f>
        <v>0</v>
      </c>
      <c r="AM393" s="629">
        <f>SUM(Y393:AL393)</f>
        <v>0</v>
      </c>
    </row>
    <row r="394" spans="1:42" ht="16">
      <c r="B394" s="324" t="s">
        <v>279</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'4.  2011-2014 LRAM'!Y397*Y391</f>
        <v>0</v>
      </c>
      <c r="Z394" s="378">
        <f>'4.  2011-2014 LRAM'!Z397*Z391</f>
        <v>0</v>
      </c>
      <c r="AA394" s="378">
        <f>'4.  2011-2014 LRAM'!AA397*AA391</f>
        <v>0</v>
      </c>
      <c r="AB394" s="378">
        <f>'4.  2011-2014 LRAM'!AB397*AB391</f>
        <v>0</v>
      </c>
      <c r="AC394" s="378">
        <f>'4.  2011-2014 LRAM'!AC397*AC391</f>
        <v>0</v>
      </c>
      <c r="AD394" s="378">
        <f>'4.  2011-2014 LRAM'!AD397*AD391</f>
        <v>0</v>
      </c>
      <c r="AE394" s="378">
        <f>'4.  2011-2014 LRAM'!AE397*AE391</f>
        <v>0</v>
      </c>
      <c r="AF394" s="378">
        <f>'4.  2011-2014 LRAM'!AF397*AF391</f>
        <v>0</v>
      </c>
      <c r="AG394" s="378">
        <f>'4.  2011-2014 LRAM'!AG397*AG391</f>
        <v>0</v>
      </c>
      <c r="AH394" s="378">
        <f>'4.  2011-2014 LRAM'!AH397*AH391</f>
        <v>0</v>
      </c>
      <c r="AI394" s="378">
        <f>'4.  2011-2014 LRAM'!AI397*AI391</f>
        <v>0</v>
      </c>
      <c r="AJ394" s="378">
        <f>'4.  2011-2014 LRAM'!AJ397*AJ391</f>
        <v>0</v>
      </c>
      <c r="AK394" s="378">
        <f>'4.  2011-2014 LRAM'!AK397*AK391</f>
        <v>0</v>
      </c>
      <c r="AL394" s="378">
        <f>'4.  2011-2014 LRAM'!AL397*AL391</f>
        <v>0</v>
      </c>
      <c r="AM394" s="629">
        <f>SUM(Y394:AL394)</f>
        <v>0</v>
      </c>
    </row>
    <row r="395" spans="1:42" ht="16">
      <c r="B395" s="324" t="s">
        <v>280</v>
      </c>
      <c r="C395" s="345"/>
      <c r="D395" s="309"/>
      <c r="E395" s="279"/>
      <c r="F395" s="279"/>
      <c r="G395" s="279"/>
      <c r="H395" s="279"/>
      <c r="I395" s="279"/>
      <c r="J395" s="279"/>
      <c r="K395" s="279"/>
      <c r="L395" s="279"/>
      <c r="M395" s="279"/>
      <c r="N395" s="279"/>
      <c r="O395" s="291"/>
      <c r="P395" s="279"/>
      <c r="Q395" s="279"/>
      <c r="R395" s="279"/>
      <c r="S395" s="309"/>
      <c r="T395" s="309"/>
      <c r="U395" s="309"/>
      <c r="V395" s="309"/>
      <c r="W395" s="279"/>
      <c r="X395" s="279"/>
      <c r="Y395" s="378">
        <f>'4.  2011-2014 LRAM'!Y527*Y391</f>
        <v>0</v>
      </c>
      <c r="Z395" s="378">
        <f>'4.  2011-2014 LRAM'!Z527*Z391</f>
        <v>0</v>
      </c>
      <c r="AA395" s="378">
        <f>'4.  2011-2014 LRAM'!AA527*AA391</f>
        <v>0</v>
      </c>
      <c r="AB395" s="378">
        <f>'4.  2011-2014 LRAM'!AB527*AB391</f>
        <v>0</v>
      </c>
      <c r="AC395" s="378">
        <f>'4.  2011-2014 LRAM'!AC527*AC391</f>
        <v>0</v>
      </c>
      <c r="AD395" s="378">
        <f>'4.  2011-2014 LRAM'!AD527*AD391</f>
        <v>0</v>
      </c>
      <c r="AE395" s="378">
        <f>'4.  2011-2014 LRAM'!AE527*AE391</f>
        <v>0</v>
      </c>
      <c r="AF395" s="378">
        <f>'4.  2011-2014 LRAM'!AF527*AF391</f>
        <v>0</v>
      </c>
      <c r="AG395" s="378">
        <f>'4.  2011-2014 LRAM'!AG527*AG391</f>
        <v>0</v>
      </c>
      <c r="AH395" s="378">
        <f>'4.  2011-2014 LRAM'!AH527*AH391</f>
        <v>0</v>
      </c>
      <c r="AI395" s="378">
        <f>'4.  2011-2014 LRAM'!AI527*AI391</f>
        <v>0</v>
      </c>
      <c r="AJ395" s="378">
        <f>'4.  2011-2014 LRAM'!AJ527*AJ391</f>
        <v>0</v>
      </c>
      <c r="AK395" s="378">
        <f>'4.  2011-2014 LRAM'!AK527*AK391</f>
        <v>0</v>
      </c>
      <c r="AL395" s="378">
        <f>'4.  2011-2014 LRAM'!AL527*AL391</f>
        <v>0</v>
      </c>
      <c r="AM395" s="629">
        <f t="shared" ref="AM395:AM397" si="758">SUM(Y395:AL395)</f>
        <v>0</v>
      </c>
    </row>
    <row r="396" spans="1:42" ht="16">
      <c r="B396" s="324" t="s">
        <v>281</v>
      </c>
      <c r="C396" s="345"/>
      <c r="D396" s="309"/>
      <c r="E396" s="279"/>
      <c r="F396" s="279"/>
      <c r="G396" s="279"/>
      <c r="H396" s="279"/>
      <c r="I396" s="279"/>
      <c r="J396" s="279"/>
      <c r="K396" s="279"/>
      <c r="L396" s="279"/>
      <c r="M396" s="279"/>
      <c r="N396" s="279"/>
      <c r="O396" s="291"/>
      <c r="P396" s="279"/>
      <c r="Q396" s="279"/>
      <c r="R396" s="279"/>
      <c r="S396" s="309"/>
      <c r="T396" s="309"/>
      <c r="U396" s="309"/>
      <c r="V396" s="309"/>
      <c r="W396" s="279"/>
      <c r="X396" s="279"/>
      <c r="Y396" s="378">
        <f t="shared" ref="Y396:AL396" si="759">Y213*Y391</f>
        <v>0</v>
      </c>
      <c r="Z396" s="378">
        <f t="shared" si="759"/>
        <v>0</v>
      </c>
      <c r="AA396" s="378">
        <f t="shared" si="759"/>
        <v>0</v>
      </c>
      <c r="AB396" s="378">
        <f t="shared" si="759"/>
        <v>0</v>
      </c>
      <c r="AC396" s="378">
        <f t="shared" si="759"/>
        <v>0</v>
      </c>
      <c r="AD396" s="378">
        <f t="shared" si="759"/>
        <v>0</v>
      </c>
      <c r="AE396" s="378">
        <f t="shared" si="759"/>
        <v>0</v>
      </c>
      <c r="AF396" s="378">
        <f t="shared" si="759"/>
        <v>0</v>
      </c>
      <c r="AG396" s="378">
        <f t="shared" si="759"/>
        <v>0</v>
      </c>
      <c r="AH396" s="378">
        <f t="shared" si="759"/>
        <v>0</v>
      </c>
      <c r="AI396" s="378">
        <f t="shared" si="759"/>
        <v>0</v>
      </c>
      <c r="AJ396" s="378">
        <f t="shared" si="759"/>
        <v>0</v>
      </c>
      <c r="AK396" s="378">
        <f t="shared" si="759"/>
        <v>0</v>
      </c>
      <c r="AL396" s="378">
        <f t="shared" si="759"/>
        <v>0</v>
      </c>
      <c r="AM396" s="629">
        <f t="shared" si="758"/>
        <v>0</v>
      </c>
    </row>
    <row r="397" spans="1:42" ht="16">
      <c r="B397" s="324" t="s">
        <v>290</v>
      </c>
      <c r="C397" s="345"/>
      <c r="D397" s="309"/>
      <c r="E397" s="279"/>
      <c r="F397" s="279"/>
      <c r="G397" s="279"/>
      <c r="H397" s="279"/>
      <c r="I397" s="279"/>
      <c r="J397" s="279"/>
      <c r="K397" s="279"/>
      <c r="L397" s="279"/>
      <c r="M397" s="279"/>
      <c r="N397" s="279"/>
      <c r="O397" s="291"/>
      <c r="P397" s="279"/>
      <c r="Q397" s="279"/>
      <c r="R397" s="279"/>
      <c r="S397" s="309"/>
      <c r="T397" s="309"/>
      <c r="U397" s="309"/>
      <c r="V397" s="309"/>
      <c r="W397" s="279"/>
      <c r="X397" s="279"/>
      <c r="Y397" s="378">
        <f>Y388*Y391</f>
        <v>0</v>
      </c>
      <c r="Z397" s="378">
        <f t="shared" ref="Z397:AL397" si="760">Z388*Z391</f>
        <v>0</v>
      </c>
      <c r="AA397" s="378">
        <f t="shared" si="760"/>
        <v>0</v>
      </c>
      <c r="AB397" s="378">
        <f t="shared" si="760"/>
        <v>0</v>
      </c>
      <c r="AC397" s="378">
        <f t="shared" si="760"/>
        <v>0</v>
      </c>
      <c r="AD397" s="378">
        <f t="shared" si="760"/>
        <v>0</v>
      </c>
      <c r="AE397" s="378">
        <f t="shared" si="760"/>
        <v>0</v>
      </c>
      <c r="AF397" s="378">
        <f t="shared" si="760"/>
        <v>0</v>
      </c>
      <c r="AG397" s="378">
        <f t="shared" si="760"/>
        <v>0</v>
      </c>
      <c r="AH397" s="378">
        <f t="shared" si="760"/>
        <v>0</v>
      </c>
      <c r="AI397" s="378">
        <f t="shared" si="760"/>
        <v>0</v>
      </c>
      <c r="AJ397" s="378">
        <f t="shared" si="760"/>
        <v>0</v>
      </c>
      <c r="AK397" s="378">
        <f t="shared" si="760"/>
        <v>0</v>
      </c>
      <c r="AL397" s="378">
        <f t="shared" si="760"/>
        <v>0</v>
      </c>
      <c r="AM397" s="629">
        <f t="shared" si="758"/>
        <v>0</v>
      </c>
    </row>
    <row r="398" spans="1:42" ht="16">
      <c r="B398" s="349" t="s">
        <v>282</v>
      </c>
      <c r="C398" s="345"/>
      <c r="D398" s="336"/>
      <c r="E398" s="334"/>
      <c r="F398" s="334"/>
      <c r="G398" s="334"/>
      <c r="H398" s="334"/>
      <c r="I398" s="334"/>
      <c r="J398" s="334"/>
      <c r="K398" s="334"/>
      <c r="L398" s="334"/>
      <c r="M398" s="334"/>
      <c r="N398" s="334"/>
      <c r="O398" s="300"/>
      <c r="P398" s="334"/>
      <c r="Q398" s="334"/>
      <c r="R398" s="334"/>
      <c r="S398" s="336"/>
      <c r="T398" s="336"/>
      <c r="U398" s="336"/>
      <c r="V398" s="336"/>
      <c r="W398" s="334"/>
      <c r="X398" s="334"/>
      <c r="Y398" s="346">
        <f>SUM(Y392:Y397)</f>
        <v>0</v>
      </c>
      <c r="Z398" s="346">
        <f t="shared" ref="Z398:AE398" si="761">SUM(Z392:Z397)</f>
        <v>0</v>
      </c>
      <c r="AA398" s="346">
        <f t="shared" si="761"/>
        <v>0</v>
      </c>
      <c r="AB398" s="346">
        <f t="shared" si="761"/>
        <v>0</v>
      </c>
      <c r="AC398" s="346">
        <f t="shared" si="761"/>
        <v>0</v>
      </c>
      <c r="AD398" s="346">
        <f t="shared" si="761"/>
        <v>0</v>
      </c>
      <c r="AE398" s="346">
        <f t="shared" si="761"/>
        <v>0</v>
      </c>
      <c r="AF398" s="346">
        <f>SUM(AF392:AF397)</f>
        <v>0</v>
      </c>
      <c r="AG398" s="346">
        <f t="shared" ref="AG398:AL398" si="762">SUM(AG392:AG397)</f>
        <v>0</v>
      </c>
      <c r="AH398" s="346">
        <f t="shared" si="762"/>
        <v>0</v>
      </c>
      <c r="AI398" s="346">
        <f t="shared" si="762"/>
        <v>0</v>
      </c>
      <c r="AJ398" s="346">
        <f t="shared" si="762"/>
        <v>0</v>
      </c>
      <c r="AK398" s="346">
        <f t="shared" si="762"/>
        <v>0</v>
      </c>
      <c r="AL398" s="346">
        <f t="shared" si="762"/>
        <v>0</v>
      </c>
      <c r="AM398" s="407">
        <f>SUM(AM392:AM397)</f>
        <v>0</v>
      </c>
    </row>
    <row r="399" spans="1:42" ht="16">
      <c r="B399" s="349" t="s">
        <v>283</v>
      </c>
      <c r="C399" s="345"/>
      <c r="D399" s="350"/>
      <c r="E399" s="334"/>
      <c r="F399" s="334"/>
      <c r="G399" s="334"/>
      <c r="H399" s="334"/>
      <c r="I399" s="334"/>
      <c r="J399" s="334"/>
      <c r="K399" s="334"/>
      <c r="L399" s="334"/>
      <c r="M399" s="334"/>
      <c r="N399" s="334"/>
      <c r="O399" s="300"/>
      <c r="P399" s="334"/>
      <c r="Q399" s="334"/>
      <c r="R399" s="334"/>
      <c r="S399" s="336"/>
      <c r="T399" s="336"/>
      <c r="U399" s="336"/>
      <c r="V399" s="336"/>
      <c r="W399" s="334"/>
      <c r="X399" s="334"/>
      <c r="Y399" s="347">
        <f>Y389*Y391</f>
        <v>0</v>
      </c>
      <c r="Z399" s="347">
        <f t="shared" ref="Z399:AE399" si="763">Z389*Z391</f>
        <v>0</v>
      </c>
      <c r="AA399" s="347">
        <f t="shared" si="763"/>
        <v>0</v>
      </c>
      <c r="AB399" s="347">
        <f t="shared" si="763"/>
        <v>0</v>
      </c>
      <c r="AC399" s="347">
        <f t="shared" si="763"/>
        <v>0</v>
      </c>
      <c r="AD399" s="347">
        <f t="shared" si="763"/>
        <v>0</v>
      </c>
      <c r="AE399" s="347">
        <f t="shared" si="763"/>
        <v>0</v>
      </c>
      <c r="AF399" s="347">
        <f>AF389*AF391</f>
        <v>0</v>
      </c>
      <c r="AG399" s="347">
        <f t="shared" ref="AG399:AL399" si="764">AG389*AG391</f>
        <v>0</v>
      </c>
      <c r="AH399" s="347">
        <f t="shared" si="764"/>
        <v>0</v>
      </c>
      <c r="AI399" s="347">
        <f t="shared" si="764"/>
        <v>0</v>
      </c>
      <c r="AJ399" s="347">
        <f t="shared" si="764"/>
        <v>0</v>
      </c>
      <c r="AK399" s="347">
        <f t="shared" si="764"/>
        <v>0</v>
      </c>
      <c r="AL399" s="347">
        <f t="shared" si="764"/>
        <v>0</v>
      </c>
      <c r="AM399" s="407">
        <f>SUM(Y399:AL399)</f>
        <v>0</v>
      </c>
    </row>
    <row r="400" spans="1:42" ht="16">
      <c r="B400" s="349" t="s">
        <v>284</v>
      </c>
      <c r="C400" s="345"/>
      <c r="D400" s="350"/>
      <c r="E400" s="334"/>
      <c r="F400" s="334"/>
      <c r="G400" s="334"/>
      <c r="H400" s="334"/>
      <c r="I400" s="334"/>
      <c r="J400" s="334"/>
      <c r="K400" s="334"/>
      <c r="L400" s="334"/>
      <c r="M400" s="334"/>
      <c r="N400" s="334"/>
      <c r="O400" s="300"/>
      <c r="P400" s="334"/>
      <c r="Q400" s="334"/>
      <c r="R400" s="334"/>
      <c r="S400" s="350"/>
      <c r="T400" s="350"/>
      <c r="U400" s="350"/>
      <c r="V400" s="350"/>
      <c r="W400" s="334"/>
      <c r="X400" s="334"/>
      <c r="Y400" s="351"/>
      <c r="Z400" s="351"/>
      <c r="AA400" s="351"/>
      <c r="AB400" s="351"/>
      <c r="AC400" s="351"/>
      <c r="AD400" s="351"/>
      <c r="AE400" s="351"/>
      <c r="AF400" s="351"/>
      <c r="AG400" s="351"/>
      <c r="AH400" s="351"/>
      <c r="AI400" s="351"/>
      <c r="AJ400" s="351"/>
      <c r="AK400" s="351"/>
      <c r="AL400" s="351"/>
      <c r="AM400" s="407">
        <f>AM398-AM399</f>
        <v>0</v>
      </c>
    </row>
    <row r="401" spans="1:39" ht="16">
      <c r="B401" s="324"/>
      <c r="C401" s="350"/>
      <c r="D401" s="350"/>
      <c r="E401" s="334"/>
      <c r="F401" s="334"/>
      <c r="G401" s="334"/>
      <c r="H401" s="334"/>
      <c r="I401" s="334"/>
      <c r="J401" s="334"/>
      <c r="K401" s="334"/>
      <c r="L401" s="334"/>
      <c r="M401" s="334"/>
      <c r="N401" s="334"/>
      <c r="O401" s="300"/>
      <c r="P401" s="334"/>
      <c r="Q401" s="334"/>
      <c r="R401" s="334"/>
      <c r="S401" s="350"/>
      <c r="T401" s="345"/>
      <c r="U401" s="350"/>
      <c r="V401" s="350"/>
      <c r="W401" s="334"/>
      <c r="X401" s="334"/>
      <c r="Y401" s="352"/>
      <c r="Z401" s="352"/>
      <c r="AA401" s="352"/>
      <c r="AB401" s="352"/>
      <c r="AC401" s="352"/>
      <c r="AD401" s="352"/>
      <c r="AE401" s="352"/>
      <c r="AF401" s="352"/>
      <c r="AG401" s="352"/>
      <c r="AH401" s="352"/>
      <c r="AI401" s="352"/>
      <c r="AJ401" s="352"/>
      <c r="AK401" s="352"/>
      <c r="AL401" s="352"/>
      <c r="AM401" s="348"/>
    </row>
    <row r="402" spans="1:39" ht="16">
      <c r="B402" s="439" t="s">
        <v>285</v>
      </c>
      <c r="C402" s="304"/>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291">
        <f>SUMPRODUCT(E226:E386,Y226:Y386)</f>
        <v>7082840</v>
      </c>
      <c r="Z402" s="291">
        <f>SUMPRODUCT(E226:E386,Z226:Z386)</f>
        <v>167640.90417385299</v>
      </c>
      <c r="AA402" s="291">
        <f t="shared" ref="AA402:AL402" si="765">IF(AA224="kw",SUMPRODUCT($N$226:$N$386,$P$226:$P$386,AA226:AA386),SUMPRODUCT($E$226:$E$386,AA226:AA386))</f>
        <v>3552.1985999999997</v>
      </c>
      <c r="AB402" s="291">
        <f t="shared" si="765"/>
        <v>4363.7666708463939</v>
      </c>
      <c r="AC402" s="291">
        <f t="shared" si="765"/>
        <v>0</v>
      </c>
      <c r="AD402" s="291">
        <f t="shared" si="765"/>
        <v>0</v>
      </c>
      <c r="AE402" s="291">
        <f t="shared" si="765"/>
        <v>0</v>
      </c>
      <c r="AF402" s="291">
        <f t="shared" si="765"/>
        <v>0</v>
      </c>
      <c r="AG402" s="291">
        <f t="shared" si="765"/>
        <v>0</v>
      </c>
      <c r="AH402" s="291">
        <f t="shared" si="765"/>
        <v>0</v>
      </c>
      <c r="AI402" s="291">
        <f t="shared" si="765"/>
        <v>0</v>
      </c>
      <c r="AJ402" s="291">
        <f t="shared" si="765"/>
        <v>0</v>
      </c>
      <c r="AK402" s="291">
        <f t="shared" si="765"/>
        <v>0</v>
      </c>
      <c r="AL402" s="291">
        <f t="shared" si="765"/>
        <v>0</v>
      </c>
      <c r="AM402" s="348"/>
    </row>
    <row r="403" spans="1:39" ht="16">
      <c r="B403" s="439" t="s">
        <v>286</v>
      </c>
      <c r="C403" s="304"/>
      <c r="D403" s="279"/>
      <c r="E403" s="279"/>
      <c r="F403" s="279"/>
      <c r="G403" s="279"/>
      <c r="H403" s="279"/>
      <c r="I403" s="279"/>
      <c r="J403" s="279"/>
      <c r="K403" s="279"/>
      <c r="L403" s="279"/>
      <c r="M403" s="279"/>
      <c r="N403" s="279"/>
      <c r="O403" s="357"/>
      <c r="P403" s="279"/>
      <c r="Q403" s="279"/>
      <c r="R403" s="279"/>
      <c r="S403" s="304"/>
      <c r="T403" s="309"/>
      <c r="U403" s="309"/>
      <c r="V403" s="279"/>
      <c r="W403" s="279"/>
      <c r="X403" s="309"/>
      <c r="Y403" s="291">
        <f>SUMPRODUCT(F226:F386,Y226:Y386)</f>
        <v>7082840</v>
      </c>
      <c r="Z403" s="291">
        <f>SUMPRODUCT(F226:F386,Z226:Z386)</f>
        <v>167594.0494809777</v>
      </c>
      <c r="AA403" s="291">
        <f t="shared" ref="AA403:AL403" si="766">IF(AA224="kw",SUMPRODUCT($N$226:$N$386,$Q$226:$Q$386,AA226:AA386),SUMPRODUCT($F$226:$F$386,AA226:AA386))</f>
        <v>3563.7271199999996</v>
      </c>
      <c r="AB403" s="291">
        <f t="shared" si="766"/>
        <v>4363.7666708463939</v>
      </c>
      <c r="AC403" s="291">
        <f t="shared" si="766"/>
        <v>0</v>
      </c>
      <c r="AD403" s="291">
        <f t="shared" si="766"/>
        <v>0</v>
      </c>
      <c r="AE403" s="291">
        <f t="shared" si="766"/>
        <v>0</v>
      </c>
      <c r="AF403" s="291">
        <f t="shared" si="766"/>
        <v>0</v>
      </c>
      <c r="AG403" s="291">
        <f t="shared" si="766"/>
        <v>0</v>
      </c>
      <c r="AH403" s="291">
        <f t="shared" si="766"/>
        <v>0</v>
      </c>
      <c r="AI403" s="291">
        <f t="shared" si="766"/>
        <v>0</v>
      </c>
      <c r="AJ403" s="291">
        <f t="shared" si="766"/>
        <v>0</v>
      </c>
      <c r="AK403" s="291">
        <f t="shared" si="766"/>
        <v>0</v>
      </c>
      <c r="AL403" s="291">
        <f t="shared" si="766"/>
        <v>0</v>
      </c>
      <c r="AM403" s="337"/>
    </row>
    <row r="404" spans="1:39" ht="16">
      <c r="B404" s="439" t="s">
        <v>287</v>
      </c>
      <c r="C404" s="304"/>
      <c r="D404" s="279"/>
      <c r="E404" s="279"/>
      <c r="F404" s="279"/>
      <c r="G404" s="279"/>
      <c r="H404" s="279"/>
      <c r="I404" s="279"/>
      <c r="J404" s="279"/>
      <c r="K404" s="279"/>
      <c r="L404" s="279"/>
      <c r="M404" s="279"/>
      <c r="N404" s="279"/>
      <c r="O404" s="357"/>
      <c r="P404" s="279"/>
      <c r="Q404" s="279"/>
      <c r="R404" s="279"/>
      <c r="S404" s="304"/>
      <c r="T404" s="309"/>
      <c r="U404" s="309"/>
      <c r="V404" s="279"/>
      <c r="W404" s="279"/>
      <c r="X404" s="309"/>
      <c r="Y404" s="291">
        <f>SUMPRODUCT(G226:G386,Y226:Y386)</f>
        <v>7082840</v>
      </c>
      <c r="Z404" s="291">
        <f>SUMPRODUCT(G226:G386,Z226:Z386)</f>
        <v>167503.77464810241</v>
      </c>
      <c r="AA404" s="291">
        <f t="shared" ref="AA404:AL404" si="767">IF(AA224="kw",SUMPRODUCT($N$226:$N$386,$R$226:$R$386,AA226:AA386),SUMPRODUCT($G$226:$G$386,AA226:AA386))</f>
        <v>3563.7271199999996</v>
      </c>
      <c r="AB404" s="291">
        <f t="shared" si="767"/>
        <v>4363.7666708463939</v>
      </c>
      <c r="AC404" s="291">
        <f t="shared" si="767"/>
        <v>0</v>
      </c>
      <c r="AD404" s="291">
        <f t="shared" si="767"/>
        <v>0</v>
      </c>
      <c r="AE404" s="291">
        <f t="shared" si="767"/>
        <v>0</v>
      </c>
      <c r="AF404" s="291">
        <f t="shared" si="767"/>
        <v>0</v>
      </c>
      <c r="AG404" s="291">
        <f t="shared" si="767"/>
        <v>0</v>
      </c>
      <c r="AH404" s="291">
        <f t="shared" si="767"/>
        <v>0</v>
      </c>
      <c r="AI404" s="291">
        <f t="shared" si="767"/>
        <v>0</v>
      </c>
      <c r="AJ404" s="291">
        <f t="shared" si="767"/>
        <v>0</v>
      </c>
      <c r="AK404" s="291">
        <f t="shared" si="767"/>
        <v>0</v>
      </c>
      <c r="AL404" s="291">
        <f t="shared" si="767"/>
        <v>0</v>
      </c>
      <c r="AM404" s="337"/>
    </row>
    <row r="405" spans="1:39" ht="16">
      <c r="B405" s="440" t="s">
        <v>288</v>
      </c>
      <c r="C405" s="364"/>
      <c r="D405" s="384"/>
      <c r="E405" s="384"/>
      <c r="F405" s="384"/>
      <c r="G405" s="384"/>
      <c r="H405" s="384"/>
      <c r="I405" s="384"/>
      <c r="J405" s="384"/>
      <c r="K405" s="384"/>
      <c r="L405" s="384"/>
      <c r="M405" s="384"/>
      <c r="N405" s="384"/>
      <c r="O405" s="383"/>
      <c r="P405" s="384"/>
      <c r="Q405" s="384"/>
      <c r="R405" s="384"/>
      <c r="S405" s="364"/>
      <c r="T405" s="385"/>
      <c r="U405" s="385"/>
      <c r="V405" s="384"/>
      <c r="W405" s="384"/>
      <c r="X405" s="385"/>
      <c r="Y405" s="326">
        <f>SUMPRODUCT(H226:H386,Y226:Y386)</f>
        <v>7082840</v>
      </c>
      <c r="Z405" s="326">
        <f>SUMPRODUCT(H226:H386,Z226:Z386)</f>
        <v>167413.49981522714</v>
      </c>
      <c r="AA405" s="326">
        <f t="shared" ref="AA405:AL405" si="768">IF(AA224="kw",SUMPRODUCT($N$226:$N$386,$S$226:$S$386,AA226:AA386),SUMPRODUCT($H$226:$H$386,AA226:AA386))</f>
        <v>3563.7271199999996</v>
      </c>
      <c r="AB405" s="326">
        <f t="shared" si="768"/>
        <v>4363.7666708463939</v>
      </c>
      <c r="AC405" s="326">
        <f t="shared" si="768"/>
        <v>0</v>
      </c>
      <c r="AD405" s="326">
        <f t="shared" si="768"/>
        <v>0</v>
      </c>
      <c r="AE405" s="326">
        <f t="shared" si="768"/>
        <v>0</v>
      </c>
      <c r="AF405" s="326">
        <f t="shared" si="768"/>
        <v>0</v>
      </c>
      <c r="AG405" s="326">
        <f t="shared" si="768"/>
        <v>0</v>
      </c>
      <c r="AH405" s="326">
        <f t="shared" si="768"/>
        <v>0</v>
      </c>
      <c r="AI405" s="326">
        <f t="shared" si="768"/>
        <v>0</v>
      </c>
      <c r="AJ405" s="326">
        <f t="shared" si="768"/>
        <v>0</v>
      </c>
      <c r="AK405" s="326">
        <f t="shared" si="768"/>
        <v>0</v>
      </c>
      <c r="AL405" s="326">
        <f t="shared" si="768"/>
        <v>0</v>
      </c>
      <c r="AM405" s="386"/>
    </row>
    <row r="406" spans="1:39" ht="21" customHeight="1">
      <c r="B406" s="368" t="s">
        <v>593</v>
      </c>
      <c r="C406" s="387"/>
      <c r="D406" s="388"/>
      <c r="E406" s="388"/>
      <c r="F406" s="388"/>
      <c r="G406" s="388"/>
      <c r="H406" s="388"/>
      <c r="I406" s="388"/>
      <c r="J406" s="388"/>
      <c r="K406" s="388"/>
      <c r="L406" s="388"/>
      <c r="M406" s="388"/>
      <c r="N406" s="388"/>
      <c r="O406" s="388"/>
      <c r="P406" s="388"/>
      <c r="Q406" s="388"/>
      <c r="R406" s="388"/>
      <c r="S406" s="371"/>
      <c r="T406" s="372"/>
      <c r="U406" s="388"/>
      <c r="V406" s="388"/>
      <c r="W406" s="388"/>
      <c r="X406" s="388"/>
      <c r="Y406" s="409"/>
      <c r="Z406" s="409"/>
      <c r="AA406" s="409"/>
      <c r="AB406" s="409"/>
      <c r="AC406" s="409"/>
      <c r="AD406" s="409"/>
      <c r="AE406" s="409"/>
      <c r="AF406" s="409"/>
      <c r="AG406" s="409"/>
      <c r="AH406" s="409"/>
      <c r="AI406" s="409"/>
      <c r="AJ406" s="409"/>
      <c r="AK406" s="409"/>
      <c r="AL406" s="409"/>
      <c r="AM406" s="389"/>
    </row>
    <row r="409" spans="1:39" ht="16">
      <c r="B409" s="280" t="s">
        <v>291</v>
      </c>
      <c r="C409" s="281"/>
      <c r="D409" s="590" t="s">
        <v>526</v>
      </c>
      <c r="E409" s="253"/>
      <c r="F409" s="592"/>
      <c r="G409" s="253"/>
      <c r="H409" s="253"/>
      <c r="I409" s="253"/>
      <c r="J409" s="253"/>
      <c r="K409" s="253"/>
      <c r="L409" s="253"/>
      <c r="M409" s="253"/>
      <c r="N409" s="253"/>
      <c r="O409" s="281"/>
      <c r="P409" s="253"/>
      <c r="Q409" s="253"/>
      <c r="R409" s="253"/>
      <c r="S409" s="253"/>
      <c r="T409" s="253"/>
      <c r="U409" s="253"/>
      <c r="V409" s="253"/>
      <c r="W409" s="253"/>
      <c r="X409" s="253"/>
      <c r="Y409" s="270"/>
      <c r="Z409" s="267"/>
      <c r="AA409" s="267"/>
      <c r="AB409" s="267"/>
      <c r="AC409" s="267"/>
      <c r="AD409" s="267"/>
      <c r="AE409" s="267"/>
      <c r="AF409" s="267"/>
      <c r="AG409" s="267"/>
      <c r="AH409" s="267"/>
      <c r="AI409" s="267"/>
      <c r="AJ409" s="267"/>
      <c r="AK409" s="267"/>
      <c r="AL409" s="267"/>
      <c r="AM409" s="282"/>
    </row>
    <row r="410" spans="1:39" ht="33.75" customHeight="1">
      <c r="B410" s="961" t="s">
        <v>211</v>
      </c>
      <c r="C410" s="963" t="s">
        <v>33</v>
      </c>
      <c r="D410" s="284" t="s">
        <v>422</v>
      </c>
      <c r="E410" s="965" t="s">
        <v>209</v>
      </c>
      <c r="F410" s="966"/>
      <c r="G410" s="966"/>
      <c r="H410" s="966"/>
      <c r="I410" s="966"/>
      <c r="J410" s="966"/>
      <c r="K410" s="966"/>
      <c r="L410" s="966"/>
      <c r="M410" s="967"/>
      <c r="N410" s="971" t="s">
        <v>213</v>
      </c>
      <c r="O410" s="284" t="s">
        <v>423</v>
      </c>
      <c r="P410" s="965" t="s">
        <v>212</v>
      </c>
      <c r="Q410" s="966"/>
      <c r="R410" s="966"/>
      <c r="S410" s="966"/>
      <c r="T410" s="966"/>
      <c r="U410" s="966"/>
      <c r="V410" s="966"/>
      <c r="W410" s="966"/>
      <c r="X410" s="967"/>
      <c r="Y410" s="968" t="s">
        <v>243</v>
      </c>
      <c r="Z410" s="969"/>
      <c r="AA410" s="969"/>
      <c r="AB410" s="969"/>
      <c r="AC410" s="969"/>
      <c r="AD410" s="969"/>
      <c r="AE410" s="969"/>
      <c r="AF410" s="969"/>
      <c r="AG410" s="969"/>
      <c r="AH410" s="969"/>
      <c r="AI410" s="969"/>
      <c r="AJ410" s="969"/>
      <c r="AK410" s="969"/>
      <c r="AL410" s="969"/>
      <c r="AM410" s="970"/>
    </row>
    <row r="411" spans="1:39" ht="61.5" customHeight="1">
      <c r="B411" s="962"/>
      <c r="C411" s="964"/>
      <c r="D411" s="285">
        <v>2017</v>
      </c>
      <c r="E411" s="285">
        <v>2018</v>
      </c>
      <c r="F411" s="285">
        <v>2019</v>
      </c>
      <c r="G411" s="285">
        <v>2020</v>
      </c>
      <c r="H411" s="285">
        <v>2021</v>
      </c>
      <c r="I411" s="285">
        <v>2022</v>
      </c>
      <c r="J411" s="285">
        <v>2023</v>
      </c>
      <c r="K411" s="285">
        <v>2024</v>
      </c>
      <c r="L411" s="285">
        <v>2025</v>
      </c>
      <c r="M411" s="285">
        <v>2026</v>
      </c>
      <c r="N411" s="972"/>
      <c r="O411" s="285">
        <v>2017</v>
      </c>
      <c r="P411" s="285">
        <v>2018</v>
      </c>
      <c r="Q411" s="285">
        <v>2019</v>
      </c>
      <c r="R411" s="285">
        <v>2020</v>
      </c>
      <c r="S411" s="285">
        <v>2021</v>
      </c>
      <c r="T411" s="285">
        <v>2022</v>
      </c>
      <c r="U411" s="285">
        <v>2023</v>
      </c>
      <c r="V411" s="285">
        <v>2024</v>
      </c>
      <c r="W411" s="285">
        <v>2025</v>
      </c>
      <c r="X411" s="285">
        <v>2026</v>
      </c>
      <c r="Y411" s="285" t="str">
        <f>'1.  LRAMVA Summary'!D52</f>
        <v>Residential</v>
      </c>
      <c r="Z411" s="285" t="str">
        <f>'1.  LRAMVA Summary'!E52</f>
        <v>GS&lt;50 kW</v>
      </c>
      <c r="AA411" s="285" t="str">
        <f>'1.  LRAMVA Summary'!F52</f>
        <v>GS&gt;50 kW</v>
      </c>
      <c r="AB411" s="285" t="str">
        <f>'1.  LRAMVA Summary'!G52</f>
        <v>Streetlighting</v>
      </c>
      <c r="AC411" s="285" t="str">
        <f>'1.  LRAMVA Summary'!H52</f>
        <v/>
      </c>
      <c r="AD411" s="285" t="str">
        <f>'1.  LRAMVA Summary'!I52</f>
        <v/>
      </c>
      <c r="AE411" s="285" t="str">
        <f>'1.  LRAMVA Summary'!J52</f>
        <v/>
      </c>
      <c r="AF411" s="285" t="str">
        <f>'1.  LRAMVA Summary'!K52</f>
        <v/>
      </c>
      <c r="AG411" s="285" t="str">
        <f>'1.  LRAMVA Summary'!L52</f>
        <v/>
      </c>
      <c r="AH411" s="285" t="str">
        <f>'1.  LRAMVA Summary'!M52</f>
        <v/>
      </c>
      <c r="AI411" s="285" t="str">
        <f>'1.  LRAMVA Summary'!N52</f>
        <v/>
      </c>
      <c r="AJ411" s="285" t="str">
        <f>'1.  LRAMVA Summary'!O52</f>
        <v/>
      </c>
      <c r="AK411" s="285" t="str">
        <f>'1.  LRAMVA Summary'!P52</f>
        <v/>
      </c>
      <c r="AL411" s="285" t="str">
        <f>'1.  LRAMVA Summary'!Q52</f>
        <v/>
      </c>
      <c r="AM411" s="287" t="str">
        <f>'1.  LRAMVA Summary'!R52</f>
        <v>Total</v>
      </c>
    </row>
    <row r="412" spans="1:39" ht="15.75" hidden="1" customHeight="1">
      <c r="A412" s="532"/>
      <c r="B412" s="524" t="s">
        <v>504</v>
      </c>
      <c r="C412" s="289"/>
      <c r="D412" s="289"/>
      <c r="E412" s="289"/>
      <c r="F412" s="289"/>
      <c r="G412" s="289"/>
      <c r="H412" s="289"/>
      <c r="I412" s="289"/>
      <c r="J412" s="289"/>
      <c r="K412" s="289"/>
      <c r="L412" s="289"/>
      <c r="M412" s="289"/>
      <c r="N412" s="290"/>
      <c r="O412" s="289"/>
      <c r="P412" s="289"/>
      <c r="Q412" s="289"/>
      <c r="R412" s="289"/>
      <c r="S412" s="289"/>
      <c r="T412" s="289"/>
      <c r="U412" s="289"/>
      <c r="V412" s="289"/>
      <c r="W412" s="289"/>
      <c r="X412" s="289"/>
      <c r="Y412" s="291" t="str">
        <f>'1.  LRAMVA Summary'!D53</f>
        <v>kWh</v>
      </c>
      <c r="Z412" s="291" t="str">
        <f>'1.  LRAMVA Summary'!E53</f>
        <v>kWh</v>
      </c>
      <c r="AA412" s="291" t="str">
        <f>'1.  LRAMVA Summary'!F53</f>
        <v>kW</v>
      </c>
      <c r="AB412" s="291" t="str">
        <f>'1.  LRAMVA Summary'!G53</f>
        <v>kW</v>
      </c>
      <c r="AC412" s="291">
        <f>'1.  LRAMVA Summary'!H53</f>
        <v>0</v>
      </c>
      <c r="AD412" s="291">
        <f>'1.  LRAMVA Summary'!I53</f>
        <v>0</v>
      </c>
      <c r="AE412" s="291">
        <f>'1.  LRAMVA Summary'!J53</f>
        <v>0</v>
      </c>
      <c r="AF412" s="291">
        <f>'1.  LRAMVA Summary'!K53</f>
        <v>0</v>
      </c>
      <c r="AG412" s="291">
        <f>'1.  LRAMVA Summary'!L53</f>
        <v>0</v>
      </c>
      <c r="AH412" s="291">
        <f>'1.  LRAMVA Summary'!M53</f>
        <v>0</v>
      </c>
      <c r="AI412" s="291">
        <f>'1.  LRAMVA Summary'!N53</f>
        <v>0</v>
      </c>
      <c r="AJ412" s="291">
        <f>'1.  LRAMVA Summary'!O53</f>
        <v>0</v>
      </c>
      <c r="AK412" s="291">
        <f>'1.  LRAMVA Summary'!P53</f>
        <v>0</v>
      </c>
      <c r="AL412" s="291">
        <f>'1.  LRAMVA Summary'!Q53</f>
        <v>0</v>
      </c>
      <c r="AM412" s="292"/>
    </row>
    <row r="413" spans="1:39" ht="16" hidden="1" outlineLevel="1">
      <c r="A413" s="532"/>
      <c r="B413" s="504" t="s">
        <v>497</v>
      </c>
      <c r="C413" s="289"/>
      <c r="D413" s="289"/>
      <c r="E413" s="289"/>
      <c r="F413" s="289"/>
      <c r="G413" s="289"/>
      <c r="H413" s="289"/>
      <c r="I413" s="289"/>
      <c r="J413" s="289"/>
      <c r="K413" s="289"/>
      <c r="L413" s="289"/>
      <c r="M413" s="289"/>
      <c r="N413" s="290"/>
      <c r="O413" s="289"/>
      <c r="P413" s="289"/>
      <c r="Q413" s="289"/>
      <c r="R413" s="289"/>
      <c r="S413" s="289"/>
      <c r="T413" s="289"/>
      <c r="U413" s="289"/>
      <c r="V413" s="289"/>
      <c r="W413" s="289"/>
      <c r="X413" s="289"/>
      <c r="Y413" s="291"/>
      <c r="Z413" s="291"/>
      <c r="AA413" s="291"/>
      <c r="AB413" s="291"/>
      <c r="AC413" s="291"/>
      <c r="AD413" s="291"/>
      <c r="AE413" s="291"/>
      <c r="AF413" s="291"/>
      <c r="AG413" s="291"/>
      <c r="AH413" s="291"/>
      <c r="AI413" s="291"/>
      <c r="AJ413" s="291"/>
      <c r="AK413" s="291"/>
      <c r="AL413" s="291"/>
      <c r="AM413" s="292"/>
    </row>
    <row r="414" spans="1:39" ht="17" hidden="1" outlineLevel="1">
      <c r="A414" s="532">
        <v>1</v>
      </c>
      <c r="B414" s="428" t="s">
        <v>95</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6" hidden="1" outlineLevel="1">
      <c r="A415" s="532"/>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 si="769">Z414</f>
        <v>0</v>
      </c>
      <c r="AA415" s="411">
        <f t="shared" ref="AA415" si="770">AA414</f>
        <v>0</v>
      </c>
      <c r="AB415" s="411">
        <f t="shared" ref="AB415" si="771">AB414</f>
        <v>0</v>
      </c>
      <c r="AC415" s="411">
        <f t="shared" ref="AC415" si="772">AC414</f>
        <v>0</v>
      </c>
      <c r="AD415" s="411">
        <f t="shared" ref="AD415" si="773">AD414</f>
        <v>0</v>
      </c>
      <c r="AE415" s="411">
        <f t="shared" ref="AE415" si="774">AE414</f>
        <v>0</v>
      </c>
      <c r="AF415" s="411">
        <f t="shared" ref="AF415" si="775">AF414</f>
        <v>0</v>
      </c>
      <c r="AG415" s="411">
        <f t="shared" ref="AG415" si="776">AG414</f>
        <v>0</v>
      </c>
      <c r="AH415" s="411">
        <f t="shared" ref="AH415" si="777">AH414</f>
        <v>0</v>
      </c>
      <c r="AI415" s="411">
        <f t="shared" ref="AI415" si="778">AI414</f>
        <v>0</v>
      </c>
      <c r="AJ415" s="411">
        <f t="shared" ref="AJ415" si="779">AJ414</f>
        <v>0</v>
      </c>
      <c r="AK415" s="411">
        <f t="shared" ref="AK415" si="780">AK414</f>
        <v>0</v>
      </c>
      <c r="AL415" s="411">
        <f t="shared" ref="AL415" si="781">AL414</f>
        <v>0</v>
      </c>
      <c r="AM415" s="297"/>
    </row>
    <row r="416" spans="1:39" ht="16" hidden="1" outlineLevel="1">
      <c r="A416" s="532"/>
      <c r="B416" s="525"/>
      <c r="C416" s="299"/>
      <c r="D416" s="299"/>
      <c r="E416" s="299"/>
      <c r="F416" s="299"/>
      <c r="G416" s="299"/>
      <c r="H416" s="299"/>
      <c r="I416" s="299"/>
      <c r="J416" s="299"/>
      <c r="K416" s="299"/>
      <c r="L416" s="299"/>
      <c r="M416" s="299"/>
      <c r="N416" s="300"/>
      <c r="O416" s="299"/>
      <c r="P416" s="299"/>
      <c r="Q416" s="299"/>
      <c r="R416" s="299"/>
      <c r="S416" s="299"/>
      <c r="T416" s="299"/>
      <c r="U416" s="299"/>
      <c r="V416" s="299"/>
      <c r="W416" s="299"/>
      <c r="X416" s="299"/>
      <c r="Y416" s="412"/>
      <c r="Z416" s="413"/>
      <c r="AA416" s="413"/>
      <c r="AB416" s="413"/>
      <c r="AC416" s="413"/>
      <c r="AD416" s="413"/>
      <c r="AE416" s="413"/>
      <c r="AF416" s="413"/>
      <c r="AG416" s="413"/>
      <c r="AH416" s="413"/>
      <c r="AI416" s="413"/>
      <c r="AJ416" s="413"/>
      <c r="AK416" s="413"/>
      <c r="AL416" s="413"/>
      <c r="AM416" s="302"/>
    </row>
    <row r="417" spans="1:39" ht="17" hidden="1" outlineLevel="1">
      <c r="A417" s="532">
        <v>2</v>
      </c>
      <c r="B417" s="428" t="s">
        <v>96</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t="16" hidden="1" outlineLevel="1">
      <c r="A418" s="532"/>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 t="shared" ref="Z418" si="782">Z417</f>
        <v>0</v>
      </c>
      <c r="AA418" s="411">
        <f t="shared" ref="AA418" si="783">AA417</f>
        <v>0</v>
      </c>
      <c r="AB418" s="411">
        <f t="shared" ref="AB418" si="784">AB417</f>
        <v>0</v>
      </c>
      <c r="AC418" s="411">
        <f t="shared" ref="AC418" si="785">AC417</f>
        <v>0</v>
      </c>
      <c r="AD418" s="411">
        <f t="shared" ref="AD418" si="786">AD417</f>
        <v>0</v>
      </c>
      <c r="AE418" s="411">
        <f t="shared" ref="AE418" si="787">AE417</f>
        <v>0</v>
      </c>
      <c r="AF418" s="411">
        <f t="shared" ref="AF418" si="788">AF417</f>
        <v>0</v>
      </c>
      <c r="AG418" s="411">
        <f t="shared" ref="AG418" si="789">AG417</f>
        <v>0</v>
      </c>
      <c r="AH418" s="411">
        <f t="shared" ref="AH418" si="790">AH417</f>
        <v>0</v>
      </c>
      <c r="AI418" s="411">
        <f t="shared" ref="AI418" si="791">AI417</f>
        <v>0</v>
      </c>
      <c r="AJ418" s="411">
        <f t="shared" ref="AJ418" si="792">AJ417</f>
        <v>0</v>
      </c>
      <c r="AK418" s="411">
        <f t="shared" ref="AK418" si="793">AK417</f>
        <v>0</v>
      </c>
      <c r="AL418" s="411">
        <f t="shared" ref="AL418" si="794">AL417</f>
        <v>0</v>
      </c>
      <c r="AM418" s="297"/>
    </row>
    <row r="419" spans="1:39" ht="16" hidden="1" outlineLevel="1">
      <c r="A419" s="532"/>
      <c r="B419" s="525"/>
      <c r="C419" s="299"/>
      <c r="D419" s="304"/>
      <c r="E419" s="304"/>
      <c r="F419" s="304"/>
      <c r="G419" s="304"/>
      <c r="H419" s="304"/>
      <c r="I419" s="304"/>
      <c r="J419" s="304"/>
      <c r="K419" s="304"/>
      <c r="L419" s="304"/>
      <c r="M419" s="304"/>
      <c r="N419" s="300"/>
      <c r="O419" s="304"/>
      <c r="P419" s="304"/>
      <c r="Q419" s="304"/>
      <c r="R419" s="304"/>
      <c r="S419" s="304"/>
      <c r="T419" s="304"/>
      <c r="U419" s="304"/>
      <c r="V419" s="304"/>
      <c r="W419" s="304"/>
      <c r="X419" s="304"/>
      <c r="Y419" s="412"/>
      <c r="Z419" s="413"/>
      <c r="AA419" s="413"/>
      <c r="AB419" s="413"/>
      <c r="AC419" s="413"/>
      <c r="AD419" s="413"/>
      <c r="AE419" s="413"/>
      <c r="AF419" s="413"/>
      <c r="AG419" s="413"/>
      <c r="AH419" s="413"/>
      <c r="AI419" s="413"/>
      <c r="AJ419" s="413"/>
      <c r="AK419" s="413"/>
      <c r="AL419" s="413"/>
      <c r="AM419" s="302"/>
    </row>
    <row r="420" spans="1:39" ht="17" hidden="1" outlineLevel="1">
      <c r="A420" s="532">
        <v>3</v>
      </c>
      <c r="B420" s="428" t="s">
        <v>97</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t="16" hidden="1" outlineLevel="1">
      <c r="A421" s="532"/>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 t="shared" ref="Z421" si="795">Z420</f>
        <v>0</v>
      </c>
      <c r="AA421" s="411">
        <f t="shared" ref="AA421" si="796">AA420</f>
        <v>0</v>
      </c>
      <c r="AB421" s="411">
        <f t="shared" ref="AB421" si="797">AB420</f>
        <v>0</v>
      </c>
      <c r="AC421" s="411">
        <f t="shared" ref="AC421" si="798">AC420</f>
        <v>0</v>
      </c>
      <c r="AD421" s="411">
        <f t="shared" ref="AD421" si="799">AD420</f>
        <v>0</v>
      </c>
      <c r="AE421" s="411">
        <f t="shared" ref="AE421" si="800">AE420</f>
        <v>0</v>
      </c>
      <c r="AF421" s="411">
        <f t="shared" ref="AF421" si="801">AF420</f>
        <v>0</v>
      </c>
      <c r="AG421" s="411">
        <f t="shared" ref="AG421" si="802">AG420</f>
        <v>0</v>
      </c>
      <c r="AH421" s="411">
        <f t="shared" ref="AH421" si="803">AH420</f>
        <v>0</v>
      </c>
      <c r="AI421" s="411">
        <f t="shared" ref="AI421" si="804">AI420</f>
        <v>0</v>
      </c>
      <c r="AJ421" s="411">
        <f t="shared" ref="AJ421" si="805">AJ420</f>
        <v>0</v>
      </c>
      <c r="AK421" s="411">
        <f t="shared" ref="AK421" si="806">AK420</f>
        <v>0</v>
      </c>
      <c r="AL421" s="411">
        <f t="shared" ref="AL421" si="807">AL420</f>
        <v>0</v>
      </c>
      <c r="AM421" s="297"/>
    </row>
    <row r="422" spans="1:39" ht="16" hidden="1" outlineLevel="1">
      <c r="A422" s="532"/>
      <c r="B422" s="431"/>
      <c r="C422" s="305"/>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2"/>
      <c r="Z422" s="412"/>
      <c r="AA422" s="412"/>
      <c r="AB422" s="412"/>
      <c r="AC422" s="412"/>
      <c r="AD422" s="412"/>
      <c r="AE422" s="412"/>
      <c r="AF422" s="412"/>
      <c r="AG422" s="412"/>
      <c r="AH422" s="412"/>
      <c r="AI422" s="412"/>
      <c r="AJ422" s="412"/>
      <c r="AK422" s="412"/>
      <c r="AL422" s="412"/>
      <c r="AM422" s="306"/>
    </row>
    <row r="423" spans="1:39" ht="17" hidden="1" outlineLevel="1">
      <c r="A423" s="532">
        <v>4</v>
      </c>
      <c r="B423" s="520" t="s">
        <v>682</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6" hidden="1" outlineLevel="1">
      <c r="A424" s="532"/>
      <c r="B424" s="431" t="s">
        <v>308</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 t="shared" ref="Z424" si="808">Z423</f>
        <v>0</v>
      </c>
      <c r="AA424" s="411">
        <f t="shared" ref="AA424" si="809">AA423</f>
        <v>0</v>
      </c>
      <c r="AB424" s="411">
        <f t="shared" ref="AB424" si="810">AB423</f>
        <v>0</v>
      </c>
      <c r="AC424" s="411">
        <f t="shared" ref="AC424" si="811">AC423</f>
        <v>0</v>
      </c>
      <c r="AD424" s="411">
        <f t="shared" ref="AD424" si="812">AD423</f>
        <v>0</v>
      </c>
      <c r="AE424" s="411">
        <f t="shared" ref="AE424" si="813">AE423</f>
        <v>0</v>
      </c>
      <c r="AF424" s="411">
        <f t="shared" ref="AF424" si="814">AF423</f>
        <v>0</v>
      </c>
      <c r="AG424" s="411">
        <f t="shared" ref="AG424" si="815">AG423</f>
        <v>0</v>
      </c>
      <c r="AH424" s="411">
        <f t="shared" ref="AH424" si="816">AH423</f>
        <v>0</v>
      </c>
      <c r="AI424" s="411">
        <f t="shared" ref="AI424" si="817">AI423</f>
        <v>0</v>
      </c>
      <c r="AJ424" s="411">
        <f t="shared" ref="AJ424" si="818">AJ423</f>
        <v>0</v>
      </c>
      <c r="AK424" s="411">
        <f t="shared" ref="AK424" si="819">AK423</f>
        <v>0</v>
      </c>
      <c r="AL424" s="411">
        <f t="shared" ref="AL424" si="820">AL423</f>
        <v>0</v>
      </c>
      <c r="AM424" s="297"/>
    </row>
    <row r="425" spans="1:39" ht="16" hidden="1" outlineLevel="1">
      <c r="A425" s="532"/>
      <c r="B425" s="431"/>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34" hidden="1" outlineLevel="1">
      <c r="A426" s="532">
        <v>5</v>
      </c>
      <c r="B426" s="428" t="s">
        <v>98</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6" hidden="1" outlineLevel="1">
      <c r="A427" s="532"/>
      <c r="B427" s="431" t="s">
        <v>308</v>
      </c>
      <c r="C427" s="291" t="s">
        <v>163</v>
      </c>
      <c r="D427" s="295"/>
      <c r="E427" s="295"/>
      <c r="F427" s="295"/>
      <c r="G427" s="295"/>
      <c r="H427" s="295"/>
      <c r="I427" s="295"/>
      <c r="J427" s="295"/>
      <c r="K427" s="295"/>
      <c r="L427" s="295"/>
      <c r="M427" s="295"/>
      <c r="N427" s="468"/>
      <c r="O427" s="295"/>
      <c r="P427" s="295"/>
      <c r="Q427" s="295"/>
      <c r="R427" s="295"/>
      <c r="S427" s="295"/>
      <c r="T427" s="295"/>
      <c r="U427" s="295"/>
      <c r="V427" s="295"/>
      <c r="W427" s="295"/>
      <c r="X427" s="295"/>
      <c r="Y427" s="411">
        <f>Y426</f>
        <v>0</v>
      </c>
      <c r="Z427" s="411">
        <f t="shared" ref="Z427" si="821">Z426</f>
        <v>0</v>
      </c>
      <c r="AA427" s="411">
        <f t="shared" ref="AA427" si="822">AA426</f>
        <v>0</v>
      </c>
      <c r="AB427" s="411">
        <f t="shared" ref="AB427" si="823">AB426</f>
        <v>0</v>
      </c>
      <c r="AC427" s="411">
        <f t="shared" ref="AC427" si="824">AC426</f>
        <v>0</v>
      </c>
      <c r="AD427" s="411">
        <f t="shared" ref="AD427" si="825">AD426</f>
        <v>0</v>
      </c>
      <c r="AE427" s="411">
        <f t="shared" ref="AE427" si="826">AE426</f>
        <v>0</v>
      </c>
      <c r="AF427" s="411">
        <f t="shared" ref="AF427" si="827">AF426</f>
        <v>0</v>
      </c>
      <c r="AG427" s="411">
        <f t="shared" ref="AG427" si="828">AG426</f>
        <v>0</v>
      </c>
      <c r="AH427" s="411">
        <f t="shared" ref="AH427" si="829">AH426</f>
        <v>0</v>
      </c>
      <c r="AI427" s="411">
        <f t="shared" ref="AI427" si="830">AI426</f>
        <v>0</v>
      </c>
      <c r="AJ427" s="411">
        <f t="shared" ref="AJ427" si="831">AJ426</f>
        <v>0</v>
      </c>
      <c r="AK427" s="411">
        <f t="shared" ref="AK427" si="832">AK426</f>
        <v>0</v>
      </c>
      <c r="AL427" s="411">
        <f t="shared" ref="AL427" si="833">AL426</f>
        <v>0</v>
      </c>
      <c r="AM427" s="297"/>
    </row>
    <row r="428" spans="1:39" ht="16" hidden="1" outlineLevel="1">
      <c r="A428" s="532"/>
      <c r="B428" s="431"/>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22"/>
      <c r="Z428" s="423"/>
      <c r="AA428" s="423"/>
      <c r="AB428" s="423"/>
      <c r="AC428" s="423"/>
      <c r="AD428" s="423"/>
      <c r="AE428" s="423"/>
      <c r="AF428" s="423"/>
      <c r="AG428" s="423"/>
      <c r="AH428" s="423"/>
      <c r="AI428" s="423"/>
      <c r="AJ428" s="423"/>
      <c r="AK428" s="423"/>
      <c r="AL428" s="423"/>
      <c r="AM428" s="297"/>
    </row>
    <row r="429" spans="1:39" ht="17" hidden="1" outlineLevel="1">
      <c r="A429" s="532"/>
      <c r="B429" s="514" t="s">
        <v>498</v>
      </c>
      <c r="C429" s="289"/>
      <c r="D429" s="289"/>
      <c r="E429" s="289"/>
      <c r="F429" s="289"/>
      <c r="G429" s="289"/>
      <c r="H429" s="289"/>
      <c r="I429" s="289"/>
      <c r="J429" s="289"/>
      <c r="K429" s="289"/>
      <c r="L429" s="289"/>
      <c r="M429" s="289"/>
      <c r="N429" s="290"/>
      <c r="O429" s="289"/>
      <c r="P429" s="289"/>
      <c r="Q429" s="289"/>
      <c r="R429" s="289"/>
      <c r="S429" s="289"/>
      <c r="T429" s="289"/>
      <c r="U429" s="289"/>
      <c r="V429" s="289"/>
      <c r="W429" s="289"/>
      <c r="X429" s="289"/>
      <c r="Y429" s="414"/>
      <c r="Z429" s="414"/>
      <c r="AA429" s="414"/>
      <c r="AB429" s="414"/>
      <c r="AC429" s="414"/>
      <c r="AD429" s="414"/>
      <c r="AE429" s="414"/>
      <c r="AF429" s="414"/>
      <c r="AG429" s="414"/>
      <c r="AH429" s="414"/>
      <c r="AI429" s="414"/>
      <c r="AJ429" s="414"/>
      <c r="AK429" s="414"/>
      <c r="AL429" s="414"/>
      <c r="AM429" s="292"/>
    </row>
    <row r="430" spans="1:39" ht="17" hidden="1" outlineLevel="1">
      <c r="A430" s="532">
        <v>6</v>
      </c>
      <c r="B430" s="428" t="s">
        <v>99</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6" hidden="1" outlineLevel="1">
      <c r="A431" s="532"/>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Y430</f>
        <v>0</v>
      </c>
      <c r="Z431" s="411">
        <f t="shared" ref="Z431" si="834">Z430</f>
        <v>0</v>
      </c>
      <c r="AA431" s="411">
        <f t="shared" ref="AA431" si="835">AA430</f>
        <v>0</v>
      </c>
      <c r="AB431" s="411">
        <f t="shared" ref="AB431" si="836">AB430</f>
        <v>0</v>
      </c>
      <c r="AC431" s="411">
        <f t="shared" ref="AC431" si="837">AC430</f>
        <v>0</v>
      </c>
      <c r="AD431" s="411">
        <f t="shared" ref="AD431" si="838">AD430</f>
        <v>0</v>
      </c>
      <c r="AE431" s="411">
        <f t="shared" ref="AE431" si="839">AE430</f>
        <v>0</v>
      </c>
      <c r="AF431" s="411">
        <f t="shared" ref="AF431" si="840">AF430</f>
        <v>0</v>
      </c>
      <c r="AG431" s="411">
        <f t="shared" ref="AG431" si="841">AG430</f>
        <v>0</v>
      </c>
      <c r="AH431" s="411">
        <f t="shared" ref="AH431" si="842">AH430</f>
        <v>0</v>
      </c>
      <c r="AI431" s="411">
        <f t="shared" ref="AI431" si="843">AI430</f>
        <v>0</v>
      </c>
      <c r="AJ431" s="411">
        <f t="shared" ref="AJ431" si="844">AJ430</f>
        <v>0</v>
      </c>
      <c r="AK431" s="411">
        <f t="shared" ref="AK431" si="845">AK430</f>
        <v>0</v>
      </c>
      <c r="AL431" s="411">
        <f t="shared" ref="AL431" si="846">AL430</f>
        <v>0</v>
      </c>
      <c r="AM431" s="311"/>
    </row>
    <row r="432" spans="1:39" ht="16" hidden="1" outlineLevel="1">
      <c r="A432" s="532"/>
      <c r="B432" s="526"/>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6"/>
      <c r="AA432" s="416"/>
      <c r="AB432" s="416"/>
      <c r="AC432" s="416"/>
      <c r="AD432" s="416"/>
      <c r="AE432" s="416"/>
      <c r="AF432" s="416"/>
      <c r="AG432" s="416"/>
      <c r="AH432" s="416"/>
      <c r="AI432" s="416"/>
      <c r="AJ432" s="416"/>
      <c r="AK432" s="416"/>
      <c r="AL432" s="416"/>
      <c r="AM432" s="313"/>
    </row>
    <row r="433" spans="1:39" ht="34" hidden="1" outlineLevel="1">
      <c r="A433" s="532">
        <v>7</v>
      </c>
      <c r="B433" s="428" t="s">
        <v>100</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t="16" hidden="1" outlineLevel="1">
      <c r="A434" s="532"/>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Y433</f>
        <v>0</v>
      </c>
      <c r="Z434" s="411">
        <f t="shared" ref="Z434" si="847">Z433</f>
        <v>0</v>
      </c>
      <c r="AA434" s="411">
        <f t="shared" ref="AA434" si="848">AA433</f>
        <v>0</v>
      </c>
      <c r="AB434" s="411">
        <f t="shared" ref="AB434" si="849">AB433</f>
        <v>0</v>
      </c>
      <c r="AC434" s="411">
        <f t="shared" ref="AC434" si="850">AC433</f>
        <v>0</v>
      </c>
      <c r="AD434" s="411">
        <f t="shared" ref="AD434" si="851">AD433</f>
        <v>0</v>
      </c>
      <c r="AE434" s="411">
        <f t="shared" ref="AE434" si="852">AE433</f>
        <v>0</v>
      </c>
      <c r="AF434" s="411">
        <f t="shared" ref="AF434" si="853">AF433</f>
        <v>0</v>
      </c>
      <c r="AG434" s="411">
        <f t="shared" ref="AG434" si="854">AG433</f>
        <v>0</v>
      </c>
      <c r="AH434" s="411">
        <f t="shared" ref="AH434" si="855">AH433</f>
        <v>0</v>
      </c>
      <c r="AI434" s="411">
        <f t="shared" ref="AI434" si="856">AI433</f>
        <v>0</v>
      </c>
      <c r="AJ434" s="411">
        <f t="shared" ref="AJ434" si="857">AJ433</f>
        <v>0</v>
      </c>
      <c r="AK434" s="411">
        <f t="shared" ref="AK434" si="858">AK433</f>
        <v>0</v>
      </c>
      <c r="AL434" s="411">
        <f t="shared" ref="AL434" si="859">AL433</f>
        <v>0</v>
      </c>
      <c r="AM434" s="311"/>
    </row>
    <row r="435" spans="1:39" ht="16" hidden="1" outlineLevel="1">
      <c r="A435" s="532"/>
      <c r="B435" s="527"/>
      <c r="C435" s="312"/>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416"/>
      <c r="Z435" s="417"/>
      <c r="AA435" s="416"/>
      <c r="AB435" s="416"/>
      <c r="AC435" s="416"/>
      <c r="AD435" s="416"/>
      <c r="AE435" s="416"/>
      <c r="AF435" s="416"/>
      <c r="AG435" s="416"/>
      <c r="AH435" s="416"/>
      <c r="AI435" s="416"/>
      <c r="AJ435" s="416"/>
      <c r="AK435" s="416"/>
      <c r="AL435" s="416"/>
      <c r="AM435" s="313"/>
    </row>
    <row r="436" spans="1:39" ht="34" hidden="1" outlineLevel="1">
      <c r="A436" s="532">
        <v>8</v>
      </c>
      <c r="B436" s="428" t="s">
        <v>101</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t="16"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860">Z436</f>
        <v>0</v>
      </c>
      <c r="AA437" s="411">
        <f t="shared" ref="AA437" si="861">AA436</f>
        <v>0</v>
      </c>
      <c r="AB437" s="411">
        <f t="shared" ref="AB437" si="862">AB436</f>
        <v>0</v>
      </c>
      <c r="AC437" s="411">
        <f t="shared" ref="AC437" si="863">AC436</f>
        <v>0</v>
      </c>
      <c r="AD437" s="411">
        <f t="shared" ref="AD437" si="864">AD436</f>
        <v>0</v>
      </c>
      <c r="AE437" s="411">
        <f t="shared" ref="AE437" si="865">AE436</f>
        <v>0</v>
      </c>
      <c r="AF437" s="411">
        <f t="shared" ref="AF437" si="866">AF436</f>
        <v>0</v>
      </c>
      <c r="AG437" s="411">
        <f t="shared" ref="AG437" si="867">AG436</f>
        <v>0</v>
      </c>
      <c r="AH437" s="411">
        <f t="shared" ref="AH437" si="868">AH436</f>
        <v>0</v>
      </c>
      <c r="AI437" s="411">
        <f t="shared" ref="AI437" si="869">AI436</f>
        <v>0</v>
      </c>
      <c r="AJ437" s="411">
        <f t="shared" ref="AJ437" si="870">AJ436</f>
        <v>0</v>
      </c>
      <c r="AK437" s="411">
        <f t="shared" ref="AK437" si="871">AK436</f>
        <v>0</v>
      </c>
      <c r="AL437" s="411">
        <f t="shared" ref="AL437" si="872">AL436</f>
        <v>0</v>
      </c>
      <c r="AM437" s="311"/>
    </row>
    <row r="438" spans="1:39" ht="16" hidden="1" outlineLevel="1">
      <c r="A438" s="532"/>
      <c r="B438" s="527"/>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7"/>
      <c r="AA438" s="416"/>
      <c r="AB438" s="416"/>
      <c r="AC438" s="416"/>
      <c r="AD438" s="416"/>
      <c r="AE438" s="416"/>
      <c r="AF438" s="416"/>
      <c r="AG438" s="416"/>
      <c r="AH438" s="416"/>
      <c r="AI438" s="416"/>
      <c r="AJ438" s="416"/>
      <c r="AK438" s="416"/>
      <c r="AL438" s="416"/>
      <c r="AM438" s="313"/>
    </row>
    <row r="439" spans="1:39" ht="34" hidden="1" outlineLevel="1">
      <c r="A439" s="532">
        <v>9</v>
      </c>
      <c r="B439" s="428" t="s">
        <v>102</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t="16"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873">Z439</f>
        <v>0</v>
      </c>
      <c r="AA440" s="411">
        <f t="shared" ref="AA440" si="874">AA439</f>
        <v>0</v>
      </c>
      <c r="AB440" s="411">
        <f t="shared" ref="AB440" si="875">AB439</f>
        <v>0</v>
      </c>
      <c r="AC440" s="411">
        <f t="shared" ref="AC440" si="876">AC439</f>
        <v>0</v>
      </c>
      <c r="AD440" s="411">
        <f t="shared" ref="AD440" si="877">AD439</f>
        <v>0</v>
      </c>
      <c r="AE440" s="411">
        <f t="shared" ref="AE440" si="878">AE439</f>
        <v>0</v>
      </c>
      <c r="AF440" s="411">
        <f t="shared" ref="AF440" si="879">AF439</f>
        <v>0</v>
      </c>
      <c r="AG440" s="411">
        <f t="shared" ref="AG440" si="880">AG439</f>
        <v>0</v>
      </c>
      <c r="AH440" s="411">
        <f t="shared" ref="AH440" si="881">AH439</f>
        <v>0</v>
      </c>
      <c r="AI440" s="411">
        <f t="shared" ref="AI440" si="882">AI439</f>
        <v>0</v>
      </c>
      <c r="AJ440" s="411">
        <f t="shared" ref="AJ440" si="883">AJ439</f>
        <v>0</v>
      </c>
      <c r="AK440" s="411">
        <f t="shared" ref="AK440" si="884">AK439</f>
        <v>0</v>
      </c>
      <c r="AL440" s="411">
        <f t="shared" ref="AL440" si="885">AL439</f>
        <v>0</v>
      </c>
      <c r="AM440" s="311"/>
    </row>
    <row r="441" spans="1:39" ht="16" hidden="1" outlineLevel="1">
      <c r="A441" s="532"/>
      <c r="B441" s="527"/>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6"/>
      <c r="AA441" s="416"/>
      <c r="AB441" s="416"/>
      <c r="AC441" s="416"/>
      <c r="AD441" s="416"/>
      <c r="AE441" s="416"/>
      <c r="AF441" s="416"/>
      <c r="AG441" s="416"/>
      <c r="AH441" s="416"/>
      <c r="AI441" s="416"/>
      <c r="AJ441" s="416"/>
      <c r="AK441" s="416"/>
      <c r="AL441" s="416"/>
      <c r="AM441" s="313"/>
    </row>
    <row r="442" spans="1:39" ht="34" hidden="1" outlineLevel="1">
      <c r="A442" s="532">
        <v>10</v>
      </c>
      <c r="B442" s="428" t="s">
        <v>103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0"/>
      <c r="AA442" s="410"/>
      <c r="AB442" s="410"/>
      <c r="AC442" s="410"/>
      <c r="AD442" s="410"/>
      <c r="AE442" s="410"/>
      <c r="AF442" s="415"/>
      <c r="AG442" s="415"/>
      <c r="AH442" s="415"/>
      <c r="AI442" s="415"/>
      <c r="AJ442" s="415"/>
      <c r="AK442" s="415"/>
      <c r="AL442" s="415"/>
      <c r="AM442" s="296">
        <f>SUM(Y442:AL442)</f>
        <v>0</v>
      </c>
    </row>
    <row r="443" spans="1:39" ht="16" hidden="1" outlineLevel="1">
      <c r="A443" s="532"/>
      <c r="B443" s="431" t="s">
        <v>308</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 t="shared" ref="Z443" si="886">Z442</f>
        <v>0</v>
      </c>
      <c r="AA443" s="411">
        <f t="shared" ref="AA443" si="887">AA442</f>
        <v>0</v>
      </c>
      <c r="AB443" s="411">
        <f t="shared" ref="AB443" si="888">AB442</f>
        <v>0</v>
      </c>
      <c r="AC443" s="411">
        <f t="shared" ref="AC443" si="889">AC442</f>
        <v>0</v>
      </c>
      <c r="AD443" s="411">
        <f t="shared" ref="AD443" si="890">AD442</f>
        <v>0</v>
      </c>
      <c r="AE443" s="411">
        <f t="shared" ref="AE443" si="891">AE442</f>
        <v>0</v>
      </c>
      <c r="AF443" s="411">
        <f t="shared" ref="AF443" si="892">AF442</f>
        <v>0</v>
      </c>
      <c r="AG443" s="411">
        <f t="shared" ref="AG443" si="893">AG442</f>
        <v>0</v>
      </c>
      <c r="AH443" s="411">
        <f t="shared" ref="AH443" si="894">AH442</f>
        <v>0</v>
      </c>
      <c r="AI443" s="411">
        <f t="shared" ref="AI443" si="895">AI442</f>
        <v>0</v>
      </c>
      <c r="AJ443" s="411">
        <f t="shared" ref="AJ443" si="896">AJ442</f>
        <v>0</v>
      </c>
      <c r="AK443" s="411">
        <f t="shared" ref="AK443" si="897">AK442</f>
        <v>0</v>
      </c>
      <c r="AL443" s="411">
        <f t="shared" ref="AL443" si="898">AL442</f>
        <v>0</v>
      </c>
      <c r="AM443" s="311"/>
    </row>
    <row r="444" spans="1:39" ht="16" hidden="1" outlineLevel="1">
      <c r="A444" s="532"/>
      <c r="B444" s="527"/>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6" hidden="1" outlineLevel="1">
      <c r="A445" s="532"/>
      <c r="B445" s="504" t="s">
        <v>10</v>
      </c>
      <c r="C445" s="289"/>
      <c r="D445" s="289"/>
      <c r="E445" s="289"/>
      <c r="F445" s="289"/>
      <c r="G445" s="289"/>
      <c r="H445" s="289"/>
      <c r="I445" s="289"/>
      <c r="J445" s="289"/>
      <c r="K445" s="289"/>
      <c r="L445" s="289"/>
      <c r="M445" s="289"/>
      <c r="N445" s="290"/>
      <c r="O445" s="289"/>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39" ht="34" hidden="1" outlineLevel="1">
      <c r="A446" s="532">
        <v>11</v>
      </c>
      <c r="B446" s="428" t="s">
        <v>104</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26"/>
      <c r="Z446" s="410"/>
      <c r="AA446" s="410"/>
      <c r="AB446" s="410"/>
      <c r="AC446" s="410"/>
      <c r="AD446" s="410"/>
      <c r="AE446" s="410"/>
      <c r="AF446" s="415"/>
      <c r="AG446" s="415"/>
      <c r="AH446" s="415"/>
      <c r="AI446" s="415"/>
      <c r="AJ446" s="415"/>
      <c r="AK446" s="415"/>
      <c r="AL446" s="415"/>
      <c r="AM446" s="296">
        <f>SUM(Y446:AL446)</f>
        <v>0</v>
      </c>
    </row>
    <row r="447" spans="1:39" ht="16"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899">Z446</f>
        <v>0</v>
      </c>
      <c r="AA447" s="411">
        <f t="shared" ref="AA447" si="900">AA446</f>
        <v>0</v>
      </c>
      <c r="AB447" s="411">
        <f t="shared" ref="AB447" si="901">AB446</f>
        <v>0</v>
      </c>
      <c r="AC447" s="411">
        <f t="shared" ref="AC447" si="902">AC446</f>
        <v>0</v>
      </c>
      <c r="AD447" s="411">
        <f t="shared" ref="AD447" si="903">AD446</f>
        <v>0</v>
      </c>
      <c r="AE447" s="411">
        <f t="shared" ref="AE447" si="904">AE446</f>
        <v>0</v>
      </c>
      <c r="AF447" s="411">
        <f t="shared" ref="AF447" si="905">AF446</f>
        <v>0</v>
      </c>
      <c r="AG447" s="411">
        <f t="shared" ref="AG447" si="906">AG446</f>
        <v>0</v>
      </c>
      <c r="AH447" s="411">
        <f t="shared" ref="AH447" si="907">AH446</f>
        <v>0</v>
      </c>
      <c r="AI447" s="411">
        <f t="shared" ref="AI447" si="908">AI446</f>
        <v>0</v>
      </c>
      <c r="AJ447" s="411">
        <f t="shared" ref="AJ447" si="909">AJ446</f>
        <v>0</v>
      </c>
      <c r="AK447" s="411">
        <f t="shared" ref="AK447" si="910">AK446</f>
        <v>0</v>
      </c>
      <c r="AL447" s="411">
        <f t="shared" ref="AL447" si="911">AL446</f>
        <v>0</v>
      </c>
      <c r="AM447" s="297"/>
    </row>
    <row r="448" spans="1:39" ht="16" hidden="1" outlineLevel="1">
      <c r="A448" s="532"/>
      <c r="B448" s="528"/>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12"/>
      <c r="Z448" s="421"/>
      <c r="AA448" s="421"/>
      <c r="AB448" s="421"/>
      <c r="AC448" s="421"/>
      <c r="AD448" s="421"/>
      <c r="AE448" s="421"/>
      <c r="AF448" s="421"/>
      <c r="AG448" s="421"/>
      <c r="AH448" s="421"/>
      <c r="AI448" s="421"/>
      <c r="AJ448" s="421"/>
      <c r="AK448" s="421"/>
      <c r="AL448" s="421"/>
      <c r="AM448" s="306"/>
    </row>
    <row r="449" spans="1:40" ht="34" hidden="1" outlineLevel="1">
      <c r="A449" s="532">
        <v>12</v>
      </c>
      <c r="B449" s="428" t="s">
        <v>105</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t="16"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912">Z449</f>
        <v>0</v>
      </c>
      <c r="AA450" s="411">
        <f t="shared" ref="AA450" si="913">AA449</f>
        <v>0</v>
      </c>
      <c r="AB450" s="411">
        <f t="shared" ref="AB450" si="914">AB449</f>
        <v>0</v>
      </c>
      <c r="AC450" s="411">
        <f t="shared" ref="AC450" si="915">AC449</f>
        <v>0</v>
      </c>
      <c r="AD450" s="411">
        <f t="shared" ref="AD450" si="916">AD449</f>
        <v>0</v>
      </c>
      <c r="AE450" s="411">
        <f t="shared" ref="AE450" si="917">AE449</f>
        <v>0</v>
      </c>
      <c r="AF450" s="411">
        <f t="shared" ref="AF450" si="918">AF449</f>
        <v>0</v>
      </c>
      <c r="AG450" s="411">
        <f t="shared" ref="AG450" si="919">AG449</f>
        <v>0</v>
      </c>
      <c r="AH450" s="411">
        <f t="shared" ref="AH450" si="920">AH449</f>
        <v>0</v>
      </c>
      <c r="AI450" s="411">
        <f t="shared" ref="AI450" si="921">AI449</f>
        <v>0</v>
      </c>
      <c r="AJ450" s="411">
        <f t="shared" ref="AJ450" si="922">AJ449</f>
        <v>0</v>
      </c>
      <c r="AK450" s="411">
        <f t="shared" ref="AK450" si="923">AK449</f>
        <v>0</v>
      </c>
      <c r="AL450" s="411">
        <f t="shared" ref="AL450" si="924">AL449</f>
        <v>0</v>
      </c>
      <c r="AM450" s="297"/>
    </row>
    <row r="451" spans="1:40" ht="16" hidden="1" outlineLevel="1">
      <c r="A451" s="532"/>
      <c r="B451" s="528"/>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22"/>
      <c r="Z451" s="422"/>
      <c r="AA451" s="412"/>
      <c r="AB451" s="412"/>
      <c r="AC451" s="412"/>
      <c r="AD451" s="412"/>
      <c r="AE451" s="412"/>
      <c r="AF451" s="412"/>
      <c r="AG451" s="412"/>
      <c r="AH451" s="412"/>
      <c r="AI451" s="412"/>
      <c r="AJ451" s="412"/>
      <c r="AK451" s="412"/>
      <c r="AL451" s="412"/>
      <c r="AM451" s="306"/>
    </row>
    <row r="452" spans="1:40" ht="34" hidden="1" outlineLevel="1">
      <c r="A452" s="532">
        <v>13</v>
      </c>
      <c r="B452" s="428" t="s">
        <v>106</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5"/>
      <c r="AG452" s="415"/>
      <c r="AH452" s="415"/>
      <c r="AI452" s="415"/>
      <c r="AJ452" s="415"/>
      <c r="AK452" s="415"/>
      <c r="AL452" s="415"/>
      <c r="AM452" s="296">
        <f>SUM(Y452:AL452)</f>
        <v>0</v>
      </c>
    </row>
    <row r="453" spans="1:40" ht="16" hidden="1" outlineLevel="1">
      <c r="A453" s="532"/>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 si="925">Z452</f>
        <v>0</v>
      </c>
      <c r="AA453" s="411">
        <f t="shared" ref="AA453" si="926">AA452</f>
        <v>0</v>
      </c>
      <c r="AB453" s="411">
        <f t="shared" ref="AB453" si="927">AB452</f>
        <v>0</v>
      </c>
      <c r="AC453" s="411">
        <f t="shared" ref="AC453" si="928">AC452</f>
        <v>0</v>
      </c>
      <c r="AD453" s="411">
        <f t="shared" ref="AD453" si="929">AD452</f>
        <v>0</v>
      </c>
      <c r="AE453" s="411">
        <f t="shared" ref="AE453" si="930">AE452</f>
        <v>0</v>
      </c>
      <c r="AF453" s="411">
        <f t="shared" ref="AF453" si="931">AF452</f>
        <v>0</v>
      </c>
      <c r="AG453" s="411">
        <f t="shared" ref="AG453" si="932">AG452</f>
        <v>0</v>
      </c>
      <c r="AH453" s="411">
        <f t="shared" ref="AH453" si="933">AH452</f>
        <v>0</v>
      </c>
      <c r="AI453" s="411">
        <f t="shared" ref="AI453" si="934">AI452</f>
        <v>0</v>
      </c>
      <c r="AJ453" s="411">
        <f t="shared" ref="AJ453" si="935">AJ452</f>
        <v>0</v>
      </c>
      <c r="AK453" s="411">
        <f t="shared" ref="AK453" si="936">AK452</f>
        <v>0</v>
      </c>
      <c r="AL453" s="411">
        <f t="shared" ref="AL453" si="937">AL452</f>
        <v>0</v>
      </c>
      <c r="AM453" s="306"/>
    </row>
    <row r="454" spans="1:40" ht="16" hidden="1" outlineLevel="1">
      <c r="A454" s="532"/>
      <c r="B454" s="528"/>
      <c r="C454" s="305"/>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6"/>
    </row>
    <row r="455" spans="1:40" ht="16" hidden="1" outlineLevel="1">
      <c r="A455" s="532"/>
      <c r="B455" s="504" t="s">
        <v>107</v>
      </c>
      <c r="C455" s="289"/>
      <c r="D455" s="290"/>
      <c r="E455" s="290"/>
      <c r="F455" s="290"/>
      <c r="G455" s="290"/>
      <c r="H455" s="290"/>
      <c r="I455" s="290"/>
      <c r="J455" s="290"/>
      <c r="K455" s="290"/>
      <c r="L455" s="290"/>
      <c r="M455" s="290"/>
      <c r="N455" s="290"/>
      <c r="O455" s="290"/>
      <c r="P455" s="289"/>
      <c r="Q455" s="289"/>
      <c r="R455" s="289"/>
      <c r="S455" s="289"/>
      <c r="T455" s="289"/>
      <c r="U455" s="289"/>
      <c r="V455" s="289"/>
      <c r="W455" s="289"/>
      <c r="X455" s="289"/>
      <c r="Y455" s="414"/>
      <c r="Z455" s="414"/>
      <c r="AA455" s="414"/>
      <c r="AB455" s="414"/>
      <c r="AC455" s="414"/>
      <c r="AD455" s="414"/>
      <c r="AE455" s="414"/>
      <c r="AF455" s="414"/>
      <c r="AG455" s="414"/>
      <c r="AH455" s="414"/>
      <c r="AI455" s="414"/>
      <c r="AJ455" s="414"/>
      <c r="AK455" s="414"/>
      <c r="AL455" s="414"/>
      <c r="AM455" s="292"/>
    </row>
    <row r="456" spans="1:40" ht="17" hidden="1" outlineLevel="1">
      <c r="A456" s="532">
        <v>14</v>
      </c>
      <c r="B456" s="528" t="s">
        <v>108</v>
      </c>
      <c r="C456" s="291" t="s">
        <v>25</v>
      </c>
      <c r="D456" s="295"/>
      <c r="E456" s="295"/>
      <c r="F456" s="295"/>
      <c r="G456" s="295"/>
      <c r="H456" s="295"/>
      <c r="I456" s="295"/>
      <c r="J456" s="295"/>
      <c r="K456" s="295"/>
      <c r="L456" s="295"/>
      <c r="M456" s="295"/>
      <c r="N456" s="295">
        <v>12</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t="16" hidden="1" outlineLevel="1">
      <c r="A457" s="532"/>
      <c r="B457" s="431" t="s">
        <v>308</v>
      </c>
      <c r="C457" s="291" t="s">
        <v>163</v>
      </c>
      <c r="D457" s="295"/>
      <c r="E457" s="295"/>
      <c r="F457" s="295"/>
      <c r="G457" s="295"/>
      <c r="H457" s="295"/>
      <c r="I457" s="295"/>
      <c r="J457" s="295"/>
      <c r="K457" s="295"/>
      <c r="L457" s="295"/>
      <c r="M457" s="295"/>
      <c r="N457" s="295">
        <f>N456</f>
        <v>12</v>
      </c>
      <c r="O457" s="295"/>
      <c r="P457" s="295"/>
      <c r="Q457" s="295"/>
      <c r="R457" s="295"/>
      <c r="S457" s="295"/>
      <c r="T457" s="295"/>
      <c r="U457" s="295"/>
      <c r="V457" s="295"/>
      <c r="W457" s="295"/>
      <c r="X457" s="295"/>
      <c r="Y457" s="411">
        <f>Y456</f>
        <v>0</v>
      </c>
      <c r="Z457" s="411">
        <f t="shared" ref="Z457" si="938">Z456</f>
        <v>0</v>
      </c>
      <c r="AA457" s="411">
        <f t="shared" ref="AA457" si="939">AA456</f>
        <v>0</v>
      </c>
      <c r="AB457" s="411">
        <f t="shared" ref="AB457" si="940">AB456</f>
        <v>0</v>
      </c>
      <c r="AC457" s="411">
        <f t="shared" ref="AC457" si="941">AC456</f>
        <v>0</v>
      </c>
      <c r="AD457" s="411">
        <f t="shared" ref="AD457" si="942">AD456</f>
        <v>0</v>
      </c>
      <c r="AE457" s="411">
        <f t="shared" ref="AE457" si="943">AE456</f>
        <v>0</v>
      </c>
      <c r="AF457" s="411">
        <f t="shared" ref="AF457" si="944">AF456</f>
        <v>0</v>
      </c>
      <c r="AG457" s="411">
        <f t="shared" ref="AG457" si="945">AG456</f>
        <v>0</v>
      </c>
      <c r="AH457" s="411">
        <f t="shared" ref="AH457" si="946">AH456</f>
        <v>0</v>
      </c>
      <c r="AI457" s="411">
        <f t="shared" ref="AI457" si="947">AI456</f>
        <v>0</v>
      </c>
      <c r="AJ457" s="411">
        <f t="shared" ref="AJ457" si="948">AJ456</f>
        <v>0</v>
      </c>
      <c r="AK457" s="411">
        <f t="shared" ref="AK457" si="949">AK456</f>
        <v>0</v>
      </c>
      <c r="AL457" s="411">
        <f t="shared" ref="AL457" si="950">AL456</f>
        <v>0</v>
      </c>
      <c r="AM457" s="297"/>
    </row>
    <row r="458" spans="1:40" ht="16" hidden="1" outlineLevel="1">
      <c r="A458" s="532"/>
      <c r="B458" s="528"/>
      <c r="C458" s="305"/>
      <c r="D458" s="291"/>
      <c r="E458" s="291"/>
      <c r="F458" s="291"/>
      <c r="G458" s="291"/>
      <c r="H458" s="291"/>
      <c r="I458" s="291"/>
      <c r="J458" s="291"/>
      <c r="K458" s="291"/>
      <c r="L458" s="291"/>
      <c r="M458" s="291"/>
      <c r="N458" s="468"/>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1"/>
      <c r="AN458" s="630"/>
    </row>
    <row r="459" spans="1:40" s="309" customFormat="1" ht="16" hidden="1" outlineLevel="1">
      <c r="A459" s="532"/>
      <c r="B459" s="504" t="s">
        <v>490</v>
      </c>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6"/>
      <c r="AF459" s="416"/>
      <c r="AG459" s="416"/>
      <c r="AH459" s="416"/>
      <c r="AI459" s="416"/>
      <c r="AJ459" s="416"/>
      <c r="AK459" s="416"/>
      <c r="AL459" s="416"/>
      <c r="AM459" s="517"/>
      <c r="AN459" s="631"/>
    </row>
    <row r="460" spans="1:40" ht="16" hidden="1" outlineLevel="1">
      <c r="A460" s="532">
        <v>15</v>
      </c>
      <c r="B460" s="431" t="s">
        <v>495</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ht="16" hidden="1" outlineLevel="1">
      <c r="A461" s="532"/>
      <c r="B461" s="431"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L461" si="951">Z460</f>
        <v>0</v>
      </c>
      <c r="AA461" s="411">
        <f t="shared" si="951"/>
        <v>0</v>
      </c>
      <c r="AB461" s="411">
        <f t="shared" si="951"/>
        <v>0</v>
      </c>
      <c r="AC461" s="411">
        <f t="shared" si="951"/>
        <v>0</v>
      </c>
      <c r="AD461" s="411">
        <f t="shared" si="951"/>
        <v>0</v>
      </c>
      <c r="AE461" s="411">
        <f t="shared" si="951"/>
        <v>0</v>
      </c>
      <c r="AF461" s="411">
        <f t="shared" si="951"/>
        <v>0</v>
      </c>
      <c r="AG461" s="411">
        <f t="shared" si="951"/>
        <v>0</v>
      </c>
      <c r="AH461" s="411">
        <f t="shared" si="951"/>
        <v>0</v>
      </c>
      <c r="AI461" s="411">
        <f t="shared" si="951"/>
        <v>0</v>
      </c>
      <c r="AJ461" s="411">
        <f t="shared" si="951"/>
        <v>0</v>
      </c>
      <c r="AK461" s="411">
        <f t="shared" si="951"/>
        <v>0</v>
      </c>
      <c r="AL461" s="411">
        <f t="shared" si="951"/>
        <v>0</v>
      </c>
      <c r="AM461" s="297"/>
    </row>
    <row r="462" spans="1:40" ht="16" hidden="1" outlineLevel="1">
      <c r="A462" s="532"/>
      <c r="B462" s="528"/>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2"/>
      <c r="AF462" s="412"/>
      <c r="AG462" s="412"/>
      <c r="AH462" s="412"/>
      <c r="AI462" s="412"/>
      <c r="AJ462" s="412"/>
      <c r="AK462" s="412"/>
      <c r="AL462" s="412"/>
      <c r="AM462" s="306"/>
    </row>
    <row r="463" spans="1:40" s="283" customFormat="1" ht="16" hidden="1" outlineLevel="1">
      <c r="A463" s="532">
        <v>16</v>
      </c>
      <c r="B463" s="529" t="s">
        <v>491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10"/>
      <c r="Z463" s="410"/>
      <c r="AA463" s="410"/>
      <c r="AB463" s="410"/>
      <c r="AC463" s="410"/>
      <c r="AD463" s="410"/>
      <c r="AE463" s="410"/>
      <c r="AF463" s="410"/>
      <c r="AG463" s="410"/>
      <c r="AH463" s="410"/>
      <c r="AI463" s="410"/>
      <c r="AJ463" s="410"/>
      <c r="AK463" s="410"/>
      <c r="AL463" s="410"/>
      <c r="AM463" s="296">
        <f>SUM(Y463:AL463)</f>
        <v>0</v>
      </c>
    </row>
    <row r="464" spans="1:40" s="283" customFormat="1" ht="16" hidden="1" outlineLevel="1">
      <c r="A464" s="532"/>
      <c r="B464" s="529" t="s">
        <v>308</v>
      </c>
      <c r="C464" s="291" t="s">
        <v>163</v>
      </c>
      <c r="D464" s="295"/>
      <c r="E464" s="295"/>
      <c r="F464" s="295"/>
      <c r="G464" s="295"/>
      <c r="H464" s="295"/>
      <c r="I464" s="295"/>
      <c r="J464" s="295"/>
      <c r="K464" s="295"/>
      <c r="L464" s="295"/>
      <c r="M464" s="295"/>
      <c r="N464" s="295">
        <f>N463</f>
        <v>0</v>
      </c>
      <c r="O464" s="295"/>
      <c r="P464" s="295"/>
      <c r="Q464" s="295"/>
      <c r="R464" s="295"/>
      <c r="S464" s="295"/>
      <c r="T464" s="295"/>
      <c r="U464" s="295"/>
      <c r="V464" s="295"/>
      <c r="W464" s="295"/>
      <c r="X464" s="295"/>
      <c r="Y464" s="411">
        <f>Y463</f>
        <v>0</v>
      </c>
      <c r="Z464" s="411">
        <f t="shared" ref="Z464:AL464" si="952">Z463</f>
        <v>0</v>
      </c>
      <c r="AA464" s="411">
        <f t="shared" si="952"/>
        <v>0</v>
      </c>
      <c r="AB464" s="411">
        <f t="shared" si="952"/>
        <v>0</v>
      </c>
      <c r="AC464" s="411">
        <f t="shared" si="952"/>
        <v>0</v>
      </c>
      <c r="AD464" s="411">
        <f t="shared" si="952"/>
        <v>0</v>
      </c>
      <c r="AE464" s="411">
        <f t="shared" si="952"/>
        <v>0</v>
      </c>
      <c r="AF464" s="411">
        <f t="shared" si="952"/>
        <v>0</v>
      </c>
      <c r="AG464" s="411">
        <f t="shared" si="952"/>
        <v>0</v>
      </c>
      <c r="AH464" s="411">
        <f t="shared" si="952"/>
        <v>0</v>
      </c>
      <c r="AI464" s="411">
        <f t="shared" si="952"/>
        <v>0</v>
      </c>
      <c r="AJ464" s="411">
        <f t="shared" si="952"/>
        <v>0</v>
      </c>
      <c r="AK464" s="411">
        <f t="shared" si="952"/>
        <v>0</v>
      </c>
      <c r="AL464" s="411">
        <f t="shared" si="952"/>
        <v>0</v>
      </c>
      <c r="AM464" s="297"/>
    </row>
    <row r="465" spans="1:39" s="283" customFormat="1" ht="16" hidden="1" outlineLevel="1">
      <c r="A465" s="532"/>
      <c r="B465" s="529"/>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6"/>
      <c r="AF465" s="416"/>
      <c r="AG465" s="416"/>
      <c r="AH465" s="416"/>
      <c r="AI465" s="416"/>
      <c r="AJ465" s="416"/>
      <c r="AK465" s="416"/>
      <c r="AL465" s="416"/>
      <c r="AM465" s="313"/>
    </row>
    <row r="466" spans="1:39" ht="17" hidden="1" outlineLevel="1">
      <c r="A466" s="532"/>
      <c r="B466" s="530" t="s">
        <v>496</v>
      </c>
      <c r="C466" s="320"/>
      <c r="D466" s="290"/>
      <c r="E466" s="289"/>
      <c r="F466" s="289"/>
      <c r="G466" s="289"/>
      <c r="H466" s="289"/>
      <c r="I466" s="289"/>
      <c r="J466" s="289"/>
      <c r="K466" s="289"/>
      <c r="L466" s="289"/>
      <c r="M466" s="289"/>
      <c r="N466" s="290"/>
      <c r="O466" s="289"/>
      <c r="P466" s="289"/>
      <c r="Q466" s="289"/>
      <c r="R466" s="289"/>
      <c r="S466" s="289"/>
      <c r="T466" s="289"/>
      <c r="U466" s="289"/>
      <c r="V466" s="289"/>
      <c r="W466" s="289"/>
      <c r="X466" s="289"/>
      <c r="Y466" s="414"/>
      <c r="Z466" s="414"/>
      <c r="AA466" s="414"/>
      <c r="AB466" s="414"/>
      <c r="AC466" s="414"/>
      <c r="AD466" s="414"/>
      <c r="AE466" s="414"/>
      <c r="AF466" s="414"/>
      <c r="AG466" s="414"/>
      <c r="AH466" s="414"/>
      <c r="AI466" s="414"/>
      <c r="AJ466" s="414"/>
      <c r="AK466" s="414"/>
      <c r="AL466" s="414"/>
      <c r="AM466" s="292"/>
    </row>
    <row r="467" spans="1:39" ht="17" hidden="1" outlineLevel="1">
      <c r="A467" s="532">
        <v>17</v>
      </c>
      <c r="B467" s="428" t="s">
        <v>112</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t="16" hidden="1" outlineLevel="1">
      <c r="A468" s="532"/>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L468" si="953">Z467</f>
        <v>0</v>
      </c>
      <c r="AA468" s="411">
        <f t="shared" si="953"/>
        <v>0</v>
      </c>
      <c r="AB468" s="411">
        <f t="shared" si="953"/>
        <v>0</v>
      </c>
      <c r="AC468" s="411">
        <f t="shared" si="953"/>
        <v>0</v>
      </c>
      <c r="AD468" s="411">
        <f t="shared" si="953"/>
        <v>0</v>
      </c>
      <c r="AE468" s="411">
        <f t="shared" si="953"/>
        <v>0</v>
      </c>
      <c r="AF468" s="411">
        <f t="shared" si="953"/>
        <v>0</v>
      </c>
      <c r="AG468" s="411">
        <f t="shared" si="953"/>
        <v>0</v>
      </c>
      <c r="AH468" s="411">
        <f t="shared" si="953"/>
        <v>0</v>
      </c>
      <c r="AI468" s="411">
        <f t="shared" si="953"/>
        <v>0</v>
      </c>
      <c r="AJ468" s="411">
        <f t="shared" si="953"/>
        <v>0</v>
      </c>
      <c r="AK468" s="411">
        <f t="shared" si="953"/>
        <v>0</v>
      </c>
      <c r="AL468" s="411">
        <f t="shared" si="953"/>
        <v>0</v>
      </c>
      <c r="AM468" s="306"/>
    </row>
    <row r="469" spans="1:39" ht="16" hidden="1" outlineLevel="1">
      <c r="A469" s="532"/>
      <c r="B469" s="431"/>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7" hidden="1" outlineLevel="1">
      <c r="A470" s="532">
        <v>18</v>
      </c>
      <c r="B470" s="428" t="s">
        <v>109</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t="16" hidden="1" outlineLevel="1">
      <c r="A471" s="532"/>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L471" si="954">Z470</f>
        <v>0</v>
      </c>
      <c r="AA471" s="411">
        <f t="shared" si="954"/>
        <v>0</v>
      </c>
      <c r="AB471" s="411">
        <f t="shared" si="954"/>
        <v>0</v>
      </c>
      <c r="AC471" s="411">
        <f t="shared" si="954"/>
        <v>0</v>
      </c>
      <c r="AD471" s="411">
        <f t="shared" si="954"/>
        <v>0</v>
      </c>
      <c r="AE471" s="411">
        <f t="shared" si="954"/>
        <v>0</v>
      </c>
      <c r="AF471" s="411">
        <f t="shared" si="954"/>
        <v>0</v>
      </c>
      <c r="AG471" s="411">
        <f t="shared" si="954"/>
        <v>0</v>
      </c>
      <c r="AH471" s="411">
        <f t="shared" si="954"/>
        <v>0</v>
      </c>
      <c r="AI471" s="411">
        <f t="shared" si="954"/>
        <v>0</v>
      </c>
      <c r="AJ471" s="411">
        <f t="shared" si="954"/>
        <v>0</v>
      </c>
      <c r="AK471" s="411">
        <f t="shared" si="954"/>
        <v>0</v>
      </c>
      <c r="AL471" s="411">
        <f t="shared" si="954"/>
        <v>0</v>
      </c>
      <c r="AM471" s="306"/>
    </row>
    <row r="472" spans="1:39" ht="16" hidden="1" outlineLevel="1">
      <c r="A472" s="532"/>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3"/>
      <c r="Z472" s="424"/>
      <c r="AA472" s="424"/>
      <c r="AB472" s="424"/>
      <c r="AC472" s="424"/>
      <c r="AD472" s="424"/>
      <c r="AE472" s="424"/>
      <c r="AF472" s="424"/>
      <c r="AG472" s="424"/>
      <c r="AH472" s="424"/>
      <c r="AI472" s="424"/>
      <c r="AJ472" s="424"/>
      <c r="AK472" s="424"/>
      <c r="AL472" s="424"/>
      <c r="AM472" s="297"/>
    </row>
    <row r="473" spans="1:39" ht="17" hidden="1" outlineLevel="1">
      <c r="A473" s="532">
        <v>19</v>
      </c>
      <c r="B473" s="428" t="s">
        <v>111</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t="16" hidden="1" outlineLevel="1">
      <c r="A474" s="532"/>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Y473</f>
        <v>0</v>
      </c>
      <c r="Z474" s="411">
        <f t="shared" ref="Z474:AL474" si="955">Z473</f>
        <v>0</v>
      </c>
      <c r="AA474" s="411">
        <f t="shared" si="955"/>
        <v>0</v>
      </c>
      <c r="AB474" s="411">
        <f t="shared" si="955"/>
        <v>0</v>
      </c>
      <c r="AC474" s="411">
        <f t="shared" si="955"/>
        <v>0</v>
      </c>
      <c r="AD474" s="411">
        <f t="shared" si="955"/>
        <v>0</v>
      </c>
      <c r="AE474" s="411">
        <f t="shared" si="955"/>
        <v>0</v>
      </c>
      <c r="AF474" s="411">
        <f t="shared" si="955"/>
        <v>0</v>
      </c>
      <c r="AG474" s="411">
        <f t="shared" si="955"/>
        <v>0</v>
      </c>
      <c r="AH474" s="411">
        <f t="shared" si="955"/>
        <v>0</v>
      </c>
      <c r="AI474" s="411">
        <f t="shared" si="955"/>
        <v>0</v>
      </c>
      <c r="AJ474" s="411">
        <f t="shared" si="955"/>
        <v>0</v>
      </c>
      <c r="AK474" s="411">
        <f t="shared" si="955"/>
        <v>0</v>
      </c>
      <c r="AL474" s="411">
        <f t="shared" si="955"/>
        <v>0</v>
      </c>
      <c r="AM474" s="297"/>
    </row>
    <row r="475" spans="1:39" ht="16" hidden="1" outlineLevel="1">
      <c r="A475" s="532"/>
      <c r="B475" s="430"/>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7" hidden="1" outlineLevel="1">
      <c r="A476" s="532">
        <v>20</v>
      </c>
      <c r="B476" s="428" t="s">
        <v>110</v>
      </c>
      <c r="C476" s="291" t="s">
        <v>25</v>
      </c>
      <c r="D476" s="295"/>
      <c r="E476" s="295"/>
      <c r="F476" s="295"/>
      <c r="G476" s="295"/>
      <c r="H476" s="295"/>
      <c r="I476" s="295"/>
      <c r="J476" s="295"/>
      <c r="K476" s="295"/>
      <c r="L476" s="295"/>
      <c r="M476" s="295"/>
      <c r="N476" s="295">
        <v>12</v>
      </c>
      <c r="O476" s="295"/>
      <c r="P476" s="295"/>
      <c r="Q476" s="295"/>
      <c r="R476" s="295"/>
      <c r="S476" s="295"/>
      <c r="T476" s="295"/>
      <c r="U476" s="295"/>
      <c r="V476" s="295"/>
      <c r="W476" s="295"/>
      <c r="X476" s="295"/>
      <c r="Y476" s="426"/>
      <c r="Z476" s="410"/>
      <c r="AA476" s="410"/>
      <c r="AB476" s="410"/>
      <c r="AC476" s="410"/>
      <c r="AD476" s="410"/>
      <c r="AE476" s="410"/>
      <c r="AF476" s="415"/>
      <c r="AG476" s="415"/>
      <c r="AH476" s="415"/>
      <c r="AI476" s="415"/>
      <c r="AJ476" s="415"/>
      <c r="AK476" s="415"/>
      <c r="AL476" s="415"/>
      <c r="AM476" s="296">
        <f>SUM(Y476:AL476)</f>
        <v>0</v>
      </c>
    </row>
    <row r="477" spans="1:39" ht="16" hidden="1" outlineLevel="1">
      <c r="A477" s="532"/>
      <c r="B477" s="431" t="s">
        <v>308</v>
      </c>
      <c r="C477" s="291" t="s">
        <v>163</v>
      </c>
      <c r="D477" s="295"/>
      <c r="E477" s="295"/>
      <c r="F477" s="295"/>
      <c r="G477" s="295"/>
      <c r="H477" s="295"/>
      <c r="I477" s="295"/>
      <c r="J477" s="295"/>
      <c r="K477" s="295"/>
      <c r="L477" s="295"/>
      <c r="M477" s="295"/>
      <c r="N477" s="295">
        <f>N476</f>
        <v>12</v>
      </c>
      <c r="O477" s="295"/>
      <c r="P477" s="295"/>
      <c r="Q477" s="295"/>
      <c r="R477" s="295"/>
      <c r="S477" s="295"/>
      <c r="T477" s="295"/>
      <c r="U477" s="295"/>
      <c r="V477" s="295"/>
      <c r="W477" s="295"/>
      <c r="X477" s="295"/>
      <c r="Y477" s="411">
        <f t="shared" ref="Y477:AL477" si="956">Y476</f>
        <v>0</v>
      </c>
      <c r="Z477" s="411">
        <f t="shared" si="956"/>
        <v>0</v>
      </c>
      <c r="AA477" s="411">
        <f t="shared" si="956"/>
        <v>0</v>
      </c>
      <c r="AB477" s="411">
        <f t="shared" si="956"/>
        <v>0</v>
      </c>
      <c r="AC477" s="411">
        <f t="shared" si="956"/>
        <v>0</v>
      </c>
      <c r="AD477" s="411">
        <f t="shared" si="956"/>
        <v>0</v>
      </c>
      <c r="AE477" s="411">
        <f t="shared" si="956"/>
        <v>0</v>
      </c>
      <c r="AF477" s="411">
        <f t="shared" si="956"/>
        <v>0</v>
      </c>
      <c r="AG477" s="411">
        <f t="shared" si="956"/>
        <v>0</v>
      </c>
      <c r="AH477" s="411">
        <f t="shared" si="956"/>
        <v>0</v>
      </c>
      <c r="AI477" s="411">
        <f t="shared" si="956"/>
        <v>0</v>
      </c>
      <c r="AJ477" s="411">
        <f t="shared" si="956"/>
        <v>0</v>
      </c>
      <c r="AK477" s="411">
        <f t="shared" si="956"/>
        <v>0</v>
      </c>
      <c r="AL477" s="411">
        <f t="shared" si="956"/>
        <v>0</v>
      </c>
      <c r="AM477" s="306"/>
    </row>
    <row r="478" spans="1:39" ht="16" hidden="1" outlineLevel="1">
      <c r="A478" s="532"/>
      <c r="B478" s="531"/>
      <c r="C478" s="300"/>
      <c r="D478" s="291"/>
      <c r="E478" s="291"/>
      <c r="F478" s="291"/>
      <c r="G478" s="291"/>
      <c r="H478" s="291"/>
      <c r="I478" s="291"/>
      <c r="J478" s="291"/>
      <c r="K478" s="291"/>
      <c r="L478" s="291"/>
      <c r="M478" s="291"/>
      <c r="N478" s="300"/>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ht="16" outlineLevel="1">
      <c r="A479" s="532"/>
      <c r="B479" s="524" t="s">
        <v>503</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6" outlineLevel="1">
      <c r="A480" s="532"/>
      <c r="B480" s="504" t="s">
        <v>499</v>
      </c>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17" outlineLevel="1">
      <c r="A481" s="532">
        <v>21</v>
      </c>
      <c r="B481" s="862" t="s">
        <v>113</v>
      </c>
      <c r="C481" s="831" t="s">
        <v>25</v>
      </c>
      <c r="D481" s="295">
        <v>5282091</v>
      </c>
      <c r="E481" s="295">
        <v>4251391</v>
      </c>
      <c r="F481" s="295">
        <v>4251391</v>
      </c>
      <c r="G481" s="295">
        <v>4251391</v>
      </c>
      <c r="H481" s="295">
        <v>4251391</v>
      </c>
      <c r="I481" s="295">
        <v>4251391</v>
      </c>
      <c r="J481" s="295">
        <v>4251391</v>
      </c>
      <c r="K481" s="295">
        <v>4251347</v>
      </c>
      <c r="L481" s="295">
        <v>4251347</v>
      </c>
      <c r="M481" s="295">
        <v>4240810</v>
      </c>
      <c r="N481" s="831"/>
      <c r="O481" s="295">
        <v>366</v>
      </c>
      <c r="P481" s="295">
        <v>297</v>
      </c>
      <c r="Q481" s="295">
        <v>297</v>
      </c>
      <c r="R481" s="295">
        <v>297</v>
      </c>
      <c r="S481" s="295">
        <v>297</v>
      </c>
      <c r="T481" s="295">
        <v>297</v>
      </c>
      <c r="U481" s="295">
        <v>297</v>
      </c>
      <c r="V481" s="295">
        <v>297</v>
      </c>
      <c r="W481" s="295">
        <v>297</v>
      </c>
      <c r="X481" s="295">
        <v>296</v>
      </c>
      <c r="Y481" s="832">
        <v>1</v>
      </c>
      <c r="Z481" s="832"/>
      <c r="AA481" s="832"/>
      <c r="AB481" s="832"/>
      <c r="AC481" s="832"/>
      <c r="AD481" s="832"/>
      <c r="AE481" s="832"/>
      <c r="AF481" s="832"/>
      <c r="AG481" s="832"/>
      <c r="AH481" s="832"/>
      <c r="AI481" s="832"/>
      <c r="AJ481" s="832"/>
      <c r="AK481" s="832"/>
      <c r="AL481" s="832"/>
      <c r="AM481" s="296">
        <f>SUM(Y481:AL481)</f>
        <v>1</v>
      </c>
    </row>
    <row r="482" spans="1:39" ht="16" outlineLevel="1">
      <c r="A482" s="532"/>
      <c r="B482" s="863" t="s">
        <v>835</v>
      </c>
      <c r="C482" s="831" t="s">
        <v>163</v>
      </c>
      <c r="D482" s="295">
        <v>8551.2370782095077</v>
      </c>
      <c r="E482" s="295">
        <f>D482+($G482-$D482)/3</f>
        <v>8527.8048637610937</v>
      </c>
      <c r="F482" s="295">
        <f>E482+($G482-$D482)/3</f>
        <v>8504.3726493126796</v>
      </c>
      <c r="G482" s="295">
        <v>8480.9404348642674</v>
      </c>
      <c r="H482" s="295"/>
      <c r="I482" s="295"/>
      <c r="J482" s="295"/>
      <c r="K482" s="295"/>
      <c r="L482" s="295"/>
      <c r="M482" s="295"/>
      <c r="N482" s="831"/>
      <c r="O482" s="295"/>
      <c r="P482" s="295"/>
      <c r="Q482" s="295"/>
      <c r="R482" s="295"/>
      <c r="S482" s="295"/>
      <c r="T482" s="295"/>
      <c r="U482" s="295"/>
      <c r="V482" s="295"/>
      <c r="W482" s="295"/>
      <c r="X482" s="295"/>
      <c r="Y482" s="834">
        <f>Y481</f>
        <v>1</v>
      </c>
      <c r="Z482" s="834">
        <f t="shared" ref="Z482:AL482" si="957">Z481</f>
        <v>0</v>
      </c>
      <c r="AA482" s="834">
        <f t="shared" si="957"/>
        <v>0</v>
      </c>
      <c r="AB482" s="834">
        <f t="shared" si="957"/>
        <v>0</v>
      </c>
      <c r="AC482" s="834">
        <f t="shared" si="957"/>
        <v>0</v>
      </c>
      <c r="AD482" s="834">
        <f t="shared" si="957"/>
        <v>0</v>
      </c>
      <c r="AE482" s="834">
        <f t="shared" si="957"/>
        <v>0</v>
      </c>
      <c r="AF482" s="834">
        <f t="shared" si="957"/>
        <v>0</v>
      </c>
      <c r="AG482" s="834">
        <f t="shared" si="957"/>
        <v>0</v>
      </c>
      <c r="AH482" s="834">
        <f t="shared" si="957"/>
        <v>0</v>
      </c>
      <c r="AI482" s="834">
        <f t="shared" si="957"/>
        <v>0</v>
      </c>
      <c r="AJ482" s="834">
        <f t="shared" si="957"/>
        <v>0</v>
      </c>
      <c r="AK482" s="834">
        <f t="shared" si="957"/>
        <v>0</v>
      </c>
      <c r="AL482" s="834">
        <f t="shared" si="957"/>
        <v>0</v>
      </c>
      <c r="AM482" s="306"/>
    </row>
    <row r="483" spans="1:39" ht="16" outlineLevel="1">
      <c r="A483" s="532"/>
      <c r="B483" s="864"/>
      <c r="C483" s="831"/>
      <c r="D483" s="831"/>
      <c r="E483" s="831"/>
      <c r="F483" s="831"/>
      <c r="G483" s="831"/>
      <c r="H483" s="831"/>
      <c r="I483" s="831"/>
      <c r="J483" s="831"/>
      <c r="K483" s="831"/>
      <c r="L483" s="831"/>
      <c r="M483" s="831"/>
      <c r="N483" s="831"/>
      <c r="O483" s="831"/>
      <c r="P483" s="831"/>
      <c r="Q483" s="831"/>
      <c r="R483" s="831"/>
      <c r="S483" s="831"/>
      <c r="T483" s="831"/>
      <c r="U483" s="831"/>
      <c r="V483" s="831"/>
      <c r="W483" s="831"/>
      <c r="X483" s="831"/>
      <c r="Y483" s="841"/>
      <c r="Z483" s="858"/>
      <c r="AA483" s="858"/>
      <c r="AB483" s="858"/>
      <c r="AC483" s="858"/>
      <c r="AD483" s="858"/>
      <c r="AE483" s="858"/>
      <c r="AF483" s="858"/>
      <c r="AG483" s="858"/>
      <c r="AH483" s="858"/>
      <c r="AI483" s="858"/>
      <c r="AJ483" s="858"/>
      <c r="AK483" s="858"/>
      <c r="AL483" s="858"/>
      <c r="AM483" s="306"/>
    </row>
    <row r="484" spans="1:39" ht="34" outlineLevel="1">
      <c r="A484" s="532">
        <v>22</v>
      </c>
      <c r="B484" s="862" t="s">
        <v>114</v>
      </c>
      <c r="C484" s="831" t="s">
        <v>25</v>
      </c>
      <c r="D484" s="295">
        <v>1012769</v>
      </c>
      <c r="E484" s="295">
        <v>1012769</v>
      </c>
      <c r="F484" s="295">
        <v>1012769</v>
      </c>
      <c r="G484" s="295">
        <v>1012769</v>
      </c>
      <c r="H484" s="295">
        <v>1012769</v>
      </c>
      <c r="I484" s="295">
        <v>1012769</v>
      </c>
      <c r="J484" s="295">
        <v>1012769</v>
      </c>
      <c r="K484" s="295">
        <v>1012769</v>
      </c>
      <c r="L484" s="295">
        <v>1012769</v>
      </c>
      <c r="M484" s="295">
        <v>1012769</v>
      </c>
      <c r="N484" s="831"/>
      <c r="O484" s="295">
        <v>291</v>
      </c>
      <c r="P484" s="295">
        <v>291</v>
      </c>
      <c r="Q484" s="295">
        <v>291</v>
      </c>
      <c r="R484" s="295">
        <v>291</v>
      </c>
      <c r="S484" s="295">
        <v>291</v>
      </c>
      <c r="T484" s="295">
        <v>291</v>
      </c>
      <c r="U484" s="295">
        <v>291</v>
      </c>
      <c r="V484" s="295">
        <v>291</v>
      </c>
      <c r="W484" s="295">
        <v>291</v>
      </c>
      <c r="X484" s="295">
        <v>291</v>
      </c>
      <c r="Y484" s="832">
        <v>1</v>
      </c>
      <c r="Z484" s="832"/>
      <c r="AA484" s="832"/>
      <c r="AB484" s="832"/>
      <c r="AC484" s="832"/>
      <c r="AD484" s="832"/>
      <c r="AE484" s="832"/>
      <c r="AF484" s="832"/>
      <c r="AG484" s="832"/>
      <c r="AH484" s="832"/>
      <c r="AI484" s="832"/>
      <c r="AJ484" s="832"/>
      <c r="AK484" s="832"/>
      <c r="AL484" s="832"/>
      <c r="AM484" s="296">
        <f>SUM(Y484:AL484)</f>
        <v>1</v>
      </c>
    </row>
    <row r="485" spans="1:39" ht="16" outlineLevel="1">
      <c r="A485" s="532"/>
      <c r="B485" s="864" t="s">
        <v>308</v>
      </c>
      <c r="C485" s="831" t="s">
        <v>163</v>
      </c>
      <c r="D485" s="295">
        <v>103043.667005129</v>
      </c>
      <c r="E485" s="295">
        <f>D485+($G485-$D485)/3</f>
        <v>103043.667005129</v>
      </c>
      <c r="F485" s="295">
        <f>E485+($G485-$D485)/3</f>
        <v>103043.667005129</v>
      </c>
      <c r="G485" s="295">
        <v>103043.667005129</v>
      </c>
      <c r="H485" s="295"/>
      <c r="I485" s="295"/>
      <c r="J485" s="295"/>
      <c r="K485" s="295"/>
      <c r="L485" s="295"/>
      <c r="M485" s="295"/>
      <c r="N485" s="831"/>
      <c r="O485" s="295"/>
      <c r="P485" s="295"/>
      <c r="Q485" s="295"/>
      <c r="R485" s="295"/>
      <c r="S485" s="295"/>
      <c r="T485" s="295"/>
      <c r="U485" s="295"/>
      <c r="V485" s="295"/>
      <c r="W485" s="295"/>
      <c r="X485" s="295"/>
      <c r="Y485" s="834">
        <f>Y484</f>
        <v>1</v>
      </c>
      <c r="Z485" s="834">
        <f t="shared" ref="Z485:AL485" si="958">Z484</f>
        <v>0</v>
      </c>
      <c r="AA485" s="834">
        <f t="shared" si="958"/>
        <v>0</v>
      </c>
      <c r="AB485" s="834">
        <f t="shared" si="958"/>
        <v>0</v>
      </c>
      <c r="AC485" s="834">
        <f t="shared" si="958"/>
        <v>0</v>
      </c>
      <c r="AD485" s="834">
        <f t="shared" si="958"/>
        <v>0</v>
      </c>
      <c r="AE485" s="834">
        <f t="shared" si="958"/>
        <v>0</v>
      </c>
      <c r="AF485" s="834">
        <f t="shared" si="958"/>
        <v>0</v>
      </c>
      <c r="AG485" s="834">
        <f t="shared" si="958"/>
        <v>0</v>
      </c>
      <c r="AH485" s="834">
        <f t="shared" si="958"/>
        <v>0</v>
      </c>
      <c r="AI485" s="834">
        <f t="shared" si="958"/>
        <v>0</v>
      </c>
      <c r="AJ485" s="834">
        <f t="shared" si="958"/>
        <v>0</v>
      </c>
      <c r="AK485" s="834">
        <f t="shared" si="958"/>
        <v>0</v>
      </c>
      <c r="AL485" s="834">
        <f t="shared" si="958"/>
        <v>0</v>
      </c>
      <c r="AM485" s="306"/>
    </row>
    <row r="486" spans="1:39" ht="16" outlineLevel="1">
      <c r="A486" s="532"/>
      <c r="B486" s="864"/>
      <c r="C486" s="831"/>
      <c r="D486" s="831"/>
      <c r="E486" s="831"/>
      <c r="F486" s="831"/>
      <c r="G486" s="831"/>
      <c r="H486" s="831"/>
      <c r="I486" s="831"/>
      <c r="J486" s="831"/>
      <c r="K486" s="831"/>
      <c r="L486" s="831"/>
      <c r="M486" s="831"/>
      <c r="N486" s="831"/>
      <c r="O486" s="831"/>
      <c r="P486" s="831"/>
      <c r="Q486" s="831"/>
      <c r="R486" s="831"/>
      <c r="S486" s="831"/>
      <c r="T486" s="831"/>
      <c r="U486" s="831"/>
      <c r="V486" s="831"/>
      <c r="W486" s="831"/>
      <c r="X486" s="831"/>
      <c r="Y486" s="841"/>
      <c r="Z486" s="858"/>
      <c r="AA486" s="858"/>
      <c r="AB486" s="858"/>
      <c r="AC486" s="858"/>
      <c r="AD486" s="858"/>
      <c r="AE486" s="858"/>
      <c r="AF486" s="858"/>
      <c r="AG486" s="858"/>
      <c r="AH486" s="858"/>
      <c r="AI486" s="858"/>
      <c r="AJ486" s="858"/>
      <c r="AK486" s="858"/>
      <c r="AL486" s="858"/>
      <c r="AM486" s="306"/>
    </row>
    <row r="487" spans="1:39" ht="17" outlineLevel="1">
      <c r="A487" s="532">
        <v>23</v>
      </c>
      <c r="B487" s="862" t="s">
        <v>762</v>
      </c>
      <c r="C487" s="831" t="s">
        <v>25</v>
      </c>
      <c r="D487" s="295">
        <v>4977309</v>
      </c>
      <c r="E487" s="295">
        <v>3604510</v>
      </c>
      <c r="F487" s="295">
        <v>3604510</v>
      </c>
      <c r="G487" s="295">
        <v>3604510</v>
      </c>
      <c r="H487" s="295">
        <v>3604510</v>
      </c>
      <c r="I487" s="295">
        <v>3604510</v>
      </c>
      <c r="J487" s="295">
        <v>3604510</v>
      </c>
      <c r="K487" s="295">
        <v>3604440</v>
      </c>
      <c r="L487" s="295">
        <v>3604440</v>
      </c>
      <c r="M487" s="295">
        <v>3604440</v>
      </c>
      <c r="N487" s="831"/>
      <c r="O487" s="295">
        <v>341</v>
      </c>
      <c r="P487" s="295">
        <v>249</v>
      </c>
      <c r="Q487" s="295">
        <v>249</v>
      </c>
      <c r="R487" s="295">
        <v>249</v>
      </c>
      <c r="S487" s="295">
        <v>249</v>
      </c>
      <c r="T487" s="295">
        <v>249</v>
      </c>
      <c r="U487" s="295">
        <v>249</v>
      </c>
      <c r="V487" s="295">
        <v>249</v>
      </c>
      <c r="W487" s="295">
        <v>249</v>
      </c>
      <c r="X487" s="295">
        <v>249</v>
      </c>
      <c r="Y487" s="832">
        <v>1</v>
      </c>
      <c r="Z487" s="832"/>
      <c r="AA487" s="832"/>
      <c r="AB487" s="832"/>
      <c r="AC487" s="832"/>
      <c r="AD487" s="832"/>
      <c r="AE487" s="832"/>
      <c r="AF487" s="832"/>
      <c r="AG487" s="832"/>
      <c r="AH487" s="832"/>
      <c r="AI487" s="832"/>
      <c r="AJ487" s="832"/>
      <c r="AK487" s="832"/>
      <c r="AL487" s="832"/>
      <c r="AM487" s="296">
        <f>SUM(Y487:AL487)</f>
        <v>1</v>
      </c>
    </row>
    <row r="488" spans="1:39" ht="16" outlineLevel="1">
      <c r="A488" s="532"/>
      <c r="B488" s="864" t="s">
        <v>308</v>
      </c>
      <c r="C488" s="831" t="s">
        <v>163</v>
      </c>
      <c r="D488" s="295"/>
      <c r="E488" s="295"/>
      <c r="F488" s="295"/>
      <c r="G488" s="295"/>
      <c r="H488" s="295"/>
      <c r="I488" s="295"/>
      <c r="J488" s="295"/>
      <c r="K488" s="295"/>
      <c r="L488" s="295"/>
      <c r="M488" s="295"/>
      <c r="N488" s="831"/>
      <c r="O488" s="295"/>
      <c r="P488" s="295"/>
      <c r="Q488" s="295"/>
      <c r="R488" s="295"/>
      <c r="S488" s="295"/>
      <c r="T488" s="295"/>
      <c r="U488" s="295"/>
      <c r="V488" s="295"/>
      <c r="W488" s="295"/>
      <c r="X488" s="295"/>
      <c r="Y488" s="834">
        <f>Y487</f>
        <v>1</v>
      </c>
      <c r="Z488" s="834">
        <f t="shared" ref="Z488:AL488" si="959">Z487</f>
        <v>0</v>
      </c>
      <c r="AA488" s="834">
        <f t="shared" si="959"/>
        <v>0</v>
      </c>
      <c r="AB488" s="834">
        <f t="shared" si="959"/>
        <v>0</v>
      </c>
      <c r="AC488" s="834">
        <f t="shared" si="959"/>
        <v>0</v>
      </c>
      <c r="AD488" s="834">
        <f t="shared" si="959"/>
        <v>0</v>
      </c>
      <c r="AE488" s="834">
        <f t="shared" si="959"/>
        <v>0</v>
      </c>
      <c r="AF488" s="834">
        <f t="shared" si="959"/>
        <v>0</v>
      </c>
      <c r="AG488" s="834">
        <f t="shared" si="959"/>
        <v>0</v>
      </c>
      <c r="AH488" s="834">
        <f t="shared" si="959"/>
        <v>0</v>
      </c>
      <c r="AI488" s="834">
        <f t="shared" si="959"/>
        <v>0</v>
      </c>
      <c r="AJ488" s="834">
        <f t="shared" si="959"/>
        <v>0</v>
      </c>
      <c r="AK488" s="834">
        <f t="shared" si="959"/>
        <v>0</v>
      </c>
      <c r="AL488" s="834">
        <f t="shared" si="959"/>
        <v>0</v>
      </c>
      <c r="AM488" s="306"/>
    </row>
    <row r="489" spans="1:39" ht="16" outlineLevel="1">
      <c r="A489" s="532"/>
      <c r="B489" s="865"/>
      <c r="C489" s="831"/>
      <c r="D489" s="831"/>
      <c r="E489" s="831"/>
      <c r="F489" s="831"/>
      <c r="G489" s="831"/>
      <c r="H489" s="831"/>
      <c r="I489" s="831"/>
      <c r="J489" s="831"/>
      <c r="K489" s="831"/>
      <c r="L489" s="831"/>
      <c r="M489" s="831"/>
      <c r="N489" s="831"/>
      <c r="O489" s="831"/>
      <c r="P489" s="831"/>
      <c r="Q489" s="831"/>
      <c r="R489" s="831"/>
      <c r="S489" s="831"/>
      <c r="T489" s="831"/>
      <c r="U489" s="831"/>
      <c r="V489" s="831"/>
      <c r="W489" s="831"/>
      <c r="X489" s="831"/>
      <c r="Y489" s="841"/>
      <c r="Z489" s="858"/>
      <c r="AA489" s="858"/>
      <c r="AB489" s="858"/>
      <c r="AC489" s="858"/>
      <c r="AD489" s="858"/>
      <c r="AE489" s="858"/>
      <c r="AF489" s="858"/>
      <c r="AG489" s="858"/>
      <c r="AH489" s="858"/>
      <c r="AI489" s="858"/>
      <c r="AJ489" s="858"/>
      <c r="AK489" s="858"/>
      <c r="AL489" s="858"/>
      <c r="AM489" s="306"/>
    </row>
    <row r="490" spans="1:39" ht="17" outlineLevel="1">
      <c r="A490" s="532"/>
      <c r="B490" s="862" t="s">
        <v>836</v>
      </c>
      <c r="C490" s="831" t="s">
        <v>25</v>
      </c>
      <c r="D490" s="295"/>
      <c r="E490" s="295"/>
      <c r="F490" s="295"/>
      <c r="G490" s="295"/>
      <c r="H490" s="295"/>
      <c r="I490" s="295"/>
      <c r="J490" s="295"/>
      <c r="K490" s="295"/>
      <c r="L490" s="295"/>
      <c r="M490" s="295"/>
      <c r="N490" s="831"/>
      <c r="O490" s="295"/>
      <c r="P490" s="295"/>
      <c r="Q490" s="295"/>
      <c r="R490" s="295"/>
      <c r="S490" s="295"/>
      <c r="T490" s="295"/>
      <c r="U490" s="295"/>
      <c r="V490" s="295"/>
      <c r="W490" s="295"/>
      <c r="X490" s="295"/>
      <c r="Y490" s="853">
        <v>1</v>
      </c>
      <c r="Z490" s="832"/>
      <c r="AA490" s="832"/>
      <c r="AB490" s="832"/>
      <c r="AC490" s="832"/>
      <c r="AD490" s="832"/>
      <c r="AE490" s="832"/>
      <c r="AF490" s="415"/>
      <c r="AG490" s="415"/>
      <c r="AH490" s="415"/>
      <c r="AI490" s="415"/>
      <c r="AJ490" s="415"/>
      <c r="AK490" s="415"/>
      <c r="AL490" s="415"/>
      <c r="AM490" s="296">
        <f>SUM(Y490:AL490)</f>
        <v>1</v>
      </c>
    </row>
    <row r="491" spans="1:39" ht="16" outlineLevel="1">
      <c r="A491" s="532"/>
      <c r="B491" s="863" t="s">
        <v>835</v>
      </c>
      <c r="C491" s="831" t="s">
        <v>163</v>
      </c>
      <c r="D491" s="295">
        <v>17944.600000000002</v>
      </c>
      <c r="E491" s="295">
        <f>D491+($G491-$D491)/3</f>
        <v>17944.600000000002</v>
      </c>
      <c r="F491" s="295">
        <f>E491+($G491-$D491)/3</f>
        <v>17944.600000000002</v>
      </c>
      <c r="G491" s="295">
        <v>17944.600000000002</v>
      </c>
      <c r="H491" s="295"/>
      <c r="I491" s="295"/>
      <c r="J491" s="295"/>
      <c r="K491" s="295"/>
      <c r="L491" s="295"/>
      <c r="M491" s="295"/>
      <c r="N491" s="831"/>
      <c r="O491" s="295"/>
      <c r="P491" s="295"/>
      <c r="Q491" s="295"/>
      <c r="R491" s="295"/>
      <c r="S491" s="295"/>
      <c r="T491" s="295"/>
      <c r="U491" s="295"/>
      <c r="V491" s="295"/>
      <c r="W491" s="295"/>
      <c r="X491" s="295"/>
      <c r="Y491" s="834">
        <f>Y490</f>
        <v>1</v>
      </c>
      <c r="Z491" s="834">
        <f t="shared" ref="Z491:AL491" si="960">Z490</f>
        <v>0</v>
      </c>
      <c r="AA491" s="834">
        <f t="shared" si="960"/>
        <v>0</v>
      </c>
      <c r="AB491" s="834">
        <f t="shared" si="960"/>
        <v>0</v>
      </c>
      <c r="AC491" s="834">
        <f t="shared" si="960"/>
        <v>0</v>
      </c>
      <c r="AD491" s="834">
        <f t="shared" si="960"/>
        <v>0</v>
      </c>
      <c r="AE491" s="834">
        <f t="shared" si="960"/>
        <v>0</v>
      </c>
      <c r="AF491" s="834">
        <f t="shared" si="960"/>
        <v>0</v>
      </c>
      <c r="AG491" s="834">
        <f t="shared" si="960"/>
        <v>0</v>
      </c>
      <c r="AH491" s="834">
        <f t="shared" si="960"/>
        <v>0</v>
      </c>
      <c r="AI491" s="834">
        <f t="shared" si="960"/>
        <v>0</v>
      </c>
      <c r="AJ491" s="834">
        <f t="shared" si="960"/>
        <v>0</v>
      </c>
      <c r="AK491" s="834">
        <f t="shared" si="960"/>
        <v>0</v>
      </c>
      <c r="AL491" s="834">
        <f t="shared" si="960"/>
        <v>0</v>
      </c>
      <c r="AM491" s="306"/>
    </row>
    <row r="492" spans="1:39" ht="16" outlineLevel="1">
      <c r="A492" s="532"/>
      <c r="B492" s="864"/>
      <c r="C492" s="831"/>
      <c r="D492" s="831"/>
      <c r="E492" s="831"/>
      <c r="F492" s="831"/>
      <c r="G492" s="831"/>
      <c r="H492" s="831"/>
      <c r="I492" s="831"/>
      <c r="J492" s="831"/>
      <c r="K492" s="831"/>
      <c r="L492" s="831"/>
      <c r="M492" s="831"/>
      <c r="N492" s="831"/>
      <c r="O492" s="831"/>
      <c r="P492" s="831"/>
      <c r="Q492" s="831"/>
      <c r="R492" s="831"/>
      <c r="S492" s="831"/>
      <c r="T492" s="831"/>
      <c r="U492" s="831"/>
      <c r="V492" s="831"/>
      <c r="W492" s="831"/>
      <c r="X492" s="831"/>
      <c r="Y492" s="837"/>
      <c r="Z492" s="858"/>
      <c r="AA492" s="858"/>
      <c r="AB492" s="858"/>
      <c r="AC492" s="858"/>
      <c r="AD492" s="858"/>
      <c r="AE492" s="858"/>
      <c r="AF492" s="858"/>
      <c r="AG492" s="858"/>
      <c r="AH492" s="858"/>
      <c r="AI492" s="858"/>
      <c r="AJ492" s="858"/>
      <c r="AK492" s="858"/>
      <c r="AL492" s="858"/>
      <c r="AM492" s="306"/>
    </row>
    <row r="493" spans="1:39" ht="17" outlineLevel="1">
      <c r="A493" s="532">
        <v>24</v>
      </c>
      <c r="B493" s="862" t="s">
        <v>116</v>
      </c>
      <c r="C493" s="831" t="s">
        <v>25</v>
      </c>
      <c r="D493" s="295">
        <v>74150</v>
      </c>
      <c r="E493" s="295">
        <v>74150</v>
      </c>
      <c r="F493" s="295">
        <v>74150</v>
      </c>
      <c r="G493" s="295">
        <v>74150</v>
      </c>
      <c r="H493" s="295">
        <v>74150</v>
      </c>
      <c r="I493" s="295">
        <v>74150</v>
      </c>
      <c r="J493" s="295">
        <v>74150</v>
      </c>
      <c r="K493" s="295">
        <v>74150</v>
      </c>
      <c r="L493" s="295">
        <v>74150</v>
      </c>
      <c r="M493" s="295">
        <v>74150</v>
      </c>
      <c r="N493" s="831"/>
      <c r="O493" s="295">
        <v>23</v>
      </c>
      <c r="P493" s="295">
        <v>23</v>
      </c>
      <c r="Q493" s="295">
        <v>23</v>
      </c>
      <c r="R493" s="295">
        <v>23</v>
      </c>
      <c r="S493" s="295">
        <v>23</v>
      </c>
      <c r="T493" s="295">
        <v>23</v>
      </c>
      <c r="U493" s="295">
        <v>23</v>
      </c>
      <c r="V493" s="295">
        <v>23</v>
      </c>
      <c r="W493" s="295">
        <v>23</v>
      </c>
      <c r="X493" s="295">
        <v>23</v>
      </c>
      <c r="Y493" s="832">
        <v>1</v>
      </c>
      <c r="Z493" s="832"/>
      <c r="AA493" s="832"/>
      <c r="AB493" s="832"/>
      <c r="AC493" s="832"/>
      <c r="AD493" s="832"/>
      <c r="AE493" s="832"/>
      <c r="AF493" s="832"/>
      <c r="AG493" s="832"/>
      <c r="AH493" s="832"/>
      <c r="AI493" s="832"/>
      <c r="AJ493" s="832"/>
      <c r="AK493" s="832"/>
      <c r="AL493" s="832"/>
      <c r="AM493" s="296">
        <f>SUM(Y493:AL493)</f>
        <v>1</v>
      </c>
    </row>
    <row r="494" spans="1:39" ht="16" outlineLevel="1">
      <c r="A494" s="532"/>
      <c r="B494" s="864" t="s">
        <v>308</v>
      </c>
      <c r="C494" s="831" t="s">
        <v>163</v>
      </c>
      <c r="D494" s="295"/>
      <c r="E494" s="295"/>
      <c r="F494" s="295"/>
      <c r="G494" s="295"/>
      <c r="H494" s="295"/>
      <c r="I494" s="295"/>
      <c r="J494" s="295"/>
      <c r="K494" s="295"/>
      <c r="L494" s="295"/>
      <c r="M494" s="295"/>
      <c r="N494" s="831"/>
      <c r="O494" s="295"/>
      <c r="P494" s="295"/>
      <c r="Q494" s="295"/>
      <c r="R494" s="295"/>
      <c r="S494" s="295"/>
      <c r="T494" s="295"/>
      <c r="U494" s="295"/>
      <c r="V494" s="295"/>
      <c r="W494" s="295"/>
      <c r="X494" s="295"/>
      <c r="Y494" s="834">
        <f>Y493</f>
        <v>1</v>
      </c>
      <c r="Z494" s="834">
        <f t="shared" ref="Z494:AL494" si="961">Z493</f>
        <v>0</v>
      </c>
      <c r="AA494" s="834">
        <f t="shared" si="961"/>
        <v>0</v>
      </c>
      <c r="AB494" s="834">
        <f t="shared" si="961"/>
        <v>0</v>
      </c>
      <c r="AC494" s="834">
        <f t="shared" si="961"/>
        <v>0</v>
      </c>
      <c r="AD494" s="834">
        <f t="shared" si="961"/>
        <v>0</v>
      </c>
      <c r="AE494" s="834">
        <f t="shared" si="961"/>
        <v>0</v>
      </c>
      <c r="AF494" s="834">
        <f t="shared" si="961"/>
        <v>0</v>
      </c>
      <c r="AG494" s="834">
        <f t="shared" si="961"/>
        <v>0</v>
      </c>
      <c r="AH494" s="834">
        <f t="shared" si="961"/>
        <v>0</v>
      </c>
      <c r="AI494" s="834">
        <f t="shared" si="961"/>
        <v>0</v>
      </c>
      <c r="AJ494" s="834">
        <f t="shared" si="961"/>
        <v>0</v>
      </c>
      <c r="AK494" s="834">
        <f t="shared" si="961"/>
        <v>0</v>
      </c>
      <c r="AL494" s="834">
        <f t="shared" si="961"/>
        <v>0</v>
      </c>
      <c r="AM494" s="306"/>
    </row>
    <row r="495" spans="1:39" ht="16" outlineLevel="1">
      <c r="A495" s="532"/>
      <c r="B495" s="864"/>
      <c r="C495" s="831"/>
      <c r="D495" s="831"/>
      <c r="E495" s="831"/>
      <c r="F495" s="831"/>
      <c r="G495" s="831"/>
      <c r="H495" s="831"/>
      <c r="I495" s="831"/>
      <c r="J495" s="831"/>
      <c r="K495" s="831"/>
      <c r="L495" s="831"/>
      <c r="M495" s="831"/>
      <c r="N495" s="831"/>
      <c r="O495" s="831"/>
      <c r="P495" s="831"/>
      <c r="Q495" s="831"/>
      <c r="R495" s="831"/>
      <c r="S495" s="831"/>
      <c r="T495" s="831"/>
      <c r="U495" s="831"/>
      <c r="V495" s="831"/>
      <c r="W495" s="831"/>
      <c r="X495" s="831"/>
      <c r="Y495" s="837"/>
      <c r="Z495" s="858"/>
      <c r="AA495" s="858"/>
      <c r="AB495" s="858"/>
      <c r="AC495" s="858"/>
      <c r="AD495" s="858"/>
      <c r="AE495" s="858"/>
      <c r="AF495" s="858"/>
      <c r="AG495" s="858"/>
      <c r="AH495" s="858"/>
      <c r="AI495" s="858"/>
      <c r="AJ495" s="858"/>
      <c r="AK495" s="858"/>
      <c r="AL495" s="858"/>
      <c r="AM495" s="306"/>
    </row>
    <row r="496" spans="1:39" ht="16" outlineLevel="1">
      <c r="A496" s="532"/>
      <c r="B496" s="866" t="s">
        <v>500</v>
      </c>
      <c r="C496" s="831"/>
      <c r="D496" s="831"/>
      <c r="E496" s="831"/>
      <c r="F496" s="831"/>
      <c r="G496" s="831"/>
      <c r="H496" s="831"/>
      <c r="I496" s="831"/>
      <c r="J496" s="831"/>
      <c r="K496" s="831"/>
      <c r="L496" s="831"/>
      <c r="M496" s="831"/>
      <c r="N496" s="831"/>
      <c r="O496" s="831"/>
      <c r="P496" s="831"/>
      <c r="Q496" s="831"/>
      <c r="R496" s="831"/>
      <c r="S496" s="831"/>
      <c r="T496" s="831"/>
      <c r="U496" s="831"/>
      <c r="V496" s="831"/>
      <c r="W496" s="831"/>
      <c r="X496" s="831"/>
      <c r="Y496" s="837"/>
      <c r="Z496" s="858"/>
      <c r="AA496" s="858"/>
      <c r="AB496" s="858"/>
      <c r="AC496" s="858"/>
      <c r="AD496" s="858"/>
      <c r="AE496" s="858"/>
      <c r="AF496" s="858"/>
      <c r="AG496" s="858"/>
      <c r="AH496" s="858"/>
      <c r="AI496" s="858"/>
      <c r="AJ496" s="858"/>
      <c r="AK496" s="858"/>
      <c r="AL496" s="858"/>
      <c r="AM496" s="306"/>
    </row>
    <row r="497" spans="1:39" ht="17" outlineLevel="1">
      <c r="A497" s="532">
        <v>25</v>
      </c>
      <c r="B497" s="862" t="s">
        <v>117</v>
      </c>
      <c r="C497" s="831" t="s">
        <v>25</v>
      </c>
      <c r="D497" s="295">
        <v>65334</v>
      </c>
      <c r="E497" s="295">
        <v>65334</v>
      </c>
      <c r="F497" s="295">
        <v>65334</v>
      </c>
      <c r="G497" s="295">
        <v>65334</v>
      </c>
      <c r="H497" s="295">
        <v>65334</v>
      </c>
      <c r="I497" s="295">
        <v>65334</v>
      </c>
      <c r="J497" s="295">
        <v>65334</v>
      </c>
      <c r="K497" s="295">
        <v>65334</v>
      </c>
      <c r="L497" s="295">
        <v>65334</v>
      </c>
      <c r="M497" s="295">
        <v>56427</v>
      </c>
      <c r="N497" s="295">
        <v>12</v>
      </c>
      <c r="O497" s="295">
        <v>3</v>
      </c>
      <c r="P497" s="295">
        <v>3</v>
      </c>
      <c r="Q497" s="295">
        <v>3</v>
      </c>
      <c r="R497" s="295">
        <v>3</v>
      </c>
      <c r="S497" s="295">
        <v>3</v>
      </c>
      <c r="T497" s="295">
        <v>3</v>
      </c>
      <c r="U497" s="295">
        <v>3</v>
      </c>
      <c r="V497" s="295">
        <v>3</v>
      </c>
      <c r="W497" s="295">
        <v>3</v>
      </c>
      <c r="X497" s="295">
        <v>3</v>
      </c>
      <c r="Y497" s="853"/>
      <c r="Z497" s="832"/>
      <c r="AA497" s="832">
        <v>1</v>
      </c>
      <c r="AB497" s="832"/>
      <c r="AC497" s="832"/>
      <c r="AD497" s="832"/>
      <c r="AE497" s="832"/>
      <c r="AF497" s="415"/>
      <c r="AG497" s="415"/>
      <c r="AH497" s="415"/>
      <c r="AI497" s="415"/>
      <c r="AJ497" s="415"/>
      <c r="AK497" s="415"/>
      <c r="AL497" s="415"/>
      <c r="AM497" s="296">
        <f>SUM(Y497:AL497)</f>
        <v>1</v>
      </c>
    </row>
    <row r="498" spans="1:39" ht="16" outlineLevel="1">
      <c r="A498" s="532"/>
      <c r="B498" s="864" t="s">
        <v>308</v>
      </c>
      <c r="C498" s="831" t="s">
        <v>163</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834">
        <f>Y497</f>
        <v>0</v>
      </c>
      <c r="Z498" s="834">
        <f t="shared" ref="Z498:AL498" si="962">Z497</f>
        <v>0</v>
      </c>
      <c r="AA498" s="834">
        <f t="shared" si="962"/>
        <v>1</v>
      </c>
      <c r="AB498" s="834">
        <f t="shared" si="962"/>
        <v>0</v>
      </c>
      <c r="AC498" s="834">
        <f t="shared" si="962"/>
        <v>0</v>
      </c>
      <c r="AD498" s="834">
        <f t="shared" si="962"/>
        <v>0</v>
      </c>
      <c r="AE498" s="834">
        <f t="shared" si="962"/>
        <v>0</v>
      </c>
      <c r="AF498" s="834">
        <f t="shared" si="962"/>
        <v>0</v>
      </c>
      <c r="AG498" s="834">
        <f t="shared" si="962"/>
        <v>0</v>
      </c>
      <c r="AH498" s="834">
        <f t="shared" si="962"/>
        <v>0</v>
      </c>
      <c r="AI498" s="834">
        <f t="shared" si="962"/>
        <v>0</v>
      </c>
      <c r="AJ498" s="834">
        <f t="shared" si="962"/>
        <v>0</v>
      </c>
      <c r="AK498" s="834">
        <f t="shared" si="962"/>
        <v>0</v>
      </c>
      <c r="AL498" s="834">
        <f t="shared" si="962"/>
        <v>0</v>
      </c>
      <c r="AM498" s="306"/>
    </row>
    <row r="499" spans="1:39" ht="16" outlineLevel="1">
      <c r="A499" s="532"/>
      <c r="B499" s="864"/>
      <c r="C499" s="831"/>
      <c r="D499" s="831"/>
      <c r="E499" s="831"/>
      <c r="F499" s="831"/>
      <c r="G499" s="831"/>
      <c r="H499" s="831"/>
      <c r="I499" s="831"/>
      <c r="J499" s="831"/>
      <c r="K499" s="831"/>
      <c r="L499" s="831"/>
      <c r="M499" s="831"/>
      <c r="N499" s="831"/>
      <c r="O499" s="831"/>
      <c r="P499" s="831"/>
      <c r="Q499" s="831"/>
      <c r="R499" s="831"/>
      <c r="S499" s="831"/>
      <c r="T499" s="831"/>
      <c r="U499" s="831"/>
      <c r="V499" s="831"/>
      <c r="W499" s="831"/>
      <c r="X499" s="831"/>
      <c r="Y499" s="837"/>
      <c r="Z499" s="858"/>
      <c r="AA499" s="858"/>
      <c r="AB499" s="858"/>
      <c r="AC499" s="858"/>
      <c r="AD499" s="858"/>
      <c r="AE499" s="858"/>
      <c r="AF499" s="858"/>
      <c r="AG499" s="858"/>
      <c r="AH499" s="858"/>
      <c r="AI499" s="858"/>
      <c r="AJ499" s="858"/>
      <c r="AK499" s="858"/>
      <c r="AL499" s="858"/>
      <c r="AM499" s="306"/>
    </row>
    <row r="500" spans="1:39" ht="34" outlineLevel="1">
      <c r="A500" s="532">
        <v>26</v>
      </c>
      <c r="B500" s="862" t="s">
        <v>837</v>
      </c>
      <c r="C500" s="831" t="s">
        <v>25</v>
      </c>
      <c r="D500" s="295">
        <v>4297254</v>
      </c>
      <c r="E500" s="295">
        <v>4297254</v>
      </c>
      <c r="F500" s="295">
        <v>4297254</v>
      </c>
      <c r="G500" s="295">
        <v>4297254</v>
      </c>
      <c r="H500" s="295">
        <v>4297254</v>
      </c>
      <c r="I500" s="295">
        <v>3992351</v>
      </c>
      <c r="J500" s="295">
        <v>3992351</v>
      </c>
      <c r="K500" s="295">
        <v>3992351</v>
      </c>
      <c r="L500" s="295">
        <v>3989453</v>
      </c>
      <c r="M500" s="295">
        <v>3989453</v>
      </c>
      <c r="N500" s="295">
        <v>12</v>
      </c>
      <c r="O500" s="295">
        <v>871</v>
      </c>
      <c r="P500" s="295">
        <v>871</v>
      </c>
      <c r="Q500" s="295">
        <v>871</v>
      </c>
      <c r="R500" s="295">
        <v>871</v>
      </c>
      <c r="S500" s="295">
        <v>871</v>
      </c>
      <c r="T500" s="295">
        <v>820</v>
      </c>
      <c r="U500" s="295">
        <v>820</v>
      </c>
      <c r="V500" s="295">
        <v>820</v>
      </c>
      <c r="W500" s="295">
        <v>820</v>
      </c>
      <c r="X500" s="295">
        <v>820</v>
      </c>
      <c r="Y500" s="853"/>
      <c r="Z500" s="832">
        <v>6.4650716502740416E-2</v>
      </c>
      <c r="AA500" s="832">
        <v>0.93534928349725954</v>
      </c>
      <c r="AB500" s="832"/>
      <c r="AC500" s="832"/>
      <c r="AD500" s="832"/>
      <c r="AE500" s="832"/>
      <c r="AF500" s="415"/>
      <c r="AG500" s="415"/>
      <c r="AH500" s="415"/>
      <c r="AI500" s="415"/>
      <c r="AJ500" s="415"/>
      <c r="AK500" s="415"/>
      <c r="AL500" s="415"/>
      <c r="AM500" s="296">
        <f>SUM(Y500:AL500)</f>
        <v>1</v>
      </c>
    </row>
    <row r="501" spans="1:39" ht="16" outlineLevel="1">
      <c r="A501" s="532"/>
      <c r="B501" s="863" t="s">
        <v>835</v>
      </c>
      <c r="C501" s="831" t="s">
        <v>163</v>
      </c>
      <c r="D501" s="295">
        <v>1024343.0998604361</v>
      </c>
      <c r="E501" s="295">
        <f>D501+($G501-$D501)/3</f>
        <v>1022654.605426437</v>
      </c>
      <c r="F501" s="295">
        <f>E501+($G501-$D501)/3</f>
        <v>1020966.1109924379</v>
      </c>
      <c r="G501" s="295">
        <v>1019277.6165584389</v>
      </c>
      <c r="H501" s="295"/>
      <c r="I501" s="295"/>
      <c r="J501" s="295"/>
      <c r="K501" s="295"/>
      <c r="L501" s="295"/>
      <c r="M501" s="295"/>
      <c r="N501" s="295">
        <f>N500</f>
        <v>12</v>
      </c>
      <c r="O501" s="295">
        <f>O500/D500*D501</f>
        <v>207.62162068577743</v>
      </c>
      <c r="P501" s="295">
        <f t="shared" ref="P501:X501" si="963">P500/E500*E501</f>
        <v>207.27938384057043</v>
      </c>
      <c r="Q501" s="295">
        <f t="shared" si="963"/>
        <v>206.93714699536343</v>
      </c>
      <c r="R501" s="295">
        <f t="shared" si="963"/>
        <v>206.59491015015641</v>
      </c>
      <c r="S501" s="295">
        <f t="shared" si="963"/>
        <v>0</v>
      </c>
      <c r="T501" s="295">
        <f t="shared" si="963"/>
        <v>0</v>
      </c>
      <c r="U501" s="295">
        <f t="shared" si="963"/>
        <v>0</v>
      </c>
      <c r="V501" s="295">
        <f t="shared" si="963"/>
        <v>0</v>
      </c>
      <c r="W501" s="295">
        <f t="shared" si="963"/>
        <v>0</v>
      </c>
      <c r="X501" s="295">
        <f t="shared" si="963"/>
        <v>0</v>
      </c>
      <c r="Y501" s="834">
        <f>Y500</f>
        <v>0</v>
      </c>
      <c r="Z501" s="834">
        <f t="shared" ref="Z501:AL501" si="964">Z500</f>
        <v>6.4650716502740416E-2</v>
      </c>
      <c r="AA501" s="834">
        <f t="shared" si="964"/>
        <v>0.93534928349725954</v>
      </c>
      <c r="AB501" s="834">
        <f t="shared" si="964"/>
        <v>0</v>
      </c>
      <c r="AC501" s="834">
        <f t="shared" si="964"/>
        <v>0</v>
      </c>
      <c r="AD501" s="834">
        <f t="shared" si="964"/>
        <v>0</v>
      </c>
      <c r="AE501" s="834">
        <f t="shared" si="964"/>
        <v>0</v>
      </c>
      <c r="AF501" s="834">
        <f t="shared" si="964"/>
        <v>0</v>
      </c>
      <c r="AG501" s="834">
        <f t="shared" si="964"/>
        <v>0</v>
      </c>
      <c r="AH501" s="834">
        <f t="shared" si="964"/>
        <v>0</v>
      </c>
      <c r="AI501" s="834">
        <f t="shared" si="964"/>
        <v>0</v>
      </c>
      <c r="AJ501" s="834">
        <f t="shared" si="964"/>
        <v>0</v>
      </c>
      <c r="AK501" s="834">
        <f t="shared" si="964"/>
        <v>0</v>
      </c>
      <c r="AL501" s="834">
        <f t="shared" si="964"/>
        <v>0</v>
      </c>
      <c r="AM501" s="306"/>
    </row>
    <row r="502" spans="1:39" ht="16" outlineLevel="1">
      <c r="A502" s="532"/>
      <c r="B502" s="863" t="s">
        <v>838</v>
      </c>
      <c r="C502" s="831" t="s">
        <v>163</v>
      </c>
      <c r="D502" s="295">
        <f>'3-a.  Rate Class Allocations'!K70</f>
        <v>11589.068245386567</v>
      </c>
      <c r="E502" s="295">
        <f>E500/D500*D502</f>
        <v>11589.068245386567</v>
      </c>
      <c r="F502" s="295">
        <f>F500/E500*E502</f>
        <v>11589.068245386567</v>
      </c>
      <c r="G502" s="295">
        <f>G500/F500*F502</f>
        <v>11589.068245386567</v>
      </c>
      <c r="H502" s="295"/>
      <c r="I502" s="295"/>
      <c r="J502" s="295"/>
      <c r="K502" s="295"/>
      <c r="L502" s="295"/>
      <c r="M502" s="295"/>
      <c r="N502" s="295">
        <v>12</v>
      </c>
      <c r="O502" s="295">
        <f>'3-a.  Rate Class Allocations'!L70</f>
        <v>0</v>
      </c>
      <c r="P502" s="295">
        <f>P500/O500*O502</f>
        <v>0</v>
      </c>
      <c r="Q502" s="295">
        <f>Q500/P500*P502</f>
        <v>0</v>
      </c>
      <c r="R502" s="295">
        <f>R500/Q500*Q502</f>
        <v>0</v>
      </c>
      <c r="S502" s="295">
        <f>S500/R500*R502</f>
        <v>0</v>
      </c>
      <c r="T502" s="295"/>
      <c r="U502" s="295"/>
      <c r="V502" s="295"/>
      <c r="W502" s="295"/>
      <c r="X502" s="295"/>
      <c r="Y502" s="834"/>
      <c r="Z502" s="834">
        <f>'3-a.  Rate Class Allocations'!K62</f>
        <v>1</v>
      </c>
      <c r="AA502" s="834">
        <f>'3-a.  Rate Class Allocations'!L62</f>
        <v>0</v>
      </c>
      <c r="AB502" s="834"/>
      <c r="AC502" s="834"/>
      <c r="AD502" s="834"/>
      <c r="AE502" s="834"/>
      <c r="AF502" s="834"/>
      <c r="AG502" s="834"/>
      <c r="AH502" s="834"/>
      <c r="AI502" s="834"/>
      <c r="AJ502" s="834"/>
      <c r="AK502" s="834"/>
      <c r="AL502" s="834"/>
      <c r="AM502" s="306"/>
    </row>
    <row r="503" spans="1:39" ht="16" outlineLevel="1">
      <c r="A503" s="532"/>
      <c r="B503" s="864"/>
      <c r="C503" s="831"/>
      <c r="D503" s="831"/>
      <c r="E503" s="831"/>
      <c r="F503" s="831"/>
      <c r="G503" s="831"/>
      <c r="H503" s="831"/>
      <c r="I503" s="831"/>
      <c r="J503" s="831"/>
      <c r="K503" s="831"/>
      <c r="L503" s="831"/>
      <c r="M503" s="831"/>
      <c r="N503" s="831"/>
      <c r="O503" s="831"/>
      <c r="P503" s="831"/>
      <c r="Q503" s="831"/>
      <c r="R503" s="831"/>
      <c r="S503" s="831"/>
      <c r="T503" s="831"/>
      <c r="U503" s="831"/>
      <c r="V503" s="831"/>
      <c r="W503" s="831"/>
      <c r="X503" s="831"/>
      <c r="Y503" s="837"/>
      <c r="Z503" s="858"/>
      <c r="AA503" s="858"/>
      <c r="AB503" s="858"/>
      <c r="AC503" s="858"/>
      <c r="AD503" s="858"/>
      <c r="AE503" s="858"/>
      <c r="AF503" s="858"/>
      <c r="AG503" s="858"/>
      <c r="AH503" s="858"/>
      <c r="AI503" s="858"/>
      <c r="AJ503" s="858"/>
      <c r="AK503" s="858"/>
      <c r="AL503" s="858"/>
      <c r="AM503" s="306"/>
    </row>
    <row r="504" spans="1:39" ht="17" outlineLevel="1">
      <c r="A504" s="532"/>
      <c r="B504" s="867" t="s">
        <v>834</v>
      </c>
      <c r="C504" s="831" t="s">
        <v>25</v>
      </c>
      <c r="D504" s="868"/>
      <c r="E504" s="295"/>
      <c r="F504" s="295"/>
      <c r="G504" s="295"/>
      <c r="H504" s="295"/>
      <c r="I504" s="295"/>
      <c r="J504" s="295"/>
      <c r="K504" s="295"/>
      <c r="L504" s="295"/>
      <c r="M504" s="295"/>
      <c r="N504" s="295">
        <v>12</v>
      </c>
      <c r="O504" s="295"/>
      <c r="P504" s="295"/>
      <c r="Q504" s="295"/>
      <c r="R504" s="295"/>
      <c r="S504" s="295"/>
      <c r="T504" s="295"/>
      <c r="U504" s="295"/>
      <c r="V504" s="295"/>
      <c r="W504" s="295"/>
      <c r="X504" s="295"/>
      <c r="Y504" s="853"/>
      <c r="Z504" s="832"/>
      <c r="AA504" s="832"/>
      <c r="AB504" s="832">
        <v>1</v>
      </c>
      <c r="AC504" s="832"/>
      <c r="AD504" s="832"/>
      <c r="AE504" s="832"/>
      <c r="AF504" s="415"/>
      <c r="AG504" s="415"/>
      <c r="AH504" s="415"/>
      <c r="AI504" s="415"/>
      <c r="AJ504" s="415"/>
      <c r="AK504" s="415"/>
      <c r="AL504" s="415"/>
      <c r="AM504" s="296">
        <f>SUM(Y504:AL504)</f>
        <v>1</v>
      </c>
    </row>
    <row r="505" spans="1:39" ht="16" outlineLevel="1">
      <c r="A505" s="532"/>
      <c r="B505" s="863" t="s">
        <v>839</v>
      </c>
      <c r="C505" s="831" t="s">
        <v>163</v>
      </c>
      <c r="D505" s="868"/>
      <c r="E505" s="295"/>
      <c r="F505" s="295"/>
      <c r="G505" s="295"/>
      <c r="H505" s="295"/>
      <c r="I505" s="295"/>
      <c r="J505" s="295"/>
      <c r="K505" s="295"/>
      <c r="L505" s="295"/>
      <c r="M505" s="295"/>
      <c r="N505" s="295">
        <f>N504</f>
        <v>12</v>
      </c>
      <c r="O505" s="295">
        <f>'8.  Streetlighting'!I84</f>
        <v>22.085834544825197</v>
      </c>
      <c r="P505" s="295">
        <f>'8.  Streetlighting'!$I85</f>
        <v>138.54688577362407</v>
      </c>
      <c r="Q505" s="295">
        <f>'8.  Streetlighting'!$I86</f>
        <v>138.54688577362407</v>
      </c>
      <c r="R505" s="295">
        <f>'8.  Streetlighting'!$I87</f>
        <v>138.54688577362407</v>
      </c>
      <c r="S505" s="295">
        <f>'8.  Streetlighting'!$I88</f>
        <v>138.54688577362407</v>
      </c>
      <c r="T505" s="295">
        <f>'8.  Streetlighting'!$I89</f>
        <v>138.54688577362407</v>
      </c>
      <c r="U505" s="295"/>
      <c r="V505" s="295"/>
      <c r="W505" s="295"/>
      <c r="X505" s="295"/>
      <c r="Y505" s="834">
        <f>Y504</f>
        <v>0</v>
      </c>
      <c r="Z505" s="834">
        <f t="shared" ref="Z505:AL505" si="965">Z504</f>
        <v>0</v>
      </c>
      <c r="AA505" s="834">
        <f t="shared" si="965"/>
        <v>0</v>
      </c>
      <c r="AB505" s="834">
        <f t="shared" si="965"/>
        <v>1</v>
      </c>
      <c r="AC505" s="834">
        <f t="shared" si="965"/>
        <v>0</v>
      </c>
      <c r="AD505" s="834">
        <f t="shared" si="965"/>
        <v>0</v>
      </c>
      <c r="AE505" s="834">
        <f t="shared" si="965"/>
        <v>0</v>
      </c>
      <c r="AF505" s="834">
        <f t="shared" si="965"/>
        <v>0</v>
      </c>
      <c r="AG505" s="834">
        <f t="shared" si="965"/>
        <v>0</v>
      </c>
      <c r="AH505" s="834">
        <f t="shared" si="965"/>
        <v>0</v>
      </c>
      <c r="AI505" s="834">
        <f t="shared" si="965"/>
        <v>0</v>
      </c>
      <c r="AJ505" s="834">
        <f t="shared" si="965"/>
        <v>0</v>
      </c>
      <c r="AK505" s="834">
        <f t="shared" si="965"/>
        <v>0</v>
      </c>
      <c r="AL505" s="834">
        <f t="shared" si="965"/>
        <v>0</v>
      </c>
      <c r="AM505" s="306"/>
    </row>
    <row r="506" spans="1:39" outlineLevel="1">
      <c r="A506" s="532"/>
      <c r="B506"/>
      <c r="C506"/>
      <c r="D506"/>
      <c r="E506"/>
      <c r="F506"/>
      <c r="G506"/>
      <c r="H506"/>
      <c r="I506"/>
      <c r="J506"/>
      <c r="K506"/>
      <c r="L506"/>
      <c r="M506"/>
      <c r="N506"/>
      <c r="O506"/>
      <c r="P506"/>
      <c r="Q506"/>
      <c r="R506"/>
      <c r="S506"/>
      <c r="T506"/>
      <c r="U506"/>
      <c r="V506"/>
      <c r="W506"/>
      <c r="X506"/>
      <c r="Y506" s="837"/>
      <c r="Z506" s="858"/>
      <c r="AA506" s="858"/>
      <c r="AB506" s="858"/>
      <c r="AC506"/>
      <c r="AD506"/>
      <c r="AE506"/>
      <c r="AF506"/>
      <c r="AG506"/>
      <c r="AH506"/>
      <c r="AI506"/>
      <c r="AJ506"/>
      <c r="AK506"/>
      <c r="AL506"/>
      <c r="AM506"/>
    </row>
    <row r="507" spans="1:39" ht="34" outlineLevel="1">
      <c r="A507" s="532">
        <v>27</v>
      </c>
      <c r="B507" s="862" t="s">
        <v>119</v>
      </c>
      <c r="C507" s="831" t="s">
        <v>25</v>
      </c>
      <c r="D507" s="295">
        <v>247325</v>
      </c>
      <c r="E507" s="295">
        <v>247325</v>
      </c>
      <c r="F507" s="295">
        <v>208194</v>
      </c>
      <c r="G507" s="295">
        <v>208194</v>
      </c>
      <c r="H507" s="295">
        <v>192339</v>
      </c>
      <c r="I507" s="295">
        <v>156658</v>
      </c>
      <c r="J507" s="295">
        <v>120111</v>
      </c>
      <c r="K507" s="295">
        <v>104252</v>
      </c>
      <c r="L507" s="295">
        <v>67622</v>
      </c>
      <c r="M507" s="295">
        <v>48669</v>
      </c>
      <c r="N507" s="295">
        <v>12</v>
      </c>
      <c r="O507" s="295">
        <v>55</v>
      </c>
      <c r="P507" s="295">
        <v>55</v>
      </c>
      <c r="Q507" s="295">
        <v>51</v>
      </c>
      <c r="R507" s="295">
        <v>51</v>
      </c>
      <c r="S507" s="295">
        <v>49</v>
      </c>
      <c r="T507" s="295">
        <v>43</v>
      </c>
      <c r="U507" s="295">
        <v>35</v>
      </c>
      <c r="V507" s="295">
        <v>31</v>
      </c>
      <c r="W507" s="295">
        <v>22</v>
      </c>
      <c r="X507" s="295">
        <v>16</v>
      </c>
      <c r="Y507" s="853"/>
      <c r="Z507" s="832">
        <v>1</v>
      </c>
      <c r="AA507" s="832"/>
      <c r="AB507" s="832"/>
      <c r="AC507" s="832"/>
      <c r="AD507" s="832"/>
      <c r="AE507" s="832"/>
      <c r="AF507" s="415"/>
      <c r="AG507" s="415"/>
      <c r="AH507" s="415"/>
      <c r="AI507" s="415"/>
      <c r="AJ507" s="415"/>
      <c r="AK507" s="415"/>
      <c r="AL507" s="415"/>
      <c r="AM507" s="296">
        <f>SUM(Y507:AL507)</f>
        <v>1</v>
      </c>
    </row>
    <row r="508" spans="1:39" ht="16" outlineLevel="1">
      <c r="A508" s="532"/>
      <c r="B508" s="864" t="s">
        <v>308</v>
      </c>
      <c r="C508" s="831" t="s">
        <v>163</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834">
        <f>Y507</f>
        <v>0</v>
      </c>
      <c r="Z508" s="834">
        <f t="shared" ref="Z508:AL508" si="966">Z507</f>
        <v>1</v>
      </c>
      <c r="AA508" s="834">
        <f t="shared" si="966"/>
        <v>0</v>
      </c>
      <c r="AB508" s="834">
        <f t="shared" si="966"/>
        <v>0</v>
      </c>
      <c r="AC508" s="834">
        <f t="shared" si="966"/>
        <v>0</v>
      </c>
      <c r="AD508" s="834">
        <f t="shared" si="966"/>
        <v>0</v>
      </c>
      <c r="AE508" s="834">
        <f t="shared" si="966"/>
        <v>0</v>
      </c>
      <c r="AF508" s="834">
        <f t="shared" si="966"/>
        <v>0</v>
      </c>
      <c r="AG508" s="834">
        <f t="shared" si="966"/>
        <v>0</v>
      </c>
      <c r="AH508" s="834">
        <f t="shared" si="966"/>
        <v>0</v>
      </c>
      <c r="AI508" s="834">
        <f t="shared" si="966"/>
        <v>0</v>
      </c>
      <c r="AJ508" s="834">
        <f t="shared" si="966"/>
        <v>0</v>
      </c>
      <c r="AK508" s="834">
        <f t="shared" si="966"/>
        <v>0</v>
      </c>
      <c r="AL508" s="834">
        <f t="shared" si="966"/>
        <v>0</v>
      </c>
      <c r="AM508" s="306"/>
    </row>
    <row r="509" spans="1:39" ht="16" outlineLevel="1">
      <c r="A509" s="532"/>
      <c r="B509" s="864"/>
      <c r="C509" s="831"/>
      <c r="D509" s="831"/>
      <c r="E509" s="831"/>
      <c r="F509" s="831"/>
      <c r="G509" s="831"/>
      <c r="H509" s="831"/>
      <c r="I509" s="831"/>
      <c r="J509" s="831"/>
      <c r="K509" s="831"/>
      <c r="L509" s="831"/>
      <c r="M509" s="831"/>
      <c r="N509" s="831"/>
      <c r="O509" s="831"/>
      <c r="P509" s="831"/>
      <c r="Q509" s="831"/>
      <c r="R509" s="831"/>
      <c r="S509" s="831"/>
      <c r="T509" s="831"/>
      <c r="U509" s="831"/>
      <c r="V509" s="831"/>
      <c r="W509" s="831"/>
      <c r="X509" s="831"/>
      <c r="Y509" s="837"/>
      <c r="Z509" s="858"/>
      <c r="AA509" s="858"/>
      <c r="AB509" s="858"/>
      <c r="AC509" s="858"/>
      <c r="AD509" s="858"/>
      <c r="AE509" s="858"/>
      <c r="AF509" s="858"/>
      <c r="AG509" s="858"/>
      <c r="AH509" s="858"/>
      <c r="AI509" s="858"/>
      <c r="AJ509" s="858"/>
      <c r="AK509" s="858"/>
      <c r="AL509" s="858"/>
      <c r="AM509" s="306"/>
    </row>
    <row r="510" spans="1:39" ht="34" outlineLevel="1">
      <c r="A510" s="532">
        <v>28</v>
      </c>
      <c r="B510" s="862" t="s">
        <v>840</v>
      </c>
      <c r="C510" s="831" t="s">
        <v>25</v>
      </c>
      <c r="D510" s="295">
        <v>397410</v>
      </c>
      <c r="E510" s="295">
        <v>397410</v>
      </c>
      <c r="F510" s="295">
        <v>397410</v>
      </c>
      <c r="G510" s="295">
        <v>397410</v>
      </c>
      <c r="H510" s="295">
        <v>397410</v>
      </c>
      <c r="I510" s="295">
        <v>397410</v>
      </c>
      <c r="J510" s="295">
        <v>397410</v>
      </c>
      <c r="K510" s="295">
        <v>397410</v>
      </c>
      <c r="L510" s="295">
        <v>397410</v>
      </c>
      <c r="M510" s="295">
        <v>0</v>
      </c>
      <c r="N510" s="295">
        <v>12</v>
      </c>
      <c r="O510" s="295">
        <v>0</v>
      </c>
      <c r="P510" s="295">
        <v>0</v>
      </c>
      <c r="Q510" s="295">
        <v>0</v>
      </c>
      <c r="R510" s="295">
        <v>0</v>
      </c>
      <c r="S510" s="295">
        <v>0</v>
      </c>
      <c r="T510" s="295">
        <v>0</v>
      </c>
      <c r="U510" s="295">
        <v>0</v>
      </c>
      <c r="V510" s="295">
        <v>0</v>
      </c>
      <c r="W510" s="295">
        <v>0</v>
      </c>
      <c r="X510" s="295">
        <v>0</v>
      </c>
      <c r="Y510" s="853"/>
      <c r="Z510" s="832"/>
      <c r="AA510" s="832">
        <v>1</v>
      </c>
      <c r="AB510" s="832"/>
      <c r="AC510" s="832"/>
      <c r="AD510" s="832"/>
      <c r="AE510" s="832"/>
      <c r="AF510" s="415"/>
      <c r="AG510" s="415"/>
      <c r="AH510" s="415"/>
      <c r="AI510" s="415"/>
      <c r="AJ510" s="415"/>
      <c r="AK510" s="415"/>
      <c r="AL510" s="415"/>
      <c r="AM510" s="296">
        <f>SUM(Y510:AL510)</f>
        <v>1</v>
      </c>
    </row>
    <row r="511" spans="1:39" ht="16" outlineLevel="1">
      <c r="A511" s="532"/>
      <c r="B511" s="864" t="s">
        <v>308</v>
      </c>
      <c r="C511" s="83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834">
        <f>Y510</f>
        <v>0</v>
      </c>
      <c r="Z511" s="834">
        <f t="shared" ref="Z511:AL511" si="967">Z510</f>
        <v>0</v>
      </c>
      <c r="AA511" s="834">
        <f t="shared" si="967"/>
        <v>1</v>
      </c>
      <c r="AB511" s="834">
        <f t="shared" si="967"/>
        <v>0</v>
      </c>
      <c r="AC511" s="834">
        <f t="shared" si="967"/>
        <v>0</v>
      </c>
      <c r="AD511" s="834">
        <f t="shared" si="967"/>
        <v>0</v>
      </c>
      <c r="AE511" s="834">
        <f t="shared" si="967"/>
        <v>0</v>
      </c>
      <c r="AF511" s="834">
        <f t="shared" si="967"/>
        <v>0</v>
      </c>
      <c r="AG511" s="834">
        <f t="shared" si="967"/>
        <v>0</v>
      </c>
      <c r="AH511" s="834">
        <f t="shared" si="967"/>
        <v>0</v>
      </c>
      <c r="AI511" s="834">
        <f t="shared" si="967"/>
        <v>0</v>
      </c>
      <c r="AJ511" s="834">
        <f t="shared" si="967"/>
        <v>0</v>
      </c>
      <c r="AK511" s="834">
        <f t="shared" si="967"/>
        <v>0</v>
      </c>
      <c r="AL511" s="834">
        <f t="shared" si="967"/>
        <v>0</v>
      </c>
      <c r="AM511" s="306"/>
    </row>
    <row r="512" spans="1:39" ht="16" outlineLevel="1">
      <c r="A512" s="532"/>
      <c r="B512" s="864"/>
      <c r="C512" s="831"/>
      <c r="D512" s="831"/>
      <c r="E512" s="831"/>
      <c r="F512" s="831"/>
      <c r="G512" s="831"/>
      <c r="H512" s="831"/>
      <c r="I512" s="831"/>
      <c r="J512" s="831"/>
      <c r="K512" s="831"/>
      <c r="L512" s="831"/>
      <c r="M512" s="831"/>
      <c r="N512" s="831"/>
      <c r="O512" s="831"/>
      <c r="P512" s="831"/>
      <c r="Q512" s="831"/>
      <c r="R512" s="831"/>
      <c r="S512" s="831"/>
      <c r="T512" s="831"/>
      <c r="U512" s="831"/>
      <c r="V512" s="831"/>
      <c r="W512" s="831"/>
      <c r="X512" s="831"/>
      <c r="Y512" s="837"/>
      <c r="Z512" s="858"/>
      <c r="AA512" s="858"/>
      <c r="AB512" s="858"/>
      <c r="AC512" s="858"/>
      <c r="AD512" s="858"/>
      <c r="AE512" s="858"/>
      <c r="AF512" s="858"/>
      <c r="AG512" s="858"/>
      <c r="AH512" s="858"/>
      <c r="AI512" s="858"/>
      <c r="AJ512" s="858"/>
      <c r="AK512" s="858"/>
      <c r="AL512" s="858"/>
      <c r="AM512" s="306"/>
    </row>
    <row r="513" spans="1:39" ht="34" hidden="1" outlineLevel="1">
      <c r="A513" s="532">
        <v>30</v>
      </c>
      <c r="B513" s="862" t="s">
        <v>122</v>
      </c>
      <c r="C513" s="83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853"/>
      <c r="Z513" s="832"/>
      <c r="AA513" s="832"/>
      <c r="AB513" s="832"/>
      <c r="AC513" s="832"/>
      <c r="AD513" s="832"/>
      <c r="AE513" s="832"/>
      <c r="AF513" s="415"/>
      <c r="AG513" s="415"/>
      <c r="AH513" s="415"/>
      <c r="AI513" s="415"/>
      <c r="AJ513" s="415"/>
      <c r="AK513" s="415"/>
      <c r="AL513" s="415"/>
      <c r="AM513" s="296">
        <f>SUM(Y513:AL513)</f>
        <v>0</v>
      </c>
    </row>
    <row r="514" spans="1:39" ht="16" hidden="1" outlineLevel="1">
      <c r="A514" s="532"/>
      <c r="B514" s="864" t="s">
        <v>308</v>
      </c>
      <c r="C514" s="83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834">
        <f>Y513</f>
        <v>0</v>
      </c>
      <c r="Z514" s="834">
        <f t="shared" ref="Z514:AL514" si="968">Z513</f>
        <v>0</v>
      </c>
      <c r="AA514" s="834">
        <f t="shared" si="968"/>
        <v>0</v>
      </c>
      <c r="AB514" s="834">
        <f t="shared" si="968"/>
        <v>0</v>
      </c>
      <c r="AC514" s="834">
        <f t="shared" si="968"/>
        <v>0</v>
      </c>
      <c r="AD514" s="834">
        <f t="shared" si="968"/>
        <v>0</v>
      </c>
      <c r="AE514" s="834">
        <f t="shared" si="968"/>
        <v>0</v>
      </c>
      <c r="AF514" s="834">
        <f t="shared" si="968"/>
        <v>0</v>
      </c>
      <c r="AG514" s="834">
        <f t="shared" si="968"/>
        <v>0</v>
      </c>
      <c r="AH514" s="834">
        <f t="shared" si="968"/>
        <v>0</v>
      </c>
      <c r="AI514" s="834">
        <f t="shared" si="968"/>
        <v>0</v>
      </c>
      <c r="AJ514" s="834">
        <f t="shared" si="968"/>
        <v>0</v>
      </c>
      <c r="AK514" s="834">
        <f t="shared" si="968"/>
        <v>0</v>
      </c>
      <c r="AL514" s="834">
        <f t="shared" si="968"/>
        <v>0</v>
      </c>
      <c r="AM514" s="306"/>
    </row>
    <row r="515" spans="1:39" ht="16" hidden="1" outlineLevel="1">
      <c r="A515" s="532"/>
      <c r="B515" s="864"/>
      <c r="C515" s="831"/>
      <c r="D515" s="831"/>
      <c r="E515" s="831"/>
      <c r="F515" s="831"/>
      <c r="G515" s="831"/>
      <c r="H515" s="831"/>
      <c r="I515" s="831"/>
      <c r="J515" s="831"/>
      <c r="K515" s="831"/>
      <c r="L515" s="831"/>
      <c r="M515" s="831"/>
      <c r="N515" s="831"/>
      <c r="O515" s="831"/>
      <c r="P515" s="831"/>
      <c r="Q515" s="831"/>
      <c r="R515" s="831"/>
      <c r="S515" s="831"/>
      <c r="T515" s="831"/>
      <c r="U515" s="831"/>
      <c r="V515" s="831"/>
      <c r="W515" s="831"/>
      <c r="X515" s="831"/>
      <c r="Y515" s="837"/>
      <c r="Z515" s="858"/>
      <c r="AA515" s="858"/>
      <c r="AB515" s="858"/>
      <c r="AC515" s="858"/>
      <c r="AD515" s="858"/>
      <c r="AE515" s="858"/>
      <c r="AF515" s="858"/>
      <c r="AG515" s="858"/>
      <c r="AH515" s="858"/>
      <c r="AI515" s="858"/>
      <c r="AJ515" s="858"/>
      <c r="AK515" s="858"/>
      <c r="AL515" s="858"/>
      <c r="AM515" s="306"/>
    </row>
    <row r="516" spans="1:39" ht="34" hidden="1" outlineLevel="1">
      <c r="A516" s="532">
        <v>31</v>
      </c>
      <c r="B516" s="862" t="s">
        <v>123</v>
      </c>
      <c r="C516" s="831" t="s">
        <v>25</v>
      </c>
      <c r="D516" s="295"/>
      <c r="E516" s="295"/>
      <c r="F516" s="295"/>
      <c r="G516" s="295"/>
      <c r="H516" s="295"/>
      <c r="I516" s="295"/>
      <c r="J516" s="295"/>
      <c r="K516" s="295"/>
      <c r="L516" s="295"/>
      <c r="M516" s="295"/>
      <c r="N516" s="295">
        <v>12</v>
      </c>
      <c r="O516" s="295"/>
      <c r="P516" s="295"/>
      <c r="Q516" s="295"/>
      <c r="R516" s="295"/>
      <c r="S516" s="295"/>
      <c r="T516" s="295"/>
      <c r="U516" s="295"/>
      <c r="V516" s="295"/>
      <c r="W516" s="295"/>
      <c r="X516" s="295"/>
      <c r="Y516" s="853"/>
      <c r="Z516" s="832"/>
      <c r="AA516" s="832"/>
      <c r="AB516" s="832"/>
      <c r="AC516" s="832"/>
      <c r="AD516" s="832"/>
      <c r="AE516" s="832"/>
      <c r="AF516" s="415"/>
      <c r="AG516" s="415"/>
      <c r="AH516" s="415"/>
      <c r="AI516" s="415"/>
      <c r="AJ516" s="415"/>
      <c r="AK516" s="415"/>
      <c r="AL516" s="415"/>
      <c r="AM516" s="296">
        <f>SUM(Y516:AL516)</f>
        <v>0</v>
      </c>
    </row>
    <row r="517" spans="1:39" ht="16" hidden="1" outlineLevel="1">
      <c r="A517" s="532"/>
      <c r="B517" s="864" t="s">
        <v>308</v>
      </c>
      <c r="C517" s="831" t="s">
        <v>163</v>
      </c>
      <c r="D517" s="295"/>
      <c r="E517" s="295"/>
      <c r="F517" s="295"/>
      <c r="G517" s="295"/>
      <c r="H517" s="295"/>
      <c r="I517" s="295"/>
      <c r="J517" s="295"/>
      <c r="K517" s="295"/>
      <c r="L517" s="295"/>
      <c r="M517" s="295"/>
      <c r="N517" s="295">
        <f>N516</f>
        <v>12</v>
      </c>
      <c r="O517" s="295"/>
      <c r="P517" s="295"/>
      <c r="Q517" s="295"/>
      <c r="R517" s="295"/>
      <c r="S517" s="295"/>
      <c r="T517" s="295"/>
      <c r="U517" s="295"/>
      <c r="V517" s="295"/>
      <c r="W517" s="295"/>
      <c r="X517" s="295"/>
      <c r="Y517" s="834">
        <f>Y516</f>
        <v>0</v>
      </c>
      <c r="Z517" s="834">
        <f t="shared" ref="Z517:AL517" si="969">Z516</f>
        <v>0</v>
      </c>
      <c r="AA517" s="834">
        <f t="shared" si="969"/>
        <v>0</v>
      </c>
      <c r="AB517" s="834">
        <f t="shared" si="969"/>
        <v>0</v>
      </c>
      <c r="AC517" s="834">
        <f t="shared" si="969"/>
        <v>0</v>
      </c>
      <c r="AD517" s="834">
        <f t="shared" si="969"/>
        <v>0</v>
      </c>
      <c r="AE517" s="834">
        <f t="shared" si="969"/>
        <v>0</v>
      </c>
      <c r="AF517" s="834">
        <f t="shared" si="969"/>
        <v>0</v>
      </c>
      <c r="AG517" s="834">
        <f t="shared" si="969"/>
        <v>0</v>
      </c>
      <c r="AH517" s="834">
        <f t="shared" si="969"/>
        <v>0</v>
      </c>
      <c r="AI517" s="834">
        <f t="shared" si="969"/>
        <v>0</v>
      </c>
      <c r="AJ517" s="834">
        <f t="shared" si="969"/>
        <v>0</v>
      </c>
      <c r="AK517" s="834">
        <f t="shared" si="969"/>
        <v>0</v>
      </c>
      <c r="AL517" s="834">
        <f t="shared" si="969"/>
        <v>0</v>
      </c>
      <c r="AM517" s="306"/>
    </row>
    <row r="518" spans="1:39" ht="16" hidden="1" outlineLevel="1">
      <c r="A518" s="532"/>
      <c r="B518" s="862"/>
      <c r="C518" s="831"/>
      <c r="D518" s="831"/>
      <c r="E518" s="831"/>
      <c r="F518" s="831"/>
      <c r="G518" s="831"/>
      <c r="H518" s="831"/>
      <c r="I518" s="831"/>
      <c r="J518" s="831"/>
      <c r="K518" s="831"/>
      <c r="L518" s="831"/>
      <c r="M518" s="831"/>
      <c r="N518" s="831"/>
      <c r="O518" s="831"/>
      <c r="P518" s="831"/>
      <c r="Q518" s="831"/>
      <c r="R518" s="831"/>
      <c r="S518" s="831"/>
      <c r="T518" s="831"/>
      <c r="U518" s="831"/>
      <c r="V518" s="831"/>
      <c r="W518" s="831"/>
      <c r="X518" s="831"/>
      <c r="Y518" s="837"/>
      <c r="Z518" s="858"/>
      <c r="AA518" s="858"/>
      <c r="AB518" s="858"/>
      <c r="AC518" s="858"/>
      <c r="AD518" s="858"/>
      <c r="AE518" s="858"/>
      <c r="AF518" s="858"/>
      <c r="AG518" s="858"/>
      <c r="AH518" s="858"/>
      <c r="AI518" s="858"/>
      <c r="AJ518" s="858"/>
      <c r="AK518" s="858"/>
      <c r="AL518" s="858"/>
      <c r="AM518" s="306"/>
    </row>
    <row r="519" spans="1:39" ht="17" outlineLevel="1">
      <c r="A519" s="532">
        <v>32</v>
      </c>
      <c r="B519" s="862" t="s">
        <v>124</v>
      </c>
      <c r="C519" s="831" t="s">
        <v>25</v>
      </c>
      <c r="D519" s="295">
        <v>62740</v>
      </c>
      <c r="E519" s="295">
        <v>62740</v>
      </c>
      <c r="F519" s="295">
        <v>62740</v>
      </c>
      <c r="G519" s="295">
        <v>62088</v>
      </c>
      <c r="H519" s="295">
        <v>62088</v>
      </c>
      <c r="I519" s="295">
        <v>62088</v>
      </c>
      <c r="J519" s="295">
        <v>62088</v>
      </c>
      <c r="K519" s="295">
        <v>62088</v>
      </c>
      <c r="L519" s="295">
        <v>62088</v>
      </c>
      <c r="M519" s="295">
        <v>62088</v>
      </c>
      <c r="N519" s="295">
        <v>12</v>
      </c>
      <c r="O519" s="295">
        <v>0</v>
      </c>
      <c r="P519" s="295">
        <v>0</v>
      </c>
      <c r="Q519" s="295">
        <v>0</v>
      </c>
      <c r="R519" s="295">
        <v>0</v>
      </c>
      <c r="S519" s="295">
        <v>0</v>
      </c>
      <c r="T519" s="295">
        <v>0</v>
      </c>
      <c r="U519" s="295">
        <v>0</v>
      </c>
      <c r="V519" s="295">
        <v>0</v>
      </c>
      <c r="W519" s="295">
        <v>0</v>
      </c>
      <c r="X519" s="295">
        <v>0</v>
      </c>
      <c r="Y519" s="853"/>
      <c r="Z519" s="832"/>
      <c r="AA519" s="832">
        <v>1</v>
      </c>
      <c r="AB519" s="832"/>
      <c r="AC519" s="832"/>
      <c r="AD519" s="832"/>
      <c r="AE519" s="832"/>
      <c r="AF519" s="415"/>
      <c r="AG519" s="415"/>
      <c r="AH519" s="415"/>
      <c r="AI519" s="415"/>
      <c r="AJ519" s="415"/>
      <c r="AK519" s="415"/>
      <c r="AL519" s="415"/>
      <c r="AM519" s="296">
        <f>SUM(Y519:AL519)</f>
        <v>1</v>
      </c>
    </row>
    <row r="520" spans="1:39" ht="16" outlineLevel="1">
      <c r="A520" s="532"/>
      <c r="B520" s="864" t="s">
        <v>308</v>
      </c>
      <c r="C520" s="83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834">
        <f>Y519</f>
        <v>0</v>
      </c>
      <c r="Z520" s="834">
        <f t="shared" ref="Z520:AL520" si="970">Z519</f>
        <v>0</v>
      </c>
      <c r="AA520" s="834">
        <f t="shared" si="970"/>
        <v>1</v>
      </c>
      <c r="AB520" s="834">
        <f t="shared" si="970"/>
        <v>0</v>
      </c>
      <c r="AC520" s="834">
        <f t="shared" si="970"/>
        <v>0</v>
      </c>
      <c r="AD520" s="834">
        <f t="shared" si="970"/>
        <v>0</v>
      </c>
      <c r="AE520" s="834">
        <f t="shared" si="970"/>
        <v>0</v>
      </c>
      <c r="AF520" s="834">
        <f t="shared" si="970"/>
        <v>0</v>
      </c>
      <c r="AG520" s="834">
        <f t="shared" si="970"/>
        <v>0</v>
      </c>
      <c r="AH520" s="834">
        <f t="shared" si="970"/>
        <v>0</v>
      </c>
      <c r="AI520" s="834">
        <f t="shared" si="970"/>
        <v>0</v>
      </c>
      <c r="AJ520" s="834">
        <f t="shared" si="970"/>
        <v>0</v>
      </c>
      <c r="AK520" s="834">
        <f t="shared" si="970"/>
        <v>0</v>
      </c>
      <c r="AL520" s="834">
        <f t="shared" si="970"/>
        <v>0</v>
      </c>
      <c r="AM520" s="306"/>
    </row>
    <row r="521" spans="1:39" ht="16" outlineLevel="1">
      <c r="A521" s="532"/>
      <c r="B521" s="862"/>
      <c r="C521" s="831"/>
      <c r="D521" s="831"/>
      <c r="E521" s="831"/>
      <c r="F521" s="831"/>
      <c r="G521" s="831"/>
      <c r="H521" s="831"/>
      <c r="I521" s="831"/>
      <c r="J521" s="831"/>
      <c r="K521" s="831"/>
      <c r="L521" s="831"/>
      <c r="M521" s="831"/>
      <c r="N521" s="831"/>
      <c r="O521" s="831"/>
      <c r="P521" s="831"/>
      <c r="Q521" s="831"/>
      <c r="R521" s="831"/>
      <c r="S521" s="831"/>
      <c r="T521" s="831"/>
      <c r="U521" s="831"/>
      <c r="V521" s="831"/>
      <c r="W521" s="831"/>
      <c r="X521" s="831"/>
      <c r="Y521" s="837"/>
      <c r="Z521" s="858"/>
      <c r="AA521" s="858"/>
      <c r="AB521" s="858"/>
      <c r="AC521" s="858"/>
      <c r="AD521" s="858"/>
      <c r="AE521" s="858"/>
      <c r="AF521" s="858"/>
      <c r="AG521" s="858"/>
      <c r="AH521" s="858"/>
      <c r="AI521" s="858"/>
      <c r="AJ521" s="858"/>
      <c r="AK521" s="858"/>
      <c r="AL521" s="858"/>
      <c r="AM521" s="306"/>
    </row>
    <row r="522" spans="1:39" ht="16" hidden="1" outlineLevel="1">
      <c r="A522" s="532"/>
      <c r="B522" s="866" t="s">
        <v>501</v>
      </c>
      <c r="C522" s="831"/>
      <c r="D522" s="831"/>
      <c r="E522" s="831"/>
      <c r="F522" s="831"/>
      <c r="G522" s="831"/>
      <c r="H522" s="831"/>
      <c r="I522" s="831"/>
      <c r="J522" s="831"/>
      <c r="K522" s="831"/>
      <c r="L522" s="831"/>
      <c r="M522" s="831"/>
      <c r="N522" s="831"/>
      <c r="O522" s="831"/>
      <c r="P522" s="831"/>
      <c r="Q522" s="831"/>
      <c r="R522" s="831"/>
      <c r="S522" s="831"/>
      <c r="T522" s="831"/>
      <c r="U522" s="831"/>
      <c r="V522" s="831"/>
      <c r="W522" s="831"/>
      <c r="X522" s="831"/>
      <c r="Y522" s="837"/>
      <c r="Z522" s="858"/>
      <c r="AA522" s="858"/>
      <c r="AB522" s="858"/>
      <c r="AC522" s="858"/>
      <c r="AD522" s="858"/>
      <c r="AE522" s="858"/>
      <c r="AF522" s="858"/>
      <c r="AG522" s="858"/>
      <c r="AH522" s="858"/>
      <c r="AI522" s="858"/>
      <c r="AJ522" s="858"/>
      <c r="AK522" s="858"/>
      <c r="AL522" s="858"/>
      <c r="AM522" s="306"/>
    </row>
    <row r="523" spans="1:39" ht="17" hidden="1" outlineLevel="1">
      <c r="A523" s="532">
        <v>33</v>
      </c>
      <c r="B523" s="862" t="s">
        <v>125</v>
      </c>
      <c r="C523" s="83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853"/>
      <c r="Z523" s="832"/>
      <c r="AA523" s="832"/>
      <c r="AB523" s="832"/>
      <c r="AC523" s="832"/>
      <c r="AD523" s="832"/>
      <c r="AE523" s="832"/>
      <c r="AF523" s="415"/>
      <c r="AG523" s="415"/>
      <c r="AH523" s="415"/>
      <c r="AI523" s="415"/>
      <c r="AJ523" s="415"/>
      <c r="AK523" s="415"/>
      <c r="AL523" s="415"/>
      <c r="AM523" s="296">
        <f>SUM(Y523:AL523)</f>
        <v>0</v>
      </c>
    </row>
    <row r="524" spans="1:39" ht="16" hidden="1" outlineLevel="1">
      <c r="A524" s="532"/>
      <c r="B524" s="864" t="s">
        <v>308</v>
      </c>
      <c r="C524" s="831" t="s">
        <v>163</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834">
        <f>Y523</f>
        <v>0</v>
      </c>
      <c r="Z524" s="834">
        <f t="shared" ref="Z524:AL524" si="971">Z523</f>
        <v>0</v>
      </c>
      <c r="AA524" s="834">
        <f t="shared" si="971"/>
        <v>0</v>
      </c>
      <c r="AB524" s="834">
        <f t="shared" si="971"/>
        <v>0</v>
      </c>
      <c r="AC524" s="834">
        <f t="shared" si="971"/>
        <v>0</v>
      </c>
      <c r="AD524" s="834">
        <f t="shared" si="971"/>
        <v>0</v>
      </c>
      <c r="AE524" s="834">
        <f t="shared" si="971"/>
        <v>0</v>
      </c>
      <c r="AF524" s="834">
        <f t="shared" si="971"/>
        <v>0</v>
      </c>
      <c r="AG524" s="834">
        <f t="shared" si="971"/>
        <v>0</v>
      </c>
      <c r="AH524" s="834">
        <f t="shared" si="971"/>
        <v>0</v>
      </c>
      <c r="AI524" s="834">
        <f t="shared" si="971"/>
        <v>0</v>
      </c>
      <c r="AJ524" s="834">
        <f t="shared" si="971"/>
        <v>0</v>
      </c>
      <c r="AK524" s="834">
        <f t="shared" si="971"/>
        <v>0</v>
      </c>
      <c r="AL524" s="834">
        <f t="shared" si="971"/>
        <v>0</v>
      </c>
      <c r="AM524" s="306"/>
    </row>
    <row r="525" spans="1:39" ht="16" hidden="1" outlineLevel="1">
      <c r="A525" s="532"/>
      <c r="B525" s="862"/>
      <c r="C525" s="831"/>
      <c r="D525" s="831"/>
      <c r="E525" s="831"/>
      <c r="F525" s="831"/>
      <c r="G525" s="831"/>
      <c r="H525" s="831"/>
      <c r="I525" s="831"/>
      <c r="J525" s="831"/>
      <c r="K525" s="831"/>
      <c r="L525" s="831"/>
      <c r="M525" s="831"/>
      <c r="N525" s="831"/>
      <c r="O525" s="831"/>
      <c r="P525" s="831"/>
      <c r="Q525" s="831"/>
      <c r="R525" s="831"/>
      <c r="S525" s="831"/>
      <c r="T525" s="831"/>
      <c r="U525" s="831"/>
      <c r="V525" s="831"/>
      <c r="W525" s="831"/>
      <c r="X525" s="831"/>
      <c r="Y525" s="837"/>
      <c r="Z525" s="858"/>
      <c r="AA525" s="858"/>
      <c r="AB525" s="858"/>
      <c r="AC525" s="858"/>
      <c r="AD525" s="858"/>
      <c r="AE525" s="858"/>
      <c r="AF525" s="858"/>
      <c r="AG525" s="858"/>
      <c r="AH525" s="858"/>
      <c r="AI525" s="858"/>
      <c r="AJ525" s="858"/>
      <c r="AK525" s="858"/>
      <c r="AL525" s="858"/>
      <c r="AM525" s="306"/>
    </row>
    <row r="526" spans="1:39" ht="17" hidden="1" outlineLevel="1">
      <c r="A526" s="532">
        <v>34</v>
      </c>
      <c r="B526" s="862" t="s">
        <v>126</v>
      </c>
      <c r="C526" s="831" t="s">
        <v>25</v>
      </c>
      <c r="D526" s="295"/>
      <c r="E526" s="295"/>
      <c r="F526" s="295"/>
      <c r="G526" s="295"/>
      <c r="H526" s="295"/>
      <c r="I526" s="295"/>
      <c r="J526" s="295"/>
      <c r="K526" s="295"/>
      <c r="L526" s="295"/>
      <c r="M526" s="295"/>
      <c r="N526" s="295">
        <v>0</v>
      </c>
      <c r="O526" s="295"/>
      <c r="P526" s="295"/>
      <c r="Q526" s="295"/>
      <c r="R526" s="295"/>
      <c r="S526" s="295"/>
      <c r="T526" s="295"/>
      <c r="U526" s="295"/>
      <c r="V526" s="295"/>
      <c r="W526" s="295"/>
      <c r="X526" s="295"/>
      <c r="Y526" s="853"/>
      <c r="Z526" s="832"/>
      <c r="AA526" s="832"/>
      <c r="AB526" s="832"/>
      <c r="AC526" s="832"/>
      <c r="AD526" s="832"/>
      <c r="AE526" s="832"/>
      <c r="AF526" s="415"/>
      <c r="AG526" s="415"/>
      <c r="AH526" s="415"/>
      <c r="AI526" s="415"/>
      <c r="AJ526" s="415"/>
      <c r="AK526" s="415"/>
      <c r="AL526" s="415"/>
      <c r="AM526" s="296">
        <f>SUM(Y526:AL526)</f>
        <v>0</v>
      </c>
    </row>
    <row r="527" spans="1:39" ht="16" hidden="1" outlineLevel="1">
      <c r="A527" s="532"/>
      <c r="B527" s="864" t="s">
        <v>308</v>
      </c>
      <c r="C527" s="831" t="s">
        <v>163</v>
      </c>
      <c r="D527" s="295"/>
      <c r="E527" s="295"/>
      <c r="F527" s="295"/>
      <c r="G527" s="295"/>
      <c r="H527" s="295"/>
      <c r="I527" s="295"/>
      <c r="J527" s="295"/>
      <c r="K527" s="295"/>
      <c r="L527" s="295"/>
      <c r="M527" s="295"/>
      <c r="N527" s="295">
        <f>N526</f>
        <v>0</v>
      </c>
      <c r="O527" s="295"/>
      <c r="P527" s="295"/>
      <c r="Q527" s="295"/>
      <c r="R527" s="295"/>
      <c r="S527" s="295"/>
      <c r="T527" s="295"/>
      <c r="U527" s="295"/>
      <c r="V527" s="295"/>
      <c r="W527" s="295"/>
      <c r="X527" s="295"/>
      <c r="Y527" s="834">
        <f>Y526</f>
        <v>0</v>
      </c>
      <c r="Z527" s="834">
        <f t="shared" ref="Z527:AL527" si="972">Z526</f>
        <v>0</v>
      </c>
      <c r="AA527" s="834">
        <f t="shared" si="972"/>
        <v>0</v>
      </c>
      <c r="AB527" s="834">
        <f t="shared" si="972"/>
        <v>0</v>
      </c>
      <c r="AC527" s="834">
        <f t="shared" si="972"/>
        <v>0</v>
      </c>
      <c r="AD527" s="834">
        <f t="shared" si="972"/>
        <v>0</v>
      </c>
      <c r="AE527" s="834">
        <f t="shared" si="972"/>
        <v>0</v>
      </c>
      <c r="AF527" s="834">
        <f t="shared" si="972"/>
        <v>0</v>
      </c>
      <c r="AG527" s="834">
        <f t="shared" si="972"/>
        <v>0</v>
      </c>
      <c r="AH527" s="834">
        <f t="shared" si="972"/>
        <v>0</v>
      </c>
      <c r="AI527" s="834">
        <f t="shared" si="972"/>
        <v>0</v>
      </c>
      <c r="AJ527" s="834">
        <f t="shared" si="972"/>
        <v>0</v>
      </c>
      <c r="AK527" s="834">
        <f t="shared" si="972"/>
        <v>0</v>
      </c>
      <c r="AL527" s="834">
        <f t="shared" si="972"/>
        <v>0</v>
      </c>
      <c r="AM527" s="306"/>
    </row>
    <row r="528" spans="1:39" ht="16" hidden="1" outlineLevel="1">
      <c r="A528" s="532"/>
      <c r="B528" s="862"/>
      <c r="C528" s="831"/>
      <c r="D528" s="831"/>
      <c r="E528" s="831"/>
      <c r="F528" s="831"/>
      <c r="G528" s="831"/>
      <c r="H528" s="831"/>
      <c r="I528" s="831"/>
      <c r="J528" s="831"/>
      <c r="K528" s="831"/>
      <c r="L528" s="831"/>
      <c r="M528" s="831"/>
      <c r="N528" s="831"/>
      <c r="O528" s="831"/>
      <c r="P528" s="831"/>
      <c r="Q528" s="831"/>
      <c r="R528" s="831"/>
      <c r="S528" s="831"/>
      <c r="T528" s="831"/>
      <c r="U528" s="831"/>
      <c r="V528" s="831"/>
      <c r="W528" s="831"/>
      <c r="X528" s="831"/>
      <c r="Y528" s="837"/>
      <c r="Z528" s="858"/>
      <c r="AA528" s="858"/>
      <c r="AB528" s="858"/>
      <c r="AC528" s="858"/>
      <c r="AD528" s="858"/>
      <c r="AE528" s="858"/>
      <c r="AF528" s="858"/>
      <c r="AG528" s="858"/>
      <c r="AH528" s="858"/>
      <c r="AI528" s="858"/>
      <c r="AJ528" s="858"/>
      <c r="AK528" s="858"/>
      <c r="AL528" s="858"/>
      <c r="AM528" s="306"/>
    </row>
    <row r="529" spans="1:39" ht="17" hidden="1" outlineLevel="1">
      <c r="A529" s="532">
        <v>35</v>
      </c>
      <c r="B529" s="862" t="s">
        <v>127</v>
      </c>
      <c r="C529" s="831" t="s">
        <v>25</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853"/>
      <c r="Z529" s="832"/>
      <c r="AA529" s="832"/>
      <c r="AB529" s="832"/>
      <c r="AC529" s="832"/>
      <c r="AD529" s="832"/>
      <c r="AE529" s="832"/>
      <c r="AF529" s="415"/>
      <c r="AG529" s="415"/>
      <c r="AH529" s="415"/>
      <c r="AI529" s="415"/>
      <c r="AJ529" s="415"/>
      <c r="AK529" s="415"/>
      <c r="AL529" s="415"/>
      <c r="AM529" s="296">
        <f>SUM(Y529:AL529)</f>
        <v>0</v>
      </c>
    </row>
    <row r="530" spans="1:39" ht="16" hidden="1" outlineLevel="1">
      <c r="A530" s="532"/>
      <c r="B530" s="864" t="s">
        <v>308</v>
      </c>
      <c r="C530" s="831" t="s">
        <v>163</v>
      </c>
      <c r="D530" s="295"/>
      <c r="E530" s="295"/>
      <c r="F530" s="295"/>
      <c r="G530" s="295"/>
      <c r="H530" s="295"/>
      <c r="I530" s="295"/>
      <c r="J530" s="295"/>
      <c r="K530" s="295"/>
      <c r="L530" s="295"/>
      <c r="M530" s="295"/>
      <c r="N530" s="295">
        <f>N529</f>
        <v>0</v>
      </c>
      <c r="O530" s="295"/>
      <c r="P530" s="295"/>
      <c r="Q530" s="295"/>
      <c r="R530" s="295"/>
      <c r="S530" s="295"/>
      <c r="T530" s="295"/>
      <c r="U530" s="295"/>
      <c r="V530" s="295"/>
      <c r="W530" s="295"/>
      <c r="X530" s="295"/>
      <c r="Y530" s="834">
        <f>Y529</f>
        <v>0</v>
      </c>
      <c r="Z530" s="834">
        <f t="shared" ref="Z530:AL530" si="973">Z529</f>
        <v>0</v>
      </c>
      <c r="AA530" s="834">
        <f t="shared" si="973"/>
        <v>0</v>
      </c>
      <c r="AB530" s="834">
        <f t="shared" si="973"/>
        <v>0</v>
      </c>
      <c r="AC530" s="834">
        <f t="shared" si="973"/>
        <v>0</v>
      </c>
      <c r="AD530" s="834">
        <f t="shared" si="973"/>
        <v>0</v>
      </c>
      <c r="AE530" s="834">
        <f t="shared" si="973"/>
        <v>0</v>
      </c>
      <c r="AF530" s="834">
        <f t="shared" si="973"/>
        <v>0</v>
      </c>
      <c r="AG530" s="834">
        <f t="shared" si="973"/>
        <v>0</v>
      </c>
      <c r="AH530" s="834">
        <f t="shared" si="973"/>
        <v>0</v>
      </c>
      <c r="AI530" s="834">
        <f t="shared" si="973"/>
        <v>0</v>
      </c>
      <c r="AJ530" s="834">
        <f t="shared" si="973"/>
        <v>0</v>
      </c>
      <c r="AK530" s="834">
        <f t="shared" si="973"/>
        <v>0</v>
      </c>
      <c r="AL530" s="834">
        <f t="shared" si="973"/>
        <v>0</v>
      </c>
      <c r="AM530" s="306"/>
    </row>
    <row r="531" spans="1:39" ht="16" hidden="1" outlineLevel="1">
      <c r="A531" s="532"/>
      <c r="B531" s="864"/>
      <c r="C531" s="831"/>
      <c r="D531" s="831"/>
      <c r="E531" s="831"/>
      <c r="F531" s="831"/>
      <c r="G531" s="831"/>
      <c r="H531" s="831"/>
      <c r="I531" s="831"/>
      <c r="J531" s="831"/>
      <c r="K531" s="831"/>
      <c r="L531" s="831"/>
      <c r="M531" s="831"/>
      <c r="N531" s="831"/>
      <c r="O531" s="831"/>
      <c r="P531" s="831"/>
      <c r="Q531" s="831"/>
      <c r="R531" s="831"/>
      <c r="S531" s="831"/>
      <c r="T531" s="831"/>
      <c r="U531" s="831"/>
      <c r="V531" s="831"/>
      <c r="W531" s="831"/>
      <c r="X531" s="831"/>
      <c r="Y531" s="837"/>
      <c r="Z531" s="858"/>
      <c r="AA531" s="858"/>
      <c r="AB531" s="858"/>
      <c r="AC531" s="858"/>
      <c r="AD531" s="858"/>
      <c r="AE531" s="858"/>
      <c r="AF531" s="858"/>
      <c r="AG531" s="858"/>
      <c r="AH531" s="858"/>
      <c r="AI531" s="858"/>
      <c r="AJ531" s="858"/>
      <c r="AK531" s="858"/>
      <c r="AL531" s="858"/>
      <c r="AM531" s="306"/>
    </row>
    <row r="532" spans="1:39" ht="16" outlineLevel="1">
      <c r="A532" s="532"/>
      <c r="B532" s="866" t="s">
        <v>502</v>
      </c>
      <c r="C532" s="831"/>
      <c r="D532" s="831"/>
      <c r="E532" s="831"/>
      <c r="F532" s="831"/>
      <c r="G532" s="831"/>
      <c r="H532" s="831"/>
      <c r="I532" s="831"/>
      <c r="J532" s="831"/>
      <c r="K532" s="831"/>
      <c r="L532" s="831"/>
      <c r="M532" s="831"/>
      <c r="N532" s="831"/>
      <c r="O532" s="831"/>
      <c r="P532" s="831"/>
      <c r="Q532" s="831"/>
      <c r="R532" s="831"/>
      <c r="S532" s="831"/>
      <c r="T532" s="831"/>
      <c r="U532" s="831"/>
      <c r="V532" s="831"/>
      <c r="W532" s="831"/>
      <c r="X532" s="831"/>
      <c r="Y532" s="837"/>
      <c r="Z532" s="858"/>
      <c r="AA532" s="858"/>
      <c r="AB532" s="858"/>
      <c r="AC532" s="858"/>
      <c r="AD532" s="858"/>
      <c r="AE532" s="858"/>
      <c r="AF532" s="858"/>
      <c r="AG532" s="858"/>
      <c r="AH532" s="858"/>
      <c r="AI532" s="858"/>
      <c r="AJ532" s="858"/>
      <c r="AK532" s="858"/>
      <c r="AL532" s="858"/>
      <c r="AM532" s="306"/>
    </row>
    <row r="533" spans="1:39" ht="17" outlineLevel="1">
      <c r="A533" s="532">
        <v>36</v>
      </c>
      <c r="B533" s="862" t="s">
        <v>841</v>
      </c>
      <c r="C533" s="831" t="s">
        <v>25</v>
      </c>
      <c r="D533" s="295">
        <v>61141</v>
      </c>
      <c r="E533" s="295">
        <v>61141</v>
      </c>
      <c r="F533" s="295">
        <v>61141</v>
      </c>
      <c r="G533" s="295">
        <v>61141</v>
      </c>
      <c r="H533" s="295">
        <v>61141</v>
      </c>
      <c r="I533" s="295">
        <v>61141</v>
      </c>
      <c r="J533" s="295">
        <v>61141</v>
      </c>
      <c r="K533" s="295">
        <v>61141</v>
      </c>
      <c r="L533" s="295">
        <v>61141</v>
      </c>
      <c r="M533" s="295">
        <v>61141</v>
      </c>
      <c r="N533" s="295">
        <v>12</v>
      </c>
      <c r="O533" s="295">
        <v>6</v>
      </c>
      <c r="P533" s="295">
        <v>6</v>
      </c>
      <c r="Q533" s="295">
        <v>6</v>
      </c>
      <c r="R533" s="295">
        <v>6</v>
      </c>
      <c r="S533" s="295">
        <v>6</v>
      </c>
      <c r="T533" s="295">
        <v>6</v>
      </c>
      <c r="U533" s="295">
        <v>6</v>
      </c>
      <c r="V533" s="295">
        <v>6</v>
      </c>
      <c r="W533" s="295">
        <v>6</v>
      </c>
      <c r="X533" s="295">
        <v>6</v>
      </c>
      <c r="Y533" s="853">
        <v>1</v>
      </c>
      <c r="Z533" s="832"/>
      <c r="AA533" s="832"/>
      <c r="AB533" s="832"/>
      <c r="AC533" s="832"/>
      <c r="AD533" s="832"/>
      <c r="AE533" s="832"/>
      <c r="AF533" s="415"/>
      <c r="AG533" s="415"/>
      <c r="AH533" s="415"/>
      <c r="AI533" s="415"/>
      <c r="AJ533" s="415"/>
      <c r="AK533" s="415"/>
      <c r="AL533" s="415"/>
      <c r="AM533" s="296">
        <f>SUM(Y533:AL533)</f>
        <v>1</v>
      </c>
    </row>
    <row r="534" spans="1:39" ht="16" outlineLevel="1">
      <c r="A534" s="532"/>
      <c r="B534" s="864" t="s">
        <v>308</v>
      </c>
      <c r="C534" s="83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834">
        <f>Y533</f>
        <v>1</v>
      </c>
      <c r="Z534" s="834">
        <f t="shared" ref="Z534:AL534" si="974">Z533</f>
        <v>0</v>
      </c>
      <c r="AA534" s="834">
        <f t="shared" si="974"/>
        <v>0</v>
      </c>
      <c r="AB534" s="834">
        <f t="shared" si="974"/>
        <v>0</v>
      </c>
      <c r="AC534" s="834">
        <f t="shared" si="974"/>
        <v>0</v>
      </c>
      <c r="AD534" s="834">
        <f t="shared" si="974"/>
        <v>0</v>
      </c>
      <c r="AE534" s="834">
        <f t="shared" si="974"/>
        <v>0</v>
      </c>
      <c r="AF534" s="834">
        <f t="shared" si="974"/>
        <v>0</v>
      </c>
      <c r="AG534" s="834">
        <f t="shared" si="974"/>
        <v>0</v>
      </c>
      <c r="AH534" s="834">
        <f t="shared" si="974"/>
        <v>0</v>
      </c>
      <c r="AI534" s="834">
        <f t="shared" si="974"/>
        <v>0</v>
      </c>
      <c r="AJ534" s="834">
        <f t="shared" si="974"/>
        <v>0</v>
      </c>
      <c r="AK534" s="834">
        <f t="shared" si="974"/>
        <v>0</v>
      </c>
      <c r="AL534" s="834">
        <f t="shared" si="974"/>
        <v>0</v>
      </c>
      <c r="AM534" s="306"/>
    </row>
    <row r="535" spans="1:39" ht="16"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4" hidden="1" outlineLevel="1">
      <c r="A536" s="532">
        <v>37</v>
      </c>
      <c r="B536" s="428" t="s">
        <v>129</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t="16" hidden="1" outlineLevel="1">
      <c r="A537" s="532"/>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975">Z536</f>
        <v>0</v>
      </c>
      <c r="AA537" s="411">
        <f t="shared" ref="AA537" si="976">AA536</f>
        <v>0</v>
      </c>
      <c r="AB537" s="411">
        <f t="shared" ref="AB537" si="977">AB536</f>
        <v>0</v>
      </c>
      <c r="AC537" s="411">
        <f t="shared" ref="AC537" si="978">AC536</f>
        <v>0</v>
      </c>
      <c r="AD537" s="411">
        <f t="shared" ref="AD537" si="979">AD536</f>
        <v>0</v>
      </c>
      <c r="AE537" s="411">
        <f t="shared" ref="AE537" si="980">AE536</f>
        <v>0</v>
      </c>
      <c r="AF537" s="411">
        <f t="shared" ref="AF537" si="981">AF536</f>
        <v>0</v>
      </c>
      <c r="AG537" s="411">
        <f t="shared" ref="AG537" si="982">AG536</f>
        <v>0</v>
      </c>
      <c r="AH537" s="411">
        <f t="shared" ref="AH537" si="983">AH536</f>
        <v>0</v>
      </c>
      <c r="AI537" s="411">
        <f t="shared" ref="AI537" si="984">AI536</f>
        <v>0</v>
      </c>
      <c r="AJ537" s="411">
        <f t="shared" ref="AJ537" si="985">AJ536</f>
        <v>0</v>
      </c>
      <c r="AK537" s="411">
        <f t="shared" ref="AK537" si="986">AK536</f>
        <v>0</v>
      </c>
      <c r="AL537" s="411">
        <f t="shared" ref="AL537" si="987">AL536</f>
        <v>0</v>
      </c>
      <c r="AM537" s="306"/>
    </row>
    <row r="538" spans="1:39" ht="16" hidden="1" outlineLevel="1">
      <c r="A538" s="532"/>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7" hidden="1" outlineLevel="1">
      <c r="A539" s="532">
        <v>38</v>
      </c>
      <c r="B539" s="428" t="s">
        <v>130</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ht="16" hidden="1" outlineLevel="1">
      <c r="A540" s="532"/>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988">Z539</f>
        <v>0</v>
      </c>
      <c r="AA540" s="411">
        <f t="shared" ref="AA540" si="989">AA539</f>
        <v>0</v>
      </c>
      <c r="AB540" s="411">
        <f t="shared" ref="AB540" si="990">AB539</f>
        <v>0</v>
      </c>
      <c r="AC540" s="411">
        <f t="shared" ref="AC540" si="991">AC539</f>
        <v>0</v>
      </c>
      <c r="AD540" s="411">
        <f t="shared" ref="AD540" si="992">AD539</f>
        <v>0</v>
      </c>
      <c r="AE540" s="411">
        <f t="shared" ref="AE540" si="993">AE539</f>
        <v>0</v>
      </c>
      <c r="AF540" s="411">
        <f t="shared" ref="AF540" si="994">AF539</f>
        <v>0</v>
      </c>
      <c r="AG540" s="411">
        <f t="shared" ref="AG540" si="995">AG539</f>
        <v>0</v>
      </c>
      <c r="AH540" s="411">
        <f t="shared" ref="AH540" si="996">AH539</f>
        <v>0</v>
      </c>
      <c r="AI540" s="411">
        <f t="shared" ref="AI540" si="997">AI539</f>
        <v>0</v>
      </c>
      <c r="AJ540" s="411">
        <f t="shared" ref="AJ540" si="998">AJ539</f>
        <v>0</v>
      </c>
      <c r="AK540" s="411">
        <f t="shared" ref="AK540" si="999">AK539</f>
        <v>0</v>
      </c>
      <c r="AL540" s="411">
        <f t="shared" ref="AL540" si="1000">AL539</f>
        <v>0</v>
      </c>
      <c r="AM540" s="306"/>
    </row>
    <row r="541" spans="1:39" ht="16" hidden="1" outlineLevel="1">
      <c r="A541" s="532"/>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34" hidden="1" outlineLevel="1">
      <c r="A542" s="532">
        <v>39</v>
      </c>
      <c r="B542" s="428" t="s">
        <v>131</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ht="16" hidden="1" outlineLevel="1">
      <c r="A543" s="532"/>
      <c r="B543" s="431"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1">
        <f>Y542</f>
        <v>0</v>
      </c>
      <c r="Z543" s="411">
        <f t="shared" ref="Z543" si="1001">Z542</f>
        <v>0</v>
      </c>
      <c r="AA543" s="411">
        <f t="shared" ref="AA543" si="1002">AA542</f>
        <v>0</v>
      </c>
      <c r="AB543" s="411">
        <f t="shared" ref="AB543" si="1003">AB542</f>
        <v>0</v>
      </c>
      <c r="AC543" s="411">
        <f t="shared" ref="AC543" si="1004">AC542</f>
        <v>0</v>
      </c>
      <c r="AD543" s="411">
        <f t="shared" ref="AD543" si="1005">AD542</f>
        <v>0</v>
      </c>
      <c r="AE543" s="411">
        <f t="shared" ref="AE543" si="1006">AE542</f>
        <v>0</v>
      </c>
      <c r="AF543" s="411">
        <f t="shared" ref="AF543" si="1007">AF542</f>
        <v>0</v>
      </c>
      <c r="AG543" s="411">
        <f t="shared" ref="AG543" si="1008">AG542</f>
        <v>0</v>
      </c>
      <c r="AH543" s="411">
        <f t="shared" ref="AH543" si="1009">AH542</f>
        <v>0</v>
      </c>
      <c r="AI543" s="411">
        <f t="shared" ref="AI543" si="1010">AI542</f>
        <v>0</v>
      </c>
      <c r="AJ543" s="411">
        <f t="shared" ref="AJ543" si="1011">AJ542</f>
        <v>0</v>
      </c>
      <c r="AK543" s="411">
        <f t="shared" ref="AK543" si="1012">AK542</f>
        <v>0</v>
      </c>
      <c r="AL543" s="411">
        <f t="shared" ref="AL543" si="1013">AL542</f>
        <v>0</v>
      </c>
      <c r="AM543" s="306"/>
    </row>
    <row r="544" spans="1:39" ht="16" hidden="1" outlineLevel="1">
      <c r="A544" s="532"/>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34" hidden="1" outlineLevel="1">
      <c r="A545" s="532">
        <v>40</v>
      </c>
      <c r="B545" s="428" t="s">
        <v>132</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ht="16" hidden="1" outlineLevel="1">
      <c r="A546" s="532"/>
      <c r="B546" s="431"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1">
        <f>Y545</f>
        <v>0</v>
      </c>
      <c r="Z546" s="411">
        <f t="shared" ref="Z546" si="1014">Z545</f>
        <v>0</v>
      </c>
      <c r="AA546" s="411">
        <f t="shared" ref="AA546" si="1015">AA545</f>
        <v>0</v>
      </c>
      <c r="AB546" s="411">
        <f t="shared" ref="AB546" si="1016">AB545</f>
        <v>0</v>
      </c>
      <c r="AC546" s="411">
        <f t="shared" ref="AC546" si="1017">AC545</f>
        <v>0</v>
      </c>
      <c r="AD546" s="411">
        <f t="shared" ref="AD546" si="1018">AD545</f>
        <v>0</v>
      </c>
      <c r="AE546" s="411">
        <f t="shared" ref="AE546" si="1019">AE545</f>
        <v>0</v>
      </c>
      <c r="AF546" s="411">
        <f t="shared" ref="AF546" si="1020">AF545</f>
        <v>0</v>
      </c>
      <c r="AG546" s="411">
        <f t="shared" ref="AG546" si="1021">AG545</f>
        <v>0</v>
      </c>
      <c r="AH546" s="411">
        <f t="shared" ref="AH546" si="1022">AH545</f>
        <v>0</v>
      </c>
      <c r="AI546" s="411">
        <f t="shared" ref="AI546" si="1023">AI545</f>
        <v>0</v>
      </c>
      <c r="AJ546" s="411">
        <f t="shared" ref="AJ546" si="1024">AJ545</f>
        <v>0</v>
      </c>
      <c r="AK546" s="411">
        <f t="shared" ref="AK546" si="1025">AK545</f>
        <v>0</v>
      </c>
      <c r="AL546" s="411">
        <f t="shared" ref="AL546" si="1026">AL545</f>
        <v>0</v>
      </c>
      <c r="AM546" s="306"/>
    </row>
    <row r="547" spans="1:39" ht="16" hidden="1" outlineLevel="1">
      <c r="A547" s="532"/>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34" hidden="1" outlineLevel="1">
      <c r="A548" s="532">
        <v>41</v>
      </c>
      <c r="B548" s="428" t="s">
        <v>133</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ht="16" hidden="1" outlineLevel="1">
      <c r="A549" s="532"/>
      <c r="B549" s="431"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1027">Z548</f>
        <v>0</v>
      </c>
      <c r="AA549" s="411">
        <f t="shared" ref="AA549" si="1028">AA548</f>
        <v>0</v>
      </c>
      <c r="AB549" s="411">
        <f t="shared" ref="AB549" si="1029">AB548</f>
        <v>0</v>
      </c>
      <c r="AC549" s="411">
        <f t="shared" ref="AC549" si="1030">AC548</f>
        <v>0</v>
      </c>
      <c r="AD549" s="411">
        <f t="shared" ref="AD549" si="1031">AD548</f>
        <v>0</v>
      </c>
      <c r="AE549" s="411">
        <f t="shared" ref="AE549" si="1032">AE548</f>
        <v>0</v>
      </c>
      <c r="AF549" s="411">
        <f t="shared" ref="AF549" si="1033">AF548</f>
        <v>0</v>
      </c>
      <c r="AG549" s="411">
        <f t="shared" ref="AG549" si="1034">AG548</f>
        <v>0</v>
      </c>
      <c r="AH549" s="411">
        <f t="shared" ref="AH549" si="1035">AH548</f>
        <v>0</v>
      </c>
      <c r="AI549" s="411">
        <f t="shared" ref="AI549" si="1036">AI548</f>
        <v>0</v>
      </c>
      <c r="AJ549" s="411">
        <f t="shared" ref="AJ549" si="1037">AJ548</f>
        <v>0</v>
      </c>
      <c r="AK549" s="411">
        <f t="shared" ref="AK549" si="1038">AK548</f>
        <v>0</v>
      </c>
      <c r="AL549" s="411">
        <f t="shared" ref="AL549" si="1039">AL548</f>
        <v>0</v>
      </c>
      <c r="AM549" s="306"/>
    </row>
    <row r="550" spans="1:39" ht="16" hidden="1" outlineLevel="1">
      <c r="A550" s="532"/>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34" hidden="1" outlineLevel="1">
      <c r="A551" s="532">
        <v>42</v>
      </c>
      <c r="B551" s="428" t="s">
        <v>134</v>
      </c>
      <c r="C551" s="291" t="s">
        <v>25</v>
      </c>
      <c r="D551" s="295"/>
      <c r="E551" s="295"/>
      <c r="F551" s="295"/>
      <c r="G551" s="295"/>
      <c r="H551" s="295"/>
      <c r="I551" s="295"/>
      <c r="J551" s="295"/>
      <c r="K551" s="295"/>
      <c r="L551" s="295"/>
      <c r="M551" s="295"/>
      <c r="N551" s="291"/>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ht="16" hidden="1" outlineLevel="1">
      <c r="A552" s="532"/>
      <c r="B552" s="431" t="s">
        <v>308</v>
      </c>
      <c r="C552" s="291" t="s">
        <v>163</v>
      </c>
      <c r="D552" s="295"/>
      <c r="E552" s="295"/>
      <c r="F552" s="295"/>
      <c r="G552" s="295"/>
      <c r="H552" s="295"/>
      <c r="I552" s="295"/>
      <c r="J552" s="295"/>
      <c r="K552" s="295"/>
      <c r="L552" s="295"/>
      <c r="M552" s="295"/>
      <c r="N552" s="468"/>
      <c r="O552" s="295"/>
      <c r="P552" s="295"/>
      <c r="Q552" s="295"/>
      <c r="R552" s="295"/>
      <c r="S552" s="295"/>
      <c r="T552" s="295"/>
      <c r="U552" s="295"/>
      <c r="V552" s="295"/>
      <c r="W552" s="295"/>
      <c r="X552" s="295"/>
      <c r="Y552" s="411">
        <f>Y551</f>
        <v>0</v>
      </c>
      <c r="Z552" s="411">
        <f t="shared" ref="Z552" si="1040">Z551</f>
        <v>0</v>
      </c>
      <c r="AA552" s="411">
        <f t="shared" ref="AA552" si="1041">AA551</f>
        <v>0</v>
      </c>
      <c r="AB552" s="411">
        <f t="shared" ref="AB552" si="1042">AB551</f>
        <v>0</v>
      </c>
      <c r="AC552" s="411">
        <f t="shared" ref="AC552" si="1043">AC551</f>
        <v>0</v>
      </c>
      <c r="AD552" s="411">
        <f t="shared" ref="AD552" si="1044">AD551</f>
        <v>0</v>
      </c>
      <c r="AE552" s="411">
        <f t="shared" ref="AE552" si="1045">AE551</f>
        <v>0</v>
      </c>
      <c r="AF552" s="411">
        <f t="shared" ref="AF552" si="1046">AF551</f>
        <v>0</v>
      </c>
      <c r="AG552" s="411">
        <f t="shared" ref="AG552" si="1047">AG551</f>
        <v>0</v>
      </c>
      <c r="AH552" s="411">
        <f t="shared" ref="AH552" si="1048">AH551</f>
        <v>0</v>
      </c>
      <c r="AI552" s="411">
        <f t="shared" ref="AI552" si="1049">AI551</f>
        <v>0</v>
      </c>
      <c r="AJ552" s="411">
        <f t="shared" ref="AJ552" si="1050">AJ551</f>
        <v>0</v>
      </c>
      <c r="AK552" s="411">
        <f t="shared" ref="AK552" si="1051">AK551</f>
        <v>0</v>
      </c>
      <c r="AL552" s="411">
        <f t="shared" ref="AL552" si="1052">AL551</f>
        <v>0</v>
      </c>
      <c r="AM552" s="306"/>
    </row>
    <row r="553" spans="1:39" ht="16" hidden="1" outlineLevel="1">
      <c r="A553" s="532"/>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17" hidden="1" outlineLevel="1">
      <c r="A554" s="532">
        <v>43</v>
      </c>
      <c r="B554" s="428" t="s">
        <v>135</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ht="16" hidden="1" outlineLevel="1">
      <c r="A555" s="532"/>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053">Z554</f>
        <v>0</v>
      </c>
      <c r="AA555" s="411">
        <f t="shared" ref="AA555" si="1054">AA554</f>
        <v>0</v>
      </c>
      <c r="AB555" s="411">
        <f t="shared" ref="AB555" si="1055">AB554</f>
        <v>0</v>
      </c>
      <c r="AC555" s="411">
        <f t="shared" ref="AC555" si="1056">AC554</f>
        <v>0</v>
      </c>
      <c r="AD555" s="411">
        <f t="shared" ref="AD555" si="1057">AD554</f>
        <v>0</v>
      </c>
      <c r="AE555" s="411">
        <f t="shared" ref="AE555" si="1058">AE554</f>
        <v>0</v>
      </c>
      <c r="AF555" s="411">
        <f t="shared" ref="AF555" si="1059">AF554</f>
        <v>0</v>
      </c>
      <c r="AG555" s="411">
        <f t="shared" ref="AG555" si="1060">AG554</f>
        <v>0</v>
      </c>
      <c r="AH555" s="411">
        <f t="shared" ref="AH555" si="1061">AH554</f>
        <v>0</v>
      </c>
      <c r="AI555" s="411">
        <f t="shared" ref="AI555" si="1062">AI554</f>
        <v>0</v>
      </c>
      <c r="AJ555" s="411">
        <f t="shared" ref="AJ555" si="1063">AJ554</f>
        <v>0</v>
      </c>
      <c r="AK555" s="411">
        <f t="shared" ref="AK555" si="1064">AK554</f>
        <v>0</v>
      </c>
      <c r="AL555" s="411">
        <f t="shared" ref="AL555" si="1065">AL554</f>
        <v>0</v>
      </c>
      <c r="AM555" s="306"/>
    </row>
    <row r="556" spans="1:39" ht="16" hidden="1" outlineLevel="1">
      <c r="A556" s="532"/>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51" hidden="1" outlineLevel="1">
      <c r="A557" s="532">
        <v>44</v>
      </c>
      <c r="B557" s="428" t="s">
        <v>136</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ht="16" hidden="1" outlineLevel="1">
      <c r="A558" s="532"/>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066">Z557</f>
        <v>0</v>
      </c>
      <c r="AA558" s="411">
        <f t="shared" ref="AA558" si="1067">AA557</f>
        <v>0</v>
      </c>
      <c r="AB558" s="411">
        <f t="shared" ref="AB558" si="1068">AB557</f>
        <v>0</v>
      </c>
      <c r="AC558" s="411">
        <f t="shared" ref="AC558" si="1069">AC557</f>
        <v>0</v>
      </c>
      <c r="AD558" s="411">
        <f t="shared" ref="AD558" si="1070">AD557</f>
        <v>0</v>
      </c>
      <c r="AE558" s="411">
        <f t="shared" ref="AE558" si="1071">AE557</f>
        <v>0</v>
      </c>
      <c r="AF558" s="411">
        <f t="shared" ref="AF558" si="1072">AF557</f>
        <v>0</v>
      </c>
      <c r="AG558" s="411">
        <f t="shared" ref="AG558" si="1073">AG557</f>
        <v>0</v>
      </c>
      <c r="AH558" s="411">
        <f t="shared" ref="AH558" si="1074">AH557</f>
        <v>0</v>
      </c>
      <c r="AI558" s="411">
        <f t="shared" ref="AI558" si="1075">AI557</f>
        <v>0</v>
      </c>
      <c r="AJ558" s="411">
        <f t="shared" ref="AJ558" si="1076">AJ557</f>
        <v>0</v>
      </c>
      <c r="AK558" s="411">
        <f t="shared" ref="AK558" si="1077">AK557</f>
        <v>0</v>
      </c>
      <c r="AL558" s="411">
        <f t="shared" ref="AL558" si="1078">AL557</f>
        <v>0</v>
      </c>
      <c r="AM558" s="306"/>
    </row>
    <row r="559" spans="1:39" ht="16" hidden="1" outlineLevel="1">
      <c r="A559" s="532"/>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34" hidden="1" outlineLevel="1">
      <c r="A560" s="532">
        <v>45</v>
      </c>
      <c r="B560" s="428" t="s">
        <v>137</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ht="16" hidden="1" outlineLevel="1">
      <c r="A561" s="532"/>
      <c r="B561" s="431"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1079">Z560</f>
        <v>0</v>
      </c>
      <c r="AA561" s="411">
        <f t="shared" ref="AA561" si="1080">AA560</f>
        <v>0</v>
      </c>
      <c r="AB561" s="411">
        <f t="shared" ref="AB561" si="1081">AB560</f>
        <v>0</v>
      </c>
      <c r="AC561" s="411">
        <f t="shared" ref="AC561" si="1082">AC560</f>
        <v>0</v>
      </c>
      <c r="AD561" s="411">
        <f t="shared" ref="AD561" si="1083">AD560</f>
        <v>0</v>
      </c>
      <c r="AE561" s="411">
        <f t="shared" ref="AE561" si="1084">AE560</f>
        <v>0</v>
      </c>
      <c r="AF561" s="411">
        <f t="shared" ref="AF561" si="1085">AF560</f>
        <v>0</v>
      </c>
      <c r="AG561" s="411">
        <f t="shared" ref="AG561" si="1086">AG560</f>
        <v>0</v>
      </c>
      <c r="AH561" s="411">
        <f t="shared" ref="AH561" si="1087">AH560</f>
        <v>0</v>
      </c>
      <c r="AI561" s="411">
        <f t="shared" ref="AI561" si="1088">AI560</f>
        <v>0</v>
      </c>
      <c r="AJ561" s="411">
        <f t="shared" ref="AJ561" si="1089">AJ560</f>
        <v>0</v>
      </c>
      <c r="AK561" s="411">
        <f t="shared" ref="AK561" si="1090">AK560</f>
        <v>0</v>
      </c>
      <c r="AL561" s="411">
        <f t="shared" ref="AL561" si="1091">AL560</f>
        <v>0</v>
      </c>
      <c r="AM561" s="306"/>
    </row>
    <row r="562" spans="1:39" ht="16" hidden="1" outlineLevel="1">
      <c r="A562" s="532"/>
      <c r="B562" s="428"/>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ht="34" hidden="1" outlineLevel="1">
      <c r="A563" s="532">
        <v>46</v>
      </c>
      <c r="B563" s="428" t="s">
        <v>138</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6"/>
      <c r="Z563" s="410"/>
      <c r="AA563" s="410"/>
      <c r="AB563" s="410"/>
      <c r="AC563" s="410"/>
      <c r="AD563" s="410"/>
      <c r="AE563" s="410"/>
      <c r="AF563" s="415"/>
      <c r="AG563" s="415"/>
      <c r="AH563" s="415"/>
      <c r="AI563" s="415"/>
      <c r="AJ563" s="415"/>
      <c r="AK563" s="415"/>
      <c r="AL563" s="415"/>
      <c r="AM563" s="296">
        <f>SUM(Y563:AL563)</f>
        <v>0</v>
      </c>
    </row>
    <row r="564" spans="1:39" ht="16" hidden="1" outlineLevel="1">
      <c r="A564" s="532"/>
      <c r="B564" s="431"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0</v>
      </c>
      <c r="Z564" s="411">
        <f t="shared" ref="Z564" si="1092">Z563</f>
        <v>0</v>
      </c>
      <c r="AA564" s="411">
        <f t="shared" ref="AA564" si="1093">AA563</f>
        <v>0</v>
      </c>
      <c r="AB564" s="411">
        <f t="shared" ref="AB564" si="1094">AB563</f>
        <v>0</v>
      </c>
      <c r="AC564" s="411">
        <f t="shared" ref="AC564" si="1095">AC563</f>
        <v>0</v>
      </c>
      <c r="AD564" s="411">
        <f t="shared" ref="AD564" si="1096">AD563</f>
        <v>0</v>
      </c>
      <c r="AE564" s="411">
        <f t="shared" ref="AE564" si="1097">AE563</f>
        <v>0</v>
      </c>
      <c r="AF564" s="411">
        <f t="shared" ref="AF564" si="1098">AF563</f>
        <v>0</v>
      </c>
      <c r="AG564" s="411">
        <f t="shared" ref="AG564" si="1099">AG563</f>
        <v>0</v>
      </c>
      <c r="AH564" s="411">
        <f t="shared" ref="AH564" si="1100">AH563</f>
        <v>0</v>
      </c>
      <c r="AI564" s="411">
        <f t="shared" ref="AI564" si="1101">AI563</f>
        <v>0</v>
      </c>
      <c r="AJ564" s="411">
        <f t="shared" ref="AJ564" si="1102">AJ563</f>
        <v>0</v>
      </c>
      <c r="AK564" s="411">
        <f t="shared" ref="AK564" si="1103">AK563</f>
        <v>0</v>
      </c>
      <c r="AL564" s="411">
        <f t="shared" ref="AL564" si="1104">AL563</f>
        <v>0</v>
      </c>
      <c r="AM564" s="306"/>
    </row>
    <row r="565" spans="1:39" ht="16" hidden="1" outlineLevel="1">
      <c r="A565" s="532"/>
      <c r="B565" s="428"/>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412"/>
      <c r="Z565" s="425"/>
      <c r="AA565" s="425"/>
      <c r="AB565" s="425"/>
      <c r="AC565" s="425"/>
      <c r="AD565" s="425"/>
      <c r="AE565" s="425"/>
      <c r="AF565" s="425"/>
      <c r="AG565" s="425"/>
      <c r="AH565" s="425"/>
      <c r="AI565" s="425"/>
      <c r="AJ565" s="425"/>
      <c r="AK565" s="425"/>
      <c r="AL565" s="425"/>
      <c r="AM565" s="306"/>
    </row>
    <row r="566" spans="1:39" ht="34" hidden="1" outlineLevel="1">
      <c r="A566" s="532">
        <v>47</v>
      </c>
      <c r="B566" s="428" t="s">
        <v>139</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6"/>
      <c r="Z566" s="410"/>
      <c r="AA566" s="410"/>
      <c r="AB566" s="410"/>
      <c r="AC566" s="410"/>
      <c r="AD566" s="410"/>
      <c r="AE566" s="410"/>
      <c r="AF566" s="415"/>
      <c r="AG566" s="415"/>
      <c r="AH566" s="415"/>
      <c r="AI566" s="415"/>
      <c r="AJ566" s="415"/>
      <c r="AK566" s="415"/>
      <c r="AL566" s="415"/>
      <c r="AM566" s="296">
        <f>SUM(Y566:AL566)</f>
        <v>0</v>
      </c>
    </row>
    <row r="567" spans="1:39" ht="16" hidden="1" outlineLevel="1">
      <c r="A567" s="532"/>
      <c r="B567" s="431"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1">
        <f>Y566</f>
        <v>0</v>
      </c>
      <c r="Z567" s="411">
        <f t="shared" ref="Z567" si="1105">Z566</f>
        <v>0</v>
      </c>
      <c r="AA567" s="411">
        <f t="shared" ref="AA567" si="1106">AA566</f>
        <v>0</v>
      </c>
      <c r="AB567" s="411">
        <f t="shared" ref="AB567" si="1107">AB566</f>
        <v>0</v>
      </c>
      <c r="AC567" s="411">
        <f t="shared" ref="AC567" si="1108">AC566</f>
        <v>0</v>
      </c>
      <c r="AD567" s="411">
        <f t="shared" ref="AD567" si="1109">AD566</f>
        <v>0</v>
      </c>
      <c r="AE567" s="411">
        <f t="shared" ref="AE567" si="1110">AE566</f>
        <v>0</v>
      </c>
      <c r="AF567" s="411">
        <f t="shared" ref="AF567" si="1111">AF566</f>
        <v>0</v>
      </c>
      <c r="AG567" s="411">
        <f t="shared" ref="AG567" si="1112">AG566</f>
        <v>0</v>
      </c>
      <c r="AH567" s="411">
        <f t="shared" ref="AH567" si="1113">AH566</f>
        <v>0</v>
      </c>
      <c r="AI567" s="411">
        <f t="shared" ref="AI567" si="1114">AI566</f>
        <v>0</v>
      </c>
      <c r="AJ567" s="411">
        <f t="shared" ref="AJ567" si="1115">AJ566</f>
        <v>0</v>
      </c>
      <c r="AK567" s="411">
        <f t="shared" ref="AK567" si="1116">AK566</f>
        <v>0</v>
      </c>
      <c r="AL567" s="411">
        <f t="shared" ref="AL567" si="1117">AL566</f>
        <v>0</v>
      </c>
      <c r="AM567" s="306"/>
    </row>
    <row r="568" spans="1:39" ht="16" hidden="1" outlineLevel="1">
      <c r="A568" s="532"/>
      <c r="B568" s="428"/>
      <c r="C568" s="291"/>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412"/>
      <c r="Z568" s="425"/>
      <c r="AA568" s="425"/>
      <c r="AB568" s="425"/>
      <c r="AC568" s="425"/>
      <c r="AD568" s="425"/>
      <c r="AE568" s="425"/>
      <c r="AF568" s="425"/>
      <c r="AG568" s="425"/>
      <c r="AH568" s="425"/>
      <c r="AI568" s="425"/>
      <c r="AJ568" s="425"/>
      <c r="AK568" s="425"/>
      <c r="AL568" s="425"/>
      <c r="AM568" s="306"/>
    </row>
    <row r="569" spans="1:39" ht="34" hidden="1" outlineLevel="1">
      <c r="A569" s="532">
        <v>48</v>
      </c>
      <c r="B569" s="428" t="s">
        <v>140</v>
      </c>
      <c r="C569" s="291" t="s">
        <v>25</v>
      </c>
      <c r="D569" s="295"/>
      <c r="E569" s="295"/>
      <c r="F569" s="295"/>
      <c r="G569" s="295"/>
      <c r="H569" s="295"/>
      <c r="I569" s="295"/>
      <c r="J569" s="295"/>
      <c r="K569" s="295"/>
      <c r="L569" s="295"/>
      <c r="M569" s="295"/>
      <c r="N569" s="295">
        <v>12</v>
      </c>
      <c r="O569" s="295"/>
      <c r="P569" s="295"/>
      <c r="Q569" s="295"/>
      <c r="R569" s="295"/>
      <c r="S569" s="295"/>
      <c r="T569" s="295"/>
      <c r="U569" s="295"/>
      <c r="V569" s="295"/>
      <c r="W569" s="295"/>
      <c r="X569" s="295"/>
      <c r="Y569" s="426"/>
      <c r="Z569" s="410"/>
      <c r="AA569" s="410"/>
      <c r="AB569" s="410"/>
      <c r="AC569" s="410"/>
      <c r="AD569" s="410"/>
      <c r="AE569" s="410"/>
      <c r="AF569" s="415"/>
      <c r="AG569" s="415"/>
      <c r="AH569" s="415"/>
      <c r="AI569" s="415"/>
      <c r="AJ569" s="415"/>
      <c r="AK569" s="415"/>
      <c r="AL569" s="415"/>
      <c r="AM569" s="296">
        <f>SUM(Y569:AL569)</f>
        <v>0</v>
      </c>
    </row>
    <row r="570" spans="1:39" ht="16" hidden="1" outlineLevel="1">
      <c r="A570" s="532"/>
      <c r="B570" s="431" t="s">
        <v>308</v>
      </c>
      <c r="C570" s="291" t="s">
        <v>163</v>
      </c>
      <c r="D570" s="295"/>
      <c r="E570" s="295"/>
      <c r="F570" s="295"/>
      <c r="G570" s="295"/>
      <c r="H570" s="295"/>
      <c r="I570" s="295"/>
      <c r="J570" s="295"/>
      <c r="K570" s="295"/>
      <c r="L570" s="295"/>
      <c r="M570" s="295"/>
      <c r="N570" s="295">
        <f>N569</f>
        <v>12</v>
      </c>
      <c r="O570" s="295"/>
      <c r="P570" s="295"/>
      <c r="Q570" s="295"/>
      <c r="R570" s="295"/>
      <c r="S570" s="295"/>
      <c r="T570" s="295"/>
      <c r="U570" s="295"/>
      <c r="V570" s="295"/>
      <c r="W570" s="295"/>
      <c r="X570" s="295"/>
      <c r="Y570" s="411">
        <f>Y569</f>
        <v>0</v>
      </c>
      <c r="Z570" s="411">
        <f t="shared" ref="Z570" si="1118">Z569</f>
        <v>0</v>
      </c>
      <c r="AA570" s="411">
        <f t="shared" ref="AA570" si="1119">AA569</f>
        <v>0</v>
      </c>
      <c r="AB570" s="411">
        <f t="shared" ref="AB570" si="1120">AB569</f>
        <v>0</v>
      </c>
      <c r="AC570" s="411">
        <f t="shared" ref="AC570" si="1121">AC569</f>
        <v>0</v>
      </c>
      <c r="AD570" s="411">
        <f t="shared" ref="AD570" si="1122">AD569</f>
        <v>0</v>
      </c>
      <c r="AE570" s="411">
        <f t="shared" ref="AE570" si="1123">AE569</f>
        <v>0</v>
      </c>
      <c r="AF570" s="411">
        <f t="shared" ref="AF570" si="1124">AF569</f>
        <v>0</v>
      </c>
      <c r="AG570" s="411">
        <f t="shared" ref="AG570" si="1125">AG569</f>
        <v>0</v>
      </c>
      <c r="AH570" s="411">
        <f t="shared" ref="AH570" si="1126">AH569</f>
        <v>0</v>
      </c>
      <c r="AI570" s="411">
        <f t="shared" ref="AI570" si="1127">AI569</f>
        <v>0</v>
      </c>
      <c r="AJ570" s="411">
        <f t="shared" ref="AJ570" si="1128">AJ569</f>
        <v>0</v>
      </c>
      <c r="AK570" s="411">
        <f t="shared" ref="AK570" si="1129">AK569</f>
        <v>0</v>
      </c>
      <c r="AL570" s="411">
        <f t="shared" ref="AL570" si="1130">AL569</f>
        <v>0</v>
      </c>
      <c r="AM570" s="306"/>
    </row>
    <row r="571" spans="1:39" ht="16" hidden="1" outlineLevel="1">
      <c r="A571" s="532"/>
      <c r="B571" s="428"/>
      <c r="C571" s="291"/>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412"/>
      <c r="Z571" s="425"/>
      <c r="AA571" s="425"/>
      <c r="AB571" s="425"/>
      <c r="AC571" s="425"/>
      <c r="AD571" s="425"/>
      <c r="AE571" s="425"/>
      <c r="AF571" s="425"/>
      <c r="AG571" s="425"/>
      <c r="AH571" s="425"/>
      <c r="AI571" s="425"/>
      <c r="AJ571" s="425"/>
      <c r="AK571" s="425"/>
      <c r="AL571" s="425"/>
      <c r="AM571" s="306"/>
    </row>
    <row r="572" spans="1:39" ht="34" hidden="1" outlineLevel="1">
      <c r="A572" s="532">
        <v>49</v>
      </c>
      <c r="B572" s="428" t="s">
        <v>141</v>
      </c>
      <c r="C572" s="291" t="s">
        <v>25</v>
      </c>
      <c r="D572" s="295"/>
      <c r="E572" s="295"/>
      <c r="F572" s="295"/>
      <c r="G572" s="295"/>
      <c r="H572" s="295"/>
      <c r="I572" s="295"/>
      <c r="J572" s="295"/>
      <c r="K572" s="295"/>
      <c r="L572" s="295"/>
      <c r="M572" s="295"/>
      <c r="N572" s="295">
        <v>12</v>
      </c>
      <c r="O572" s="295"/>
      <c r="P572" s="295"/>
      <c r="Q572" s="295"/>
      <c r="R572" s="295"/>
      <c r="S572" s="295"/>
      <c r="T572" s="295"/>
      <c r="U572" s="295"/>
      <c r="V572" s="295"/>
      <c r="W572" s="295"/>
      <c r="X572" s="295"/>
      <c r="Y572" s="426"/>
      <c r="Z572" s="410"/>
      <c r="AA572" s="410"/>
      <c r="AB572" s="410"/>
      <c r="AC572" s="410"/>
      <c r="AD572" s="410"/>
      <c r="AE572" s="410"/>
      <c r="AF572" s="415"/>
      <c r="AG572" s="415"/>
      <c r="AH572" s="415"/>
      <c r="AI572" s="415"/>
      <c r="AJ572" s="415"/>
      <c r="AK572" s="415"/>
      <c r="AL572" s="415"/>
      <c r="AM572" s="296">
        <f>SUM(Y572:AL572)</f>
        <v>0</v>
      </c>
    </row>
    <row r="573" spans="1:39" ht="16" hidden="1" outlineLevel="1">
      <c r="A573" s="532"/>
      <c r="B573" s="431" t="s">
        <v>308</v>
      </c>
      <c r="C573" s="291" t="s">
        <v>163</v>
      </c>
      <c r="D573" s="295"/>
      <c r="E573" s="295"/>
      <c r="F573" s="295"/>
      <c r="G573" s="295"/>
      <c r="H573" s="295"/>
      <c r="I573" s="295"/>
      <c r="J573" s="295"/>
      <c r="K573" s="295"/>
      <c r="L573" s="295"/>
      <c r="M573" s="295"/>
      <c r="N573" s="295">
        <f>N572</f>
        <v>12</v>
      </c>
      <c r="O573" s="295"/>
      <c r="P573" s="295"/>
      <c r="Q573" s="295"/>
      <c r="R573" s="295"/>
      <c r="S573" s="295"/>
      <c r="T573" s="295"/>
      <c r="U573" s="295"/>
      <c r="V573" s="295"/>
      <c r="W573" s="295"/>
      <c r="X573" s="295"/>
      <c r="Y573" s="411">
        <f>Y572</f>
        <v>0</v>
      </c>
      <c r="Z573" s="411">
        <f t="shared" ref="Z573" si="1131">Z572</f>
        <v>0</v>
      </c>
      <c r="AA573" s="411">
        <f t="shared" ref="AA573" si="1132">AA572</f>
        <v>0</v>
      </c>
      <c r="AB573" s="411">
        <f t="shared" ref="AB573" si="1133">AB572</f>
        <v>0</v>
      </c>
      <c r="AC573" s="411">
        <f t="shared" ref="AC573" si="1134">AC572</f>
        <v>0</v>
      </c>
      <c r="AD573" s="411">
        <f t="shared" ref="AD573" si="1135">AD572</f>
        <v>0</v>
      </c>
      <c r="AE573" s="411">
        <f t="shared" ref="AE573" si="1136">AE572</f>
        <v>0</v>
      </c>
      <c r="AF573" s="411">
        <f t="shared" ref="AF573" si="1137">AF572</f>
        <v>0</v>
      </c>
      <c r="AG573" s="411">
        <f t="shared" ref="AG573" si="1138">AG572</f>
        <v>0</v>
      </c>
      <c r="AH573" s="411">
        <f t="shared" ref="AH573" si="1139">AH572</f>
        <v>0</v>
      </c>
      <c r="AI573" s="411">
        <f t="shared" ref="AI573" si="1140">AI572</f>
        <v>0</v>
      </c>
      <c r="AJ573" s="411">
        <f t="shared" ref="AJ573" si="1141">AJ572</f>
        <v>0</v>
      </c>
      <c r="AK573" s="411">
        <f t="shared" ref="AK573" si="1142">AK572</f>
        <v>0</v>
      </c>
      <c r="AL573" s="411">
        <f t="shared" ref="AL573" si="1143">AL572</f>
        <v>0</v>
      </c>
      <c r="AM573" s="306"/>
    </row>
    <row r="574" spans="1:39" ht="16" outlineLevel="1">
      <c r="A574" s="532"/>
      <c r="B574" s="431"/>
      <c r="C574" s="305"/>
      <c r="D574" s="291"/>
      <c r="E574" s="291"/>
      <c r="F574" s="291"/>
      <c r="G574" s="291"/>
      <c r="H574" s="291"/>
      <c r="I574" s="291"/>
      <c r="J574" s="291"/>
      <c r="K574" s="291"/>
      <c r="L574" s="291"/>
      <c r="M574" s="291"/>
      <c r="N574" s="291"/>
      <c r="O574" s="291"/>
      <c r="P574" s="291"/>
      <c r="Q574" s="291"/>
      <c r="R574" s="291"/>
      <c r="S574" s="291"/>
      <c r="T574" s="291"/>
      <c r="U574" s="291"/>
      <c r="V574" s="291"/>
      <c r="W574" s="291"/>
      <c r="X574" s="291"/>
      <c r="Y574" s="301"/>
      <c r="Z574" s="301"/>
      <c r="AA574" s="301"/>
      <c r="AB574" s="301"/>
      <c r="AC574" s="301"/>
      <c r="AD574" s="301"/>
      <c r="AE574" s="301"/>
      <c r="AF574" s="301"/>
      <c r="AG574" s="301"/>
      <c r="AH574" s="301"/>
      <c r="AI574" s="301"/>
      <c r="AJ574" s="301"/>
      <c r="AK574" s="301"/>
      <c r="AL574" s="301"/>
      <c r="AM574" s="306"/>
    </row>
    <row r="575" spans="1:39" ht="16">
      <c r="B575" s="327" t="s">
        <v>292</v>
      </c>
      <c r="C575" s="329"/>
      <c r="D575" s="329">
        <f>SUM(D414:D573)</f>
        <v>17642994.672189157</v>
      </c>
      <c r="E575" s="329"/>
      <c r="F575" s="329"/>
      <c r="G575" s="329"/>
      <c r="H575" s="329"/>
      <c r="I575" s="329"/>
      <c r="J575" s="329"/>
      <c r="K575" s="329"/>
      <c r="L575" s="329"/>
      <c r="M575" s="329"/>
      <c r="N575" s="329"/>
      <c r="O575" s="329">
        <f>SUM(O414:O573)</f>
        <v>2185.7074552306026</v>
      </c>
      <c r="P575" s="329"/>
      <c r="Q575" s="329"/>
      <c r="R575" s="329"/>
      <c r="S575" s="329"/>
      <c r="T575" s="329"/>
      <c r="U575" s="329"/>
      <c r="V575" s="329"/>
      <c r="W575" s="329"/>
      <c r="X575" s="329"/>
      <c r="Y575" s="329">
        <f>IF(Y412="kWh",SUMPRODUCT(D414:D573,Y414:Y573))</f>
        <v>11536999.504083337</v>
      </c>
      <c r="Z575" s="329">
        <f>IF(Z412="kWh",SUMPRODUCT(D414:D573,Z414:Z573))</f>
        <v>602959.1336902692</v>
      </c>
      <c r="AA575" s="329">
        <f>IF(AA412="kw",SUMPRODUCT(N414:N573,O414:O573,AA414:AA573),SUMPRODUCT(D414:D573,AA414:AA573))</f>
        <v>12142.655520877137</v>
      </c>
      <c r="AB575" s="329">
        <f>IF(AB412="kw",SUMPRODUCT(N414:N573,O414:O573,AB414:AB573),SUMPRODUCT(D414:D573,AB414:AB573))</f>
        <v>265.03001453790239</v>
      </c>
      <c r="AC575" s="329">
        <f>IF(AC412="kw",SUMPRODUCT(N414:N573,O414:O573,AC414:AC573),SUMPRODUCT(D414:D573,AC414:AC573))</f>
        <v>0</v>
      </c>
      <c r="AD575" s="329">
        <f>IF(AD412="kw",SUMPRODUCT(N414:N573,O414:O573,AD414:AD573),SUMPRODUCT(D414:D573,AD414:AD573))</f>
        <v>0</v>
      </c>
      <c r="AE575" s="329">
        <f>IF(AE412="kw",SUMPRODUCT(N414:N573,O414:O573,AE414:AE573),SUMPRODUCT(D414:D573,AE414:AE573))</f>
        <v>0</v>
      </c>
      <c r="AF575" s="329">
        <f>IF(AF412="kw",SUMPRODUCT(N414:N573,O414:O573,AF414:AF573),SUMPRODUCT(D414:D573,AF414:AF573))</f>
        <v>0</v>
      </c>
      <c r="AG575" s="329">
        <f>IF(AG412="kw",SUMPRODUCT(N414:N573,O414:O573,AG414:AG573),SUMPRODUCT(D414:D573,AG414:AG573))</f>
        <v>0</v>
      </c>
      <c r="AH575" s="329">
        <f>IF(AH412="kw",SUMPRODUCT(N414:N573,O414:O573,AH414:AH573),SUMPRODUCT(D414:D573,AH414:AH573))</f>
        <v>0</v>
      </c>
      <c r="AI575" s="329">
        <f>IF(AI412="kw",SUMPRODUCT(N414:N573,O414:O573,AI414:AI573),SUMPRODUCT(D414:D573,AI414:AI573))</f>
        <v>0</v>
      </c>
      <c r="AJ575" s="329">
        <f>IF(AJ412="kw",SUMPRODUCT(N414:N573,O414:O573,AJ414:AJ573),SUMPRODUCT(D414:D573,AJ414:AJ573))</f>
        <v>0</v>
      </c>
      <c r="AK575" s="329">
        <f>IF(AK412="kw",SUMPRODUCT(N414:N573,O414:O573,AK414:AK573),SUMPRODUCT(D414:D573,AK414:AK573))</f>
        <v>0</v>
      </c>
      <c r="AL575" s="329">
        <f>IF(AL412="kw",SUMPRODUCT(N414:N573,O414:O573,AL414:AL573),SUMPRODUCT(D414:D573,AL414:AL573))</f>
        <v>0</v>
      </c>
      <c r="AM575" s="330"/>
    </row>
    <row r="576" spans="1:39" ht="16">
      <c r="B576" s="391" t="s">
        <v>293</v>
      </c>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f>HLOOKUP(Y223,'2. LRAMVA Threshold'!$B$42:$Q$53,9,FALSE)</f>
        <v>0</v>
      </c>
      <c r="Z576" s="392">
        <f>HLOOKUP(Z223,'2. LRAMVA Threshold'!$B$42:$Q$53,9,FALSE)</f>
        <v>0</v>
      </c>
      <c r="AA576" s="392">
        <f>HLOOKUP(AA223,'2. LRAMVA Threshold'!$B$42:$Q$53,9,FALSE)</f>
        <v>0</v>
      </c>
      <c r="AB576" s="392">
        <f>HLOOKUP(AB223,'2. LRAMVA Threshold'!$B$42:$Q$53,9,FALSE)</f>
        <v>0</v>
      </c>
      <c r="AC576" s="392">
        <f>HLOOKUP(AC223,'2. LRAMVA Threshold'!$B$42:$Q$53,9,FALSE)</f>
        <v>0</v>
      </c>
      <c r="AD576" s="392">
        <f>HLOOKUP(AD223,'2. LRAMVA Threshold'!$B$42:$Q$53,9,FALSE)</f>
        <v>0</v>
      </c>
      <c r="AE576" s="392">
        <f>HLOOKUP(AE223,'2. LRAMVA Threshold'!$B$42:$Q$53,9,FALSE)</f>
        <v>0</v>
      </c>
      <c r="AF576" s="392">
        <f>HLOOKUP(AF223,'2. LRAMVA Threshold'!$B$42:$Q$53,9,FALSE)</f>
        <v>0</v>
      </c>
      <c r="AG576" s="392">
        <f>HLOOKUP(AG223,'2. LRAMVA Threshold'!$B$42:$Q$53,9,FALSE)</f>
        <v>0</v>
      </c>
      <c r="AH576" s="392">
        <f>HLOOKUP(AH223,'2. LRAMVA Threshold'!$B$42:$Q$53,9,FALSE)</f>
        <v>0</v>
      </c>
      <c r="AI576" s="392">
        <f>HLOOKUP(AI223,'2. LRAMVA Threshold'!$B$42:$Q$53,9,FALSE)</f>
        <v>0</v>
      </c>
      <c r="AJ576" s="392">
        <f>HLOOKUP(AJ223,'2. LRAMVA Threshold'!$B$42:$Q$53,9,FALSE)</f>
        <v>0</v>
      </c>
      <c r="AK576" s="392">
        <f>HLOOKUP(AK223,'2. LRAMVA Threshold'!$B$42:$Q$53,9,FALSE)</f>
        <v>0</v>
      </c>
      <c r="AL576" s="392">
        <f>HLOOKUP(AL223,'2. LRAMVA Threshold'!$B$42:$Q$53,9,FALSE)</f>
        <v>0</v>
      </c>
      <c r="AM576" s="393"/>
    </row>
    <row r="577" spans="2:39" ht="16">
      <c r="B577" s="394"/>
      <c r="C577" s="432"/>
      <c r="D577" s="433"/>
      <c r="E577" s="433"/>
      <c r="F577" s="433"/>
      <c r="G577" s="433"/>
      <c r="H577" s="433"/>
      <c r="I577" s="433"/>
      <c r="J577" s="433"/>
      <c r="K577" s="433"/>
      <c r="L577" s="433"/>
      <c r="M577" s="433"/>
      <c r="N577" s="433"/>
      <c r="O577" s="434"/>
      <c r="P577" s="433"/>
      <c r="Q577" s="433"/>
      <c r="R577" s="433"/>
      <c r="S577" s="435"/>
      <c r="T577" s="435"/>
      <c r="U577" s="435"/>
      <c r="V577" s="435"/>
      <c r="W577" s="433"/>
      <c r="X577" s="433"/>
      <c r="Y577" s="436"/>
      <c r="Z577" s="436"/>
      <c r="AA577" s="436"/>
      <c r="AB577" s="436"/>
      <c r="AC577" s="436"/>
      <c r="AD577" s="436"/>
      <c r="AE577" s="436"/>
      <c r="AF577" s="399"/>
      <c r="AG577" s="399"/>
      <c r="AH577" s="399"/>
      <c r="AI577" s="399"/>
      <c r="AJ577" s="399"/>
      <c r="AK577" s="399"/>
      <c r="AL577" s="399"/>
      <c r="AM577" s="400"/>
    </row>
    <row r="578" spans="2:39" ht="16">
      <c r="B578" s="324" t="s">
        <v>294</v>
      </c>
      <c r="C578" s="338"/>
      <c r="D578" s="338"/>
      <c r="E578" s="376"/>
      <c r="F578" s="376"/>
      <c r="G578" s="376"/>
      <c r="H578" s="376"/>
      <c r="I578" s="376"/>
      <c r="J578" s="376"/>
      <c r="K578" s="376"/>
      <c r="L578" s="376"/>
      <c r="M578" s="376"/>
      <c r="N578" s="376"/>
      <c r="O578" s="291"/>
      <c r="P578" s="340"/>
      <c r="Q578" s="340"/>
      <c r="R578" s="340"/>
      <c r="S578" s="339"/>
      <c r="T578" s="339"/>
      <c r="U578" s="339"/>
      <c r="V578" s="339"/>
      <c r="W578" s="340"/>
      <c r="X578" s="340"/>
      <c r="Y578" s="341">
        <f>HLOOKUP(Y$35,'3.  Distribution Rates'!$C$122:$P$133,9,FALSE)</f>
        <v>0</v>
      </c>
      <c r="Z578" s="341">
        <f>HLOOKUP(Z$35,'3.  Distribution Rates'!$C$122:$P$133,9,FALSE)</f>
        <v>0</v>
      </c>
      <c r="AA578" s="341">
        <f>HLOOKUP(AA$35,'3.  Distribution Rates'!$C$122:$P$133,9,FALSE)</f>
        <v>0</v>
      </c>
      <c r="AB578" s="341">
        <f>HLOOKUP(AB$35,'3.  Distribution Rates'!$C$122:$P$133,9,FALSE)</f>
        <v>0</v>
      </c>
      <c r="AC578" s="341">
        <f>HLOOKUP(AC$35,'3.  Distribution Rates'!$C$122:$P$133,9,FALSE)</f>
        <v>0</v>
      </c>
      <c r="AD578" s="341">
        <f>HLOOKUP(AD$35,'3.  Distribution Rates'!$C$122:$P$133,9,FALSE)</f>
        <v>0</v>
      </c>
      <c r="AE578" s="341">
        <f>HLOOKUP(AE$35,'3.  Distribution Rates'!$C$122:$P$133,9,FALSE)</f>
        <v>0</v>
      </c>
      <c r="AF578" s="341">
        <f>HLOOKUP(AF$35,'3.  Distribution Rates'!$C$122:$P$133,9,FALSE)</f>
        <v>0</v>
      </c>
      <c r="AG578" s="341">
        <f>HLOOKUP(AG$35,'3.  Distribution Rates'!$C$122:$P$133,9,FALSE)</f>
        <v>0</v>
      </c>
      <c r="AH578" s="341">
        <f>HLOOKUP(AH$35,'3.  Distribution Rates'!$C$122:$P$133,9,FALSE)</f>
        <v>0</v>
      </c>
      <c r="AI578" s="341">
        <f>HLOOKUP(AI$35,'3.  Distribution Rates'!$C$122:$P$133,9,FALSE)</f>
        <v>0</v>
      </c>
      <c r="AJ578" s="341">
        <f>HLOOKUP(AJ$35,'3.  Distribution Rates'!$C$122:$P$133,9,FALSE)</f>
        <v>0</v>
      </c>
      <c r="AK578" s="341">
        <f>HLOOKUP(AK$35,'3.  Distribution Rates'!$C$122:$P$133,9,FALSE)</f>
        <v>0</v>
      </c>
      <c r="AL578" s="341">
        <f>HLOOKUP(AL$35,'3.  Distribution Rates'!$C$122:$P$133,9,FALSE)</f>
        <v>0</v>
      </c>
      <c r="AM578" s="441"/>
    </row>
    <row r="579" spans="2:39" ht="16">
      <c r="B579" s="324" t="s">
        <v>295</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'4.  2011-2014 LRAM'!Y140*Y578</f>
        <v>0</v>
      </c>
      <c r="Z579" s="378">
        <f>'4.  2011-2014 LRAM'!Z140*Z578</f>
        <v>0</v>
      </c>
      <c r="AA579" s="378">
        <f>'4.  2011-2014 LRAM'!AA140*AA578</f>
        <v>0</v>
      </c>
      <c r="AB579" s="378">
        <f>'4.  2011-2014 LRAM'!AB140*AB578</f>
        <v>0</v>
      </c>
      <c r="AC579" s="378">
        <f>'4.  2011-2014 LRAM'!AC140*AC578</f>
        <v>0</v>
      </c>
      <c r="AD579" s="378">
        <f>'4.  2011-2014 LRAM'!AD140*AD578</f>
        <v>0</v>
      </c>
      <c r="AE579" s="378">
        <f>'4.  2011-2014 LRAM'!AE140*AE578</f>
        <v>0</v>
      </c>
      <c r="AF579" s="378">
        <f>'4.  2011-2014 LRAM'!AF140*AF578</f>
        <v>0</v>
      </c>
      <c r="AG579" s="378">
        <f>'4.  2011-2014 LRAM'!AG140*AG578</f>
        <v>0</v>
      </c>
      <c r="AH579" s="378">
        <f>'4.  2011-2014 LRAM'!AH140*AH578</f>
        <v>0</v>
      </c>
      <c r="AI579" s="378">
        <f>'4.  2011-2014 LRAM'!AI140*AI578</f>
        <v>0</v>
      </c>
      <c r="AJ579" s="378">
        <f>'4.  2011-2014 LRAM'!AJ140*AJ578</f>
        <v>0</v>
      </c>
      <c r="AK579" s="378">
        <f>'4.  2011-2014 LRAM'!AK140*AK578</f>
        <v>0</v>
      </c>
      <c r="AL579" s="378">
        <f>'4.  2011-2014 LRAM'!AL140*AL578</f>
        <v>0</v>
      </c>
      <c r="AM579" s="629">
        <f t="shared" ref="AM579:AM585" si="1144">SUM(Y579:AL579)</f>
        <v>0</v>
      </c>
    </row>
    <row r="580" spans="2:39" ht="16">
      <c r="B580" s="324" t="s">
        <v>296</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LRAM'!Y269*Y578</f>
        <v>0</v>
      </c>
      <c r="Z580" s="378">
        <f>'4.  2011-2014 LRAM'!Z269*Z578</f>
        <v>0</v>
      </c>
      <c r="AA580" s="378">
        <f>'4.  2011-2014 LRAM'!AA269*AA578</f>
        <v>0</v>
      </c>
      <c r="AB580" s="378">
        <f>'4.  2011-2014 LRAM'!AB269*AB578</f>
        <v>0</v>
      </c>
      <c r="AC580" s="378">
        <f>'4.  2011-2014 LRAM'!AC269*AC578</f>
        <v>0</v>
      </c>
      <c r="AD580" s="378">
        <f>'4.  2011-2014 LRAM'!AD269*AD578</f>
        <v>0</v>
      </c>
      <c r="AE580" s="378">
        <f>'4.  2011-2014 LRAM'!AE269*AE578</f>
        <v>0</v>
      </c>
      <c r="AF580" s="378">
        <f>'4.  2011-2014 LRAM'!AF269*AF578</f>
        <v>0</v>
      </c>
      <c r="AG580" s="378">
        <f>'4.  2011-2014 LRAM'!AG269*AG578</f>
        <v>0</v>
      </c>
      <c r="AH580" s="378">
        <f>'4.  2011-2014 LRAM'!AH269*AH578</f>
        <v>0</v>
      </c>
      <c r="AI580" s="378">
        <f>'4.  2011-2014 LRAM'!AI269*AI578</f>
        <v>0</v>
      </c>
      <c r="AJ580" s="378">
        <f>'4.  2011-2014 LRAM'!AJ269*AJ578</f>
        <v>0</v>
      </c>
      <c r="AK580" s="378">
        <f>'4.  2011-2014 LRAM'!AK269*AK578</f>
        <v>0</v>
      </c>
      <c r="AL580" s="378">
        <f>'4.  2011-2014 LRAM'!AL269*AL578</f>
        <v>0</v>
      </c>
      <c r="AM580" s="629">
        <f t="shared" si="1144"/>
        <v>0</v>
      </c>
    </row>
    <row r="581" spans="2:39" ht="16">
      <c r="B581" s="324" t="s">
        <v>297</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LRAM'!Y398*Y578</f>
        <v>0</v>
      </c>
      <c r="Z581" s="378">
        <f>'4.  2011-2014 LRAM'!Z398*Z578</f>
        <v>0</v>
      </c>
      <c r="AA581" s="378">
        <f>'4.  2011-2014 LRAM'!AA398*AA578</f>
        <v>0</v>
      </c>
      <c r="AB581" s="378">
        <f>'4.  2011-2014 LRAM'!AB398*AB578</f>
        <v>0</v>
      </c>
      <c r="AC581" s="378">
        <f>'4.  2011-2014 LRAM'!AC398*AC578</f>
        <v>0</v>
      </c>
      <c r="AD581" s="378">
        <f>'4.  2011-2014 LRAM'!AD398*AD578</f>
        <v>0</v>
      </c>
      <c r="AE581" s="378">
        <f>'4.  2011-2014 LRAM'!AE398*AE578</f>
        <v>0</v>
      </c>
      <c r="AF581" s="378">
        <f>'4.  2011-2014 LRAM'!AF398*AF578</f>
        <v>0</v>
      </c>
      <c r="AG581" s="378">
        <f>'4.  2011-2014 LRAM'!AG398*AG578</f>
        <v>0</v>
      </c>
      <c r="AH581" s="378">
        <f>'4.  2011-2014 LRAM'!AH398*AH578</f>
        <v>0</v>
      </c>
      <c r="AI581" s="378">
        <f>'4.  2011-2014 LRAM'!AI398*AI578</f>
        <v>0</v>
      </c>
      <c r="AJ581" s="378">
        <f>'4.  2011-2014 LRAM'!AJ398*AJ578</f>
        <v>0</v>
      </c>
      <c r="AK581" s="378">
        <f>'4.  2011-2014 LRAM'!AK398*AK578</f>
        <v>0</v>
      </c>
      <c r="AL581" s="378">
        <f>'4.  2011-2014 LRAM'!AL398*AL578</f>
        <v>0</v>
      </c>
      <c r="AM581" s="629">
        <f t="shared" si="1144"/>
        <v>0</v>
      </c>
    </row>
    <row r="582" spans="2:39" ht="16">
      <c r="B582" s="324" t="s">
        <v>298</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LRAM'!Y528*Y578</f>
        <v>0</v>
      </c>
      <c r="Z582" s="378">
        <f>'4.  2011-2014 LRAM'!Z528*Z578</f>
        <v>0</v>
      </c>
      <c r="AA582" s="378">
        <f>'4.  2011-2014 LRAM'!AA528*AA578</f>
        <v>0</v>
      </c>
      <c r="AB582" s="378">
        <f>'4.  2011-2014 LRAM'!AB528*AB578</f>
        <v>0</v>
      </c>
      <c r="AC582" s="378">
        <f>'4.  2011-2014 LRAM'!AC528*AC578</f>
        <v>0</v>
      </c>
      <c r="AD582" s="378">
        <f>'4.  2011-2014 LRAM'!AD528*AD578</f>
        <v>0</v>
      </c>
      <c r="AE582" s="378">
        <f>'4.  2011-2014 LRAM'!AE528*AE578</f>
        <v>0</v>
      </c>
      <c r="AF582" s="378">
        <f>'4.  2011-2014 LRAM'!AF528*AF578</f>
        <v>0</v>
      </c>
      <c r="AG582" s="378">
        <f>'4.  2011-2014 LRAM'!AG528*AG578</f>
        <v>0</v>
      </c>
      <c r="AH582" s="378">
        <f>'4.  2011-2014 LRAM'!AH528*AH578</f>
        <v>0</v>
      </c>
      <c r="AI582" s="378">
        <f>'4.  2011-2014 LRAM'!AI528*AI578</f>
        <v>0</v>
      </c>
      <c r="AJ582" s="378">
        <f>'4.  2011-2014 LRAM'!AJ528*AJ578</f>
        <v>0</v>
      </c>
      <c r="AK582" s="378">
        <f>'4.  2011-2014 LRAM'!AK528*AK578</f>
        <v>0</v>
      </c>
      <c r="AL582" s="378">
        <f>'4.  2011-2014 LRAM'!AL528*AL578</f>
        <v>0</v>
      </c>
      <c r="AM582" s="629">
        <f t="shared" si="1144"/>
        <v>0</v>
      </c>
    </row>
    <row r="583" spans="2:39" ht="16">
      <c r="B583" s="324" t="s">
        <v>299</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 t="shared" ref="Y583:AL583" si="1145">Y214*Y578</f>
        <v>0</v>
      </c>
      <c r="Z583" s="378">
        <f t="shared" si="1145"/>
        <v>0</v>
      </c>
      <c r="AA583" s="378">
        <f t="shared" si="1145"/>
        <v>0</v>
      </c>
      <c r="AB583" s="378">
        <f t="shared" si="1145"/>
        <v>0</v>
      </c>
      <c r="AC583" s="378">
        <f t="shared" si="1145"/>
        <v>0</v>
      </c>
      <c r="AD583" s="378">
        <f t="shared" si="1145"/>
        <v>0</v>
      </c>
      <c r="AE583" s="378">
        <f t="shared" si="1145"/>
        <v>0</v>
      </c>
      <c r="AF583" s="378">
        <f t="shared" si="1145"/>
        <v>0</v>
      </c>
      <c r="AG583" s="378">
        <f t="shared" si="1145"/>
        <v>0</v>
      </c>
      <c r="AH583" s="378">
        <f t="shared" si="1145"/>
        <v>0</v>
      </c>
      <c r="AI583" s="378">
        <f t="shared" si="1145"/>
        <v>0</v>
      </c>
      <c r="AJ583" s="378">
        <f t="shared" si="1145"/>
        <v>0</v>
      </c>
      <c r="AK583" s="378">
        <f t="shared" si="1145"/>
        <v>0</v>
      </c>
      <c r="AL583" s="378">
        <f t="shared" si="1145"/>
        <v>0</v>
      </c>
      <c r="AM583" s="629">
        <f t="shared" si="1144"/>
        <v>0</v>
      </c>
    </row>
    <row r="584" spans="2:39" ht="16">
      <c r="B584" s="324" t="s">
        <v>300</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 t="shared" ref="Y584:AL584" si="1146">Y402*Y578</f>
        <v>0</v>
      </c>
      <c r="Z584" s="378">
        <f t="shared" si="1146"/>
        <v>0</v>
      </c>
      <c r="AA584" s="378">
        <f t="shared" si="1146"/>
        <v>0</v>
      </c>
      <c r="AB584" s="378">
        <f t="shared" si="1146"/>
        <v>0</v>
      </c>
      <c r="AC584" s="378">
        <f t="shared" si="1146"/>
        <v>0</v>
      </c>
      <c r="AD584" s="378">
        <f t="shared" si="1146"/>
        <v>0</v>
      </c>
      <c r="AE584" s="378">
        <f t="shared" si="1146"/>
        <v>0</v>
      </c>
      <c r="AF584" s="378">
        <f t="shared" si="1146"/>
        <v>0</v>
      </c>
      <c r="AG584" s="378">
        <f t="shared" si="1146"/>
        <v>0</v>
      </c>
      <c r="AH584" s="378">
        <f t="shared" si="1146"/>
        <v>0</v>
      </c>
      <c r="AI584" s="378">
        <f t="shared" si="1146"/>
        <v>0</v>
      </c>
      <c r="AJ584" s="378">
        <f t="shared" si="1146"/>
        <v>0</v>
      </c>
      <c r="AK584" s="378">
        <f t="shared" si="1146"/>
        <v>0</v>
      </c>
      <c r="AL584" s="378">
        <f t="shared" si="1146"/>
        <v>0</v>
      </c>
      <c r="AM584" s="629">
        <f t="shared" si="1144"/>
        <v>0</v>
      </c>
    </row>
    <row r="585" spans="2:39" ht="16">
      <c r="B585" s="324" t="s">
        <v>301</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Y575*Y578</f>
        <v>0</v>
      </c>
      <c r="Z585" s="378">
        <f t="shared" ref="Z585:AL585" si="1147">Z575*Z578</f>
        <v>0</v>
      </c>
      <c r="AA585" s="378">
        <f t="shared" si="1147"/>
        <v>0</v>
      </c>
      <c r="AB585" s="378">
        <f t="shared" si="1147"/>
        <v>0</v>
      </c>
      <c r="AC585" s="378">
        <f t="shared" si="1147"/>
        <v>0</v>
      </c>
      <c r="AD585" s="378">
        <f t="shared" si="1147"/>
        <v>0</v>
      </c>
      <c r="AE585" s="378">
        <f t="shared" si="1147"/>
        <v>0</v>
      </c>
      <c r="AF585" s="378">
        <f t="shared" si="1147"/>
        <v>0</v>
      </c>
      <c r="AG585" s="378">
        <f t="shared" si="1147"/>
        <v>0</v>
      </c>
      <c r="AH585" s="378">
        <f t="shared" si="1147"/>
        <v>0</v>
      </c>
      <c r="AI585" s="378">
        <f t="shared" si="1147"/>
        <v>0</v>
      </c>
      <c r="AJ585" s="378">
        <f t="shared" si="1147"/>
        <v>0</v>
      </c>
      <c r="AK585" s="378">
        <f t="shared" si="1147"/>
        <v>0</v>
      </c>
      <c r="AL585" s="378">
        <f t="shared" si="1147"/>
        <v>0</v>
      </c>
      <c r="AM585" s="629">
        <f t="shared" si="1144"/>
        <v>0</v>
      </c>
    </row>
    <row r="586" spans="2:39" ht="16">
      <c r="B586" s="349" t="s">
        <v>302</v>
      </c>
      <c r="C586" s="345"/>
      <c r="D586" s="336"/>
      <c r="E586" s="334"/>
      <c r="F586" s="334"/>
      <c r="G586" s="334"/>
      <c r="H586" s="334"/>
      <c r="I586" s="334"/>
      <c r="J586" s="334"/>
      <c r="K586" s="334"/>
      <c r="L586" s="334"/>
      <c r="M586" s="334"/>
      <c r="N586" s="334"/>
      <c r="O586" s="300"/>
      <c r="P586" s="334"/>
      <c r="Q586" s="334"/>
      <c r="R586" s="334"/>
      <c r="S586" s="336"/>
      <c r="T586" s="336"/>
      <c r="U586" s="336"/>
      <c r="V586" s="336"/>
      <c r="W586" s="334"/>
      <c r="X586" s="334"/>
      <c r="Y586" s="346">
        <f>SUM(Y579:Y585)</f>
        <v>0</v>
      </c>
      <c r="Z586" s="346">
        <f>SUM(Z579:Z585)</f>
        <v>0</v>
      </c>
      <c r="AA586" s="346">
        <f t="shared" ref="AA586:AE586" si="1148">SUM(AA579:AA585)</f>
        <v>0</v>
      </c>
      <c r="AB586" s="346">
        <f t="shared" si="1148"/>
        <v>0</v>
      </c>
      <c r="AC586" s="346">
        <f t="shared" si="1148"/>
        <v>0</v>
      </c>
      <c r="AD586" s="346">
        <f>SUM(AD579:AD585)</f>
        <v>0</v>
      </c>
      <c r="AE586" s="346">
        <f t="shared" si="1148"/>
        <v>0</v>
      </c>
      <c r="AF586" s="346">
        <f>SUM(AF579:AF585)</f>
        <v>0</v>
      </c>
      <c r="AG586" s="346">
        <f>SUM(AG579:AG585)</f>
        <v>0</v>
      </c>
      <c r="AH586" s="346">
        <f t="shared" ref="AH586:AL586" si="1149">SUM(AH579:AH585)</f>
        <v>0</v>
      </c>
      <c r="AI586" s="346">
        <f t="shared" si="1149"/>
        <v>0</v>
      </c>
      <c r="AJ586" s="346">
        <f>SUM(AJ579:AJ585)</f>
        <v>0</v>
      </c>
      <c r="AK586" s="346">
        <f t="shared" si="1149"/>
        <v>0</v>
      </c>
      <c r="AL586" s="346">
        <f t="shared" si="1149"/>
        <v>0</v>
      </c>
      <c r="AM586" s="407">
        <f>SUM(AM579:AM585)</f>
        <v>0</v>
      </c>
    </row>
    <row r="587" spans="2:39" ht="16">
      <c r="B587" s="349" t="s">
        <v>303</v>
      </c>
      <c r="C587" s="345"/>
      <c r="D587" s="350"/>
      <c r="E587" s="334"/>
      <c r="F587" s="334"/>
      <c r="G587" s="334"/>
      <c r="H587" s="334"/>
      <c r="I587" s="334"/>
      <c r="J587" s="334"/>
      <c r="K587" s="334"/>
      <c r="L587" s="334"/>
      <c r="M587" s="334"/>
      <c r="N587" s="334"/>
      <c r="O587" s="300"/>
      <c r="P587" s="334"/>
      <c r="Q587" s="334"/>
      <c r="R587" s="334"/>
      <c r="S587" s="336"/>
      <c r="T587" s="336"/>
      <c r="U587" s="336"/>
      <c r="V587" s="336"/>
      <c r="W587" s="334"/>
      <c r="X587" s="334"/>
      <c r="Y587" s="347">
        <f>Y576*Y578</f>
        <v>0</v>
      </c>
      <c r="Z587" s="347">
        <f t="shared" ref="Z587:AE587" si="1150">Z576*Z578</f>
        <v>0</v>
      </c>
      <c r="AA587" s="347">
        <f t="shared" si="1150"/>
        <v>0</v>
      </c>
      <c r="AB587" s="347">
        <f t="shared" si="1150"/>
        <v>0</v>
      </c>
      <c r="AC587" s="347">
        <f t="shared" si="1150"/>
        <v>0</v>
      </c>
      <c r="AD587" s="347">
        <f>AD576*AD578</f>
        <v>0</v>
      </c>
      <c r="AE587" s="347">
        <f t="shared" si="1150"/>
        <v>0</v>
      </c>
      <c r="AF587" s="347">
        <f>AF576*AF578</f>
        <v>0</v>
      </c>
      <c r="AG587" s="347">
        <f t="shared" ref="AG587:AL587" si="1151">AG576*AG578</f>
        <v>0</v>
      </c>
      <c r="AH587" s="347">
        <f t="shared" si="1151"/>
        <v>0</v>
      </c>
      <c r="AI587" s="347">
        <f t="shared" si="1151"/>
        <v>0</v>
      </c>
      <c r="AJ587" s="347">
        <f>AJ576*AJ578</f>
        <v>0</v>
      </c>
      <c r="AK587" s="347">
        <f>AK576*AK578</f>
        <v>0</v>
      </c>
      <c r="AL587" s="347">
        <f t="shared" si="1151"/>
        <v>0</v>
      </c>
      <c r="AM587" s="407">
        <f>SUM(Y587:AL587)</f>
        <v>0</v>
      </c>
    </row>
    <row r="588" spans="2:39" ht="16">
      <c r="B588" s="349" t="s">
        <v>304</v>
      </c>
      <c r="C588" s="345"/>
      <c r="D588" s="350"/>
      <c r="E588" s="334"/>
      <c r="F588" s="334"/>
      <c r="G588" s="334"/>
      <c r="H588" s="334"/>
      <c r="I588" s="334"/>
      <c r="J588" s="334"/>
      <c r="K588" s="334"/>
      <c r="L588" s="334"/>
      <c r="M588" s="334"/>
      <c r="N588" s="334"/>
      <c r="O588" s="300"/>
      <c r="P588" s="334"/>
      <c r="Q588" s="334"/>
      <c r="R588" s="334"/>
      <c r="S588" s="350"/>
      <c r="T588" s="350"/>
      <c r="U588" s="350"/>
      <c r="V588" s="350"/>
      <c r="W588" s="334"/>
      <c r="X588" s="334"/>
      <c r="Y588" s="351"/>
      <c r="Z588" s="351"/>
      <c r="AA588" s="351"/>
      <c r="AB588" s="351"/>
      <c r="AC588" s="351"/>
      <c r="AD588" s="351"/>
      <c r="AE588" s="351"/>
      <c r="AF588" s="351"/>
      <c r="AG588" s="351"/>
      <c r="AH588" s="351"/>
      <c r="AI588" s="351"/>
      <c r="AJ588" s="351"/>
      <c r="AK588" s="351"/>
      <c r="AL588" s="351"/>
      <c r="AM588" s="407">
        <f>AM586-AM587</f>
        <v>0</v>
      </c>
    </row>
    <row r="589" spans="2:39" ht="16">
      <c r="B589" s="324"/>
      <c r="C589" s="350"/>
      <c r="D589" s="350"/>
      <c r="E589" s="334"/>
      <c r="F589" s="334"/>
      <c r="G589" s="334"/>
      <c r="H589" s="334"/>
      <c r="I589" s="334"/>
      <c r="J589" s="334"/>
      <c r="K589" s="334"/>
      <c r="L589" s="334"/>
      <c r="M589" s="334"/>
      <c r="N589" s="334"/>
      <c r="O589" s="300"/>
      <c r="P589" s="334"/>
      <c r="Q589" s="334"/>
      <c r="R589" s="334"/>
      <c r="S589" s="350"/>
      <c r="T589" s="345"/>
      <c r="U589" s="350"/>
      <c r="V589" s="350"/>
      <c r="W589" s="334"/>
      <c r="X589" s="334"/>
      <c r="Y589" s="352"/>
      <c r="Z589" s="352"/>
      <c r="AA589" s="352"/>
      <c r="AB589" s="352"/>
      <c r="AC589" s="352"/>
      <c r="AD589" s="352"/>
      <c r="AE589" s="352"/>
      <c r="AF589" s="352"/>
      <c r="AG589" s="352"/>
      <c r="AH589" s="352"/>
      <c r="AI589" s="352"/>
      <c r="AJ589" s="352"/>
      <c r="AK589" s="352"/>
      <c r="AL589" s="352"/>
      <c r="AM589" s="348"/>
    </row>
    <row r="590" spans="2:39" ht="16">
      <c r="B590" s="439" t="s">
        <v>305</v>
      </c>
      <c r="C590" s="304"/>
      <c r="D590" s="279"/>
      <c r="E590" s="279"/>
      <c r="F590" s="279"/>
      <c r="G590" s="279"/>
      <c r="H590" s="279"/>
      <c r="I590" s="279"/>
      <c r="J590" s="279"/>
      <c r="K590" s="279"/>
      <c r="L590" s="279"/>
      <c r="M590" s="279"/>
      <c r="N590" s="279"/>
      <c r="O590" s="357"/>
      <c r="P590" s="279"/>
      <c r="Q590" s="279"/>
      <c r="R590" s="279"/>
      <c r="S590" s="304"/>
      <c r="T590" s="309"/>
      <c r="U590" s="309"/>
      <c r="V590" s="279"/>
      <c r="W590" s="279"/>
      <c r="X590" s="309"/>
      <c r="Y590" s="291">
        <f>SUMPRODUCT(E414:E573,Y414:Y573)</f>
        <v>9133477.0718688909</v>
      </c>
      <c r="Z590" s="291">
        <f>SUMPRODUCT(E414:E573,Z414:Z573)</f>
        <v>602849.97131530032</v>
      </c>
      <c r="AA590" s="291">
        <f t="shared" ref="AA590:AL590" si="1152">IF(AA412="kw",SUMPRODUCT($N$414:$N$573,$P$414:$P$573,AA414:AA573),SUMPRODUCT($E$414:$E$573,AA414:AA573))</f>
        <v>12138.814189021728</v>
      </c>
      <c r="AB590" s="291">
        <f t="shared" si="1152"/>
        <v>1662.5626292834888</v>
      </c>
      <c r="AC590" s="291">
        <f t="shared" si="1152"/>
        <v>0</v>
      </c>
      <c r="AD590" s="291">
        <f t="shared" si="1152"/>
        <v>0</v>
      </c>
      <c r="AE590" s="291">
        <f t="shared" si="1152"/>
        <v>0</v>
      </c>
      <c r="AF590" s="291">
        <f t="shared" si="1152"/>
        <v>0</v>
      </c>
      <c r="AG590" s="291">
        <f t="shared" si="1152"/>
        <v>0</v>
      </c>
      <c r="AH590" s="291">
        <f t="shared" si="1152"/>
        <v>0</v>
      </c>
      <c r="AI590" s="291">
        <f t="shared" si="1152"/>
        <v>0</v>
      </c>
      <c r="AJ590" s="291">
        <f t="shared" si="1152"/>
        <v>0</v>
      </c>
      <c r="AK590" s="291">
        <f t="shared" si="1152"/>
        <v>0</v>
      </c>
      <c r="AL590" s="291">
        <f t="shared" si="1152"/>
        <v>0</v>
      </c>
      <c r="AM590" s="337"/>
    </row>
    <row r="591" spans="2:39" ht="16">
      <c r="B591" s="439" t="s">
        <v>306</v>
      </c>
      <c r="C591" s="304"/>
      <c r="D591" s="279"/>
      <c r="E591" s="279"/>
      <c r="F591" s="279"/>
      <c r="G591" s="279"/>
      <c r="H591" s="279"/>
      <c r="I591" s="279"/>
      <c r="J591" s="279"/>
      <c r="K591" s="279"/>
      <c r="L591" s="279"/>
      <c r="M591" s="279"/>
      <c r="N591" s="279"/>
      <c r="O591" s="357"/>
      <c r="P591" s="279"/>
      <c r="Q591" s="279"/>
      <c r="R591" s="279"/>
      <c r="S591" s="304"/>
      <c r="T591" s="309"/>
      <c r="U591" s="309"/>
      <c r="V591" s="279"/>
      <c r="W591" s="279"/>
      <c r="X591" s="309"/>
      <c r="Y591" s="291">
        <f>SUMPRODUCT(F414:F573,Y414:Y573)</f>
        <v>9133453.6396544408</v>
      </c>
      <c r="Z591" s="291">
        <f>SUMPRODUCT(F414:F573,Z414:Z573)</f>
        <v>563609.80894033134</v>
      </c>
      <c r="AA591" s="291">
        <f t="shared" ref="AA591:AL591" si="1153">IF(AA412="kw",SUMPRODUCT($N$414:$N$573,$Q$414:$Q$573,AA414:AA573),SUMPRODUCT($F$414:$F$573,AA414:AA573))</f>
        <v>12134.97285716632</v>
      </c>
      <c r="AB591" s="291">
        <f t="shared" si="1153"/>
        <v>1662.5626292834888</v>
      </c>
      <c r="AC591" s="291">
        <f t="shared" si="1153"/>
        <v>0</v>
      </c>
      <c r="AD591" s="291">
        <f t="shared" si="1153"/>
        <v>0</v>
      </c>
      <c r="AE591" s="291">
        <f t="shared" si="1153"/>
        <v>0</v>
      </c>
      <c r="AF591" s="291">
        <f t="shared" si="1153"/>
        <v>0</v>
      </c>
      <c r="AG591" s="291">
        <f t="shared" si="1153"/>
        <v>0</v>
      </c>
      <c r="AH591" s="291">
        <f t="shared" si="1153"/>
        <v>0</v>
      </c>
      <c r="AI591" s="291">
        <f t="shared" si="1153"/>
        <v>0</v>
      </c>
      <c r="AJ591" s="291">
        <f t="shared" si="1153"/>
        <v>0</v>
      </c>
      <c r="AK591" s="291">
        <f t="shared" si="1153"/>
        <v>0</v>
      </c>
      <c r="AL591" s="291">
        <f t="shared" si="1153"/>
        <v>0</v>
      </c>
      <c r="AM591" s="337"/>
    </row>
    <row r="592" spans="2:39" ht="16">
      <c r="B592" s="440" t="s">
        <v>307</v>
      </c>
      <c r="C592" s="364"/>
      <c r="D592" s="384"/>
      <c r="E592" s="384"/>
      <c r="F592" s="384"/>
      <c r="G592" s="384"/>
      <c r="H592" s="384"/>
      <c r="I592" s="384"/>
      <c r="J592" s="384"/>
      <c r="K592" s="384"/>
      <c r="L592" s="384"/>
      <c r="M592" s="384"/>
      <c r="N592" s="384"/>
      <c r="O592" s="383"/>
      <c r="P592" s="384"/>
      <c r="Q592" s="384"/>
      <c r="R592" s="384"/>
      <c r="S592" s="364"/>
      <c r="T592" s="385"/>
      <c r="U592" s="385"/>
      <c r="V592" s="384"/>
      <c r="W592" s="384"/>
      <c r="X592" s="385"/>
      <c r="Y592" s="326">
        <f>SUMPRODUCT(G414:G573,Y414:Y573)</f>
        <v>9133430.2074399944</v>
      </c>
      <c r="Z592" s="326">
        <f>SUMPRODUCT(G414:G573,Z414:Z573)</f>
        <v>563500.64656536235</v>
      </c>
      <c r="AA592" s="326">
        <f t="shared" ref="AA592:AL592" si="1154">IF(AA412="kw",SUMPRODUCT($N$414:$N$573,$R$414:$R$573,AA414:AA573),SUMPRODUCT($G$414:$G$573,AA414:AA573))</f>
        <v>12131.13152531091</v>
      </c>
      <c r="AB592" s="326">
        <f t="shared" si="1154"/>
        <v>1662.5626292834888</v>
      </c>
      <c r="AC592" s="326">
        <f t="shared" si="1154"/>
        <v>0</v>
      </c>
      <c r="AD592" s="326">
        <f t="shared" si="1154"/>
        <v>0</v>
      </c>
      <c r="AE592" s="326">
        <f t="shared" si="1154"/>
        <v>0</v>
      </c>
      <c r="AF592" s="326">
        <f t="shared" si="1154"/>
        <v>0</v>
      </c>
      <c r="AG592" s="326">
        <f t="shared" si="1154"/>
        <v>0</v>
      </c>
      <c r="AH592" s="326">
        <f t="shared" si="1154"/>
        <v>0</v>
      </c>
      <c r="AI592" s="326">
        <f t="shared" si="1154"/>
        <v>0</v>
      </c>
      <c r="AJ592" s="326">
        <f t="shared" si="1154"/>
        <v>0</v>
      </c>
      <c r="AK592" s="326">
        <f t="shared" si="1154"/>
        <v>0</v>
      </c>
      <c r="AL592" s="326">
        <f t="shared" si="1154"/>
        <v>0</v>
      </c>
      <c r="AM592" s="386"/>
    </row>
    <row r="593" spans="1:39" ht="22.5" customHeight="1">
      <c r="B593" s="368" t="s">
        <v>868</v>
      </c>
      <c r="C593" s="387"/>
      <c r="D593" s="388"/>
      <c r="E593" s="388"/>
      <c r="F593" s="388"/>
      <c r="G593" s="388"/>
      <c r="H593" s="388"/>
      <c r="I593" s="388"/>
      <c r="J593" s="388"/>
      <c r="K593" s="388"/>
      <c r="L593" s="388"/>
      <c r="M593" s="388"/>
      <c r="N593" s="388"/>
      <c r="O593" s="388"/>
      <c r="P593" s="388"/>
      <c r="Q593" s="388"/>
      <c r="R593" s="388"/>
      <c r="S593" s="371"/>
      <c r="T593" s="372"/>
      <c r="U593" s="388"/>
      <c r="V593" s="388"/>
      <c r="W593" s="388"/>
      <c r="X593" s="388"/>
      <c r="Y593" s="409"/>
      <c r="Z593" s="409"/>
      <c r="AA593" s="409"/>
      <c r="AB593" s="409"/>
      <c r="AC593" s="409"/>
      <c r="AD593" s="409"/>
      <c r="AE593" s="409"/>
      <c r="AF593" s="409"/>
      <c r="AG593" s="409"/>
      <c r="AH593" s="409"/>
      <c r="AI593" s="409"/>
      <c r="AJ593" s="409"/>
      <c r="AK593" s="409"/>
      <c r="AL593" s="409"/>
      <c r="AM593" s="389"/>
    </row>
    <row r="596" spans="1:39" ht="16">
      <c r="B596" s="280" t="s">
        <v>309</v>
      </c>
      <c r="C596" s="281"/>
      <c r="D596" s="590" t="s">
        <v>526</v>
      </c>
      <c r="E596" s="253"/>
      <c r="F596" s="590"/>
      <c r="G596" s="253"/>
      <c r="H596" s="253"/>
      <c r="I596" s="253"/>
      <c r="J596" s="253"/>
      <c r="K596" s="253"/>
      <c r="L596" s="253"/>
      <c r="M596" s="253"/>
      <c r="N596" s="253"/>
      <c r="O596" s="281"/>
      <c r="P596" s="253"/>
      <c r="Q596" s="253"/>
      <c r="R596" s="253"/>
      <c r="S596" s="253"/>
      <c r="T596" s="253"/>
      <c r="U596" s="253"/>
      <c r="V596" s="253"/>
      <c r="W596" s="253"/>
      <c r="X596" s="253"/>
      <c r="Y596" s="270"/>
      <c r="Z596" s="267"/>
      <c r="AA596" s="267"/>
      <c r="AB596" s="267"/>
      <c r="AC596" s="267"/>
      <c r="AD596" s="267"/>
      <c r="AE596" s="267"/>
      <c r="AF596" s="267"/>
      <c r="AG596" s="267"/>
      <c r="AH596" s="267"/>
      <c r="AI596" s="267"/>
      <c r="AJ596" s="267"/>
      <c r="AK596" s="267"/>
      <c r="AL596" s="267"/>
    </row>
    <row r="597" spans="1:39" ht="33.75" customHeight="1">
      <c r="B597" s="961" t="s">
        <v>211</v>
      </c>
      <c r="C597" s="963" t="s">
        <v>33</v>
      </c>
      <c r="D597" s="284" t="s">
        <v>422</v>
      </c>
      <c r="E597" s="965" t="s">
        <v>209</v>
      </c>
      <c r="F597" s="966"/>
      <c r="G597" s="966"/>
      <c r="H597" s="966"/>
      <c r="I597" s="966"/>
      <c r="J597" s="966"/>
      <c r="K597" s="966"/>
      <c r="L597" s="966"/>
      <c r="M597" s="967"/>
      <c r="N597" s="971" t="s">
        <v>213</v>
      </c>
      <c r="O597" s="284" t="s">
        <v>423</v>
      </c>
      <c r="P597" s="965" t="s">
        <v>212</v>
      </c>
      <c r="Q597" s="966"/>
      <c r="R597" s="966"/>
      <c r="S597" s="966"/>
      <c r="T597" s="966"/>
      <c r="U597" s="966"/>
      <c r="V597" s="966"/>
      <c r="W597" s="966"/>
      <c r="X597" s="967"/>
      <c r="Y597" s="968" t="s">
        <v>243</v>
      </c>
      <c r="Z597" s="969"/>
      <c r="AA597" s="969"/>
      <c r="AB597" s="969"/>
      <c r="AC597" s="969"/>
      <c r="AD597" s="969"/>
      <c r="AE597" s="969"/>
      <c r="AF597" s="969"/>
      <c r="AG597" s="969"/>
      <c r="AH597" s="969"/>
      <c r="AI597" s="969"/>
      <c r="AJ597" s="969"/>
      <c r="AK597" s="969"/>
      <c r="AL597" s="969"/>
      <c r="AM597" s="970"/>
    </row>
    <row r="598" spans="1:39" ht="68.25" customHeight="1">
      <c r="B598" s="962"/>
      <c r="C598" s="964"/>
      <c r="D598" s="285">
        <v>2018</v>
      </c>
      <c r="E598" s="285">
        <v>2019</v>
      </c>
      <c r="F598" s="285">
        <v>2020</v>
      </c>
      <c r="G598" s="285">
        <v>2021</v>
      </c>
      <c r="H598" s="285">
        <v>2022</v>
      </c>
      <c r="I598" s="285">
        <v>2023</v>
      </c>
      <c r="J598" s="285">
        <v>2024</v>
      </c>
      <c r="K598" s="285">
        <v>2025</v>
      </c>
      <c r="L598" s="285">
        <v>2026</v>
      </c>
      <c r="M598" s="285">
        <v>2027</v>
      </c>
      <c r="N598" s="972"/>
      <c r="O598" s="285">
        <v>2018</v>
      </c>
      <c r="P598" s="285">
        <v>2019</v>
      </c>
      <c r="Q598" s="285">
        <v>2020</v>
      </c>
      <c r="R598" s="285">
        <v>2021</v>
      </c>
      <c r="S598" s="285">
        <v>2022</v>
      </c>
      <c r="T598" s="285">
        <v>2023</v>
      </c>
      <c r="U598" s="285">
        <v>2024</v>
      </c>
      <c r="V598" s="285">
        <v>2025</v>
      </c>
      <c r="W598" s="285">
        <v>2026</v>
      </c>
      <c r="X598" s="285">
        <v>2027</v>
      </c>
      <c r="Y598" s="285" t="str">
        <f>'1.  LRAMVA Summary'!D52</f>
        <v>Residential</v>
      </c>
      <c r="Z598" s="285" t="str">
        <f>'1.  LRAMVA Summary'!E52</f>
        <v>GS&lt;50 kW</v>
      </c>
      <c r="AA598" s="285" t="str">
        <f>'1.  LRAMVA Summary'!F52</f>
        <v>GS&gt;50 kW</v>
      </c>
      <c r="AB598" s="285" t="str">
        <f>'1.  LRAMVA Summary'!G52</f>
        <v>Streetlighting</v>
      </c>
      <c r="AC598" s="285" t="str">
        <f>'1.  LRAMVA Summary'!H52</f>
        <v/>
      </c>
      <c r="AD598" s="285" t="str">
        <f>'1.  LRAMVA Summary'!I52</f>
        <v/>
      </c>
      <c r="AE598" s="285" t="str">
        <f>'1.  LRAMVA Summary'!J52</f>
        <v/>
      </c>
      <c r="AF598" s="285" t="str">
        <f>'1.  LRAMVA Summary'!K52</f>
        <v/>
      </c>
      <c r="AG598" s="285" t="str">
        <f>'1.  LRAMVA Summary'!L52</f>
        <v/>
      </c>
      <c r="AH598" s="285" t="str">
        <f>'1.  LRAMVA Summary'!M52</f>
        <v/>
      </c>
      <c r="AI598" s="285" t="str">
        <f>'1.  LRAMVA Summary'!N52</f>
        <v/>
      </c>
      <c r="AJ598" s="285" t="str">
        <f>'1.  LRAMVA Summary'!O52</f>
        <v/>
      </c>
      <c r="AK598" s="285" t="str">
        <f>'1.  LRAMVA Summary'!P52</f>
        <v/>
      </c>
      <c r="AL598" s="285" t="str">
        <f>'1.  LRAMVA Summary'!Q52</f>
        <v/>
      </c>
      <c r="AM598" s="287" t="str">
        <f>'1.  LRAMVA Summary'!R52</f>
        <v>Total</v>
      </c>
    </row>
    <row r="599" spans="1:39" ht="15.75" hidden="1" customHeight="1">
      <c r="A599" s="532"/>
      <c r="B599" s="518" t="s">
        <v>504</v>
      </c>
      <c r="C599" s="289"/>
      <c r="D599" s="289"/>
      <c r="E599" s="289"/>
      <c r="F599" s="289"/>
      <c r="G599" s="289"/>
      <c r="H599" s="289"/>
      <c r="I599" s="289"/>
      <c r="J599" s="289"/>
      <c r="K599" s="289"/>
      <c r="L599" s="289"/>
      <c r="M599" s="289"/>
      <c r="N599" s="290"/>
      <c r="O599" s="289"/>
      <c r="P599" s="289"/>
      <c r="Q599" s="289"/>
      <c r="R599" s="289"/>
      <c r="S599" s="289"/>
      <c r="T599" s="289"/>
      <c r="U599" s="289"/>
      <c r="V599" s="289"/>
      <c r="W599" s="289"/>
      <c r="X599" s="289"/>
      <c r="Y599" s="291" t="str">
        <f>'1.  LRAMVA Summary'!D53</f>
        <v>kWh</v>
      </c>
      <c r="Z599" s="291" t="str">
        <f>'1.  LRAMVA Summary'!E53</f>
        <v>kWh</v>
      </c>
      <c r="AA599" s="291" t="str">
        <f>'1.  LRAMVA Summary'!F53</f>
        <v>kW</v>
      </c>
      <c r="AB599" s="291" t="str">
        <f>'1.  LRAMVA Summary'!G53</f>
        <v>kW</v>
      </c>
      <c r="AC599" s="291">
        <f>'1.  LRAMVA Summary'!H53</f>
        <v>0</v>
      </c>
      <c r="AD599" s="291">
        <f>'1.  LRAMVA Summary'!I53</f>
        <v>0</v>
      </c>
      <c r="AE599" s="291">
        <f>'1.  LRAMVA Summary'!J53</f>
        <v>0</v>
      </c>
      <c r="AF599" s="291">
        <f>'1.  LRAMVA Summary'!K53</f>
        <v>0</v>
      </c>
      <c r="AG599" s="291">
        <f>'1.  LRAMVA Summary'!L53</f>
        <v>0</v>
      </c>
      <c r="AH599" s="291">
        <f>'1.  LRAMVA Summary'!M53</f>
        <v>0</v>
      </c>
      <c r="AI599" s="291">
        <f>'1.  LRAMVA Summary'!N53</f>
        <v>0</v>
      </c>
      <c r="AJ599" s="291">
        <f>'1.  LRAMVA Summary'!O53</f>
        <v>0</v>
      </c>
      <c r="AK599" s="291">
        <f>'1.  LRAMVA Summary'!P53</f>
        <v>0</v>
      </c>
      <c r="AL599" s="291">
        <f>'1.  LRAMVA Summary'!Q53</f>
        <v>0</v>
      </c>
      <c r="AM599" s="292"/>
    </row>
    <row r="600" spans="1:39" ht="16" hidden="1" outlineLevel="1">
      <c r="A600" s="532"/>
      <c r="B600" s="504" t="s">
        <v>497</v>
      </c>
      <c r="C600" s="289"/>
      <c r="D600" s="289"/>
      <c r="E600" s="289"/>
      <c r="F600" s="289"/>
      <c r="G600" s="289"/>
      <c r="H600" s="289"/>
      <c r="I600" s="289"/>
      <c r="J600" s="289"/>
      <c r="K600" s="289"/>
      <c r="L600" s="289"/>
      <c r="M600" s="289"/>
      <c r="N600" s="290"/>
      <c r="O600" s="289"/>
      <c r="P600" s="289"/>
      <c r="Q600" s="289"/>
      <c r="R600" s="289"/>
      <c r="S600" s="289"/>
      <c r="T600" s="289"/>
      <c r="U600" s="289"/>
      <c r="V600" s="289"/>
      <c r="W600" s="289"/>
      <c r="X600" s="289"/>
      <c r="Y600" s="291"/>
      <c r="Z600" s="291"/>
      <c r="AA600" s="291"/>
      <c r="AB600" s="291"/>
      <c r="AC600" s="291"/>
      <c r="AD600" s="291"/>
      <c r="AE600" s="291"/>
      <c r="AF600" s="291"/>
      <c r="AG600" s="291"/>
      <c r="AH600" s="291"/>
      <c r="AI600" s="291"/>
      <c r="AJ600" s="291"/>
      <c r="AK600" s="291"/>
      <c r="AL600" s="291"/>
      <c r="AM600" s="292"/>
    </row>
    <row r="601" spans="1:39" ht="17" hidden="1" outlineLevel="1">
      <c r="A601" s="532">
        <v>1</v>
      </c>
      <c r="B601" s="428" t="s">
        <v>95</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10"/>
      <c r="Z601" s="410"/>
      <c r="AA601" s="410"/>
      <c r="AB601" s="410"/>
      <c r="AC601" s="410"/>
      <c r="AD601" s="410"/>
      <c r="AE601" s="410"/>
      <c r="AF601" s="410"/>
      <c r="AG601" s="410"/>
      <c r="AH601" s="410"/>
      <c r="AI601" s="410"/>
      <c r="AJ601" s="410"/>
      <c r="AK601" s="410"/>
      <c r="AL601" s="410"/>
      <c r="AM601" s="296">
        <f>SUM(Y601:AL601)</f>
        <v>0</v>
      </c>
    </row>
    <row r="602" spans="1:39" ht="16" hidden="1" outlineLevel="1">
      <c r="A602" s="532"/>
      <c r="B602" s="294" t="s">
        <v>310</v>
      </c>
      <c r="C602" s="291" t="s">
        <v>163</v>
      </c>
      <c r="D602" s="295"/>
      <c r="E602" s="295"/>
      <c r="F602" s="295"/>
      <c r="G602" s="295"/>
      <c r="H602" s="295"/>
      <c r="I602" s="295"/>
      <c r="J602" s="295"/>
      <c r="K602" s="295"/>
      <c r="L602" s="295"/>
      <c r="M602" s="295"/>
      <c r="N602" s="468"/>
      <c r="O602" s="295"/>
      <c r="P602" s="295"/>
      <c r="Q602" s="295"/>
      <c r="R602" s="295"/>
      <c r="S602" s="295"/>
      <c r="T602" s="295"/>
      <c r="U602" s="295"/>
      <c r="V602" s="295"/>
      <c r="W602" s="295"/>
      <c r="X602" s="295"/>
      <c r="Y602" s="411">
        <f>Y601</f>
        <v>0</v>
      </c>
      <c r="Z602" s="411">
        <f t="shared" ref="Z602" si="1155">Z601</f>
        <v>0</v>
      </c>
      <c r="AA602" s="411">
        <f t="shared" ref="AA602" si="1156">AA601</f>
        <v>0</v>
      </c>
      <c r="AB602" s="411">
        <f t="shared" ref="AB602" si="1157">AB601</f>
        <v>0</v>
      </c>
      <c r="AC602" s="411">
        <f t="shared" ref="AC602" si="1158">AC601</f>
        <v>0</v>
      </c>
      <c r="AD602" s="411">
        <f t="shared" ref="AD602" si="1159">AD601</f>
        <v>0</v>
      </c>
      <c r="AE602" s="411">
        <f t="shared" ref="AE602" si="1160">AE601</f>
        <v>0</v>
      </c>
      <c r="AF602" s="411">
        <f t="shared" ref="AF602" si="1161">AF601</f>
        <v>0</v>
      </c>
      <c r="AG602" s="411">
        <f t="shared" ref="AG602" si="1162">AG601</f>
        <v>0</v>
      </c>
      <c r="AH602" s="411">
        <f t="shared" ref="AH602" si="1163">AH601</f>
        <v>0</v>
      </c>
      <c r="AI602" s="411">
        <f t="shared" ref="AI602" si="1164">AI601</f>
        <v>0</v>
      </c>
      <c r="AJ602" s="411">
        <f t="shared" ref="AJ602" si="1165">AJ601</f>
        <v>0</v>
      </c>
      <c r="AK602" s="411">
        <f t="shared" ref="AK602" si="1166">AK601</f>
        <v>0</v>
      </c>
      <c r="AL602" s="411">
        <f t="shared" ref="AL602" si="1167">AL601</f>
        <v>0</v>
      </c>
      <c r="AM602" s="297"/>
    </row>
    <row r="603" spans="1:39" ht="16" hidden="1" outlineLevel="1">
      <c r="A603" s="532"/>
      <c r="B603" s="298"/>
      <c r="C603" s="299"/>
      <c r="D603" s="299"/>
      <c r="E603" s="299"/>
      <c r="F603" s="299"/>
      <c r="G603" s="299"/>
      <c r="H603" s="299"/>
      <c r="I603" s="299"/>
      <c r="J603" s="299"/>
      <c r="K603" s="299"/>
      <c r="L603" s="299"/>
      <c r="M603" s="299"/>
      <c r="N603" s="300"/>
      <c r="O603" s="299"/>
      <c r="P603" s="299"/>
      <c r="Q603" s="299"/>
      <c r="R603" s="299"/>
      <c r="S603" s="299"/>
      <c r="T603" s="299"/>
      <c r="U603" s="299"/>
      <c r="V603" s="299"/>
      <c r="W603" s="299"/>
      <c r="X603" s="299"/>
      <c r="Y603" s="412"/>
      <c r="Z603" s="413"/>
      <c r="AA603" s="413"/>
      <c r="AB603" s="413"/>
      <c r="AC603" s="413"/>
      <c r="AD603" s="413"/>
      <c r="AE603" s="413"/>
      <c r="AF603" s="413"/>
      <c r="AG603" s="413"/>
      <c r="AH603" s="413"/>
      <c r="AI603" s="413"/>
      <c r="AJ603" s="413"/>
      <c r="AK603" s="413"/>
      <c r="AL603" s="413"/>
      <c r="AM603" s="302"/>
    </row>
    <row r="604" spans="1:39" ht="17" hidden="1" outlineLevel="1">
      <c r="A604" s="532">
        <v>2</v>
      </c>
      <c r="B604" s="428" t="s">
        <v>96</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10"/>
      <c r="Z604" s="410"/>
      <c r="AA604" s="410"/>
      <c r="AB604" s="410"/>
      <c r="AC604" s="410"/>
      <c r="AD604" s="410"/>
      <c r="AE604" s="410"/>
      <c r="AF604" s="410"/>
      <c r="AG604" s="410"/>
      <c r="AH604" s="410"/>
      <c r="AI604" s="410"/>
      <c r="AJ604" s="410"/>
      <c r="AK604" s="410"/>
      <c r="AL604" s="410"/>
      <c r="AM604" s="296">
        <f>SUM(Y604:AL604)</f>
        <v>0</v>
      </c>
    </row>
    <row r="605" spans="1:39" ht="16" hidden="1" outlineLevel="1">
      <c r="A605" s="532"/>
      <c r="B605" s="294" t="s">
        <v>310</v>
      </c>
      <c r="C605" s="291" t="s">
        <v>163</v>
      </c>
      <c r="D605" s="295"/>
      <c r="E605" s="295"/>
      <c r="F605" s="295"/>
      <c r="G605" s="295"/>
      <c r="H605" s="295"/>
      <c r="I605" s="295"/>
      <c r="J605" s="295"/>
      <c r="K605" s="295"/>
      <c r="L605" s="295"/>
      <c r="M605" s="295"/>
      <c r="N605" s="468"/>
      <c r="O605" s="295"/>
      <c r="P605" s="295"/>
      <c r="Q605" s="295"/>
      <c r="R605" s="295"/>
      <c r="S605" s="295"/>
      <c r="T605" s="295"/>
      <c r="U605" s="295"/>
      <c r="V605" s="295"/>
      <c r="W605" s="295"/>
      <c r="X605" s="295"/>
      <c r="Y605" s="411">
        <f>Y604</f>
        <v>0</v>
      </c>
      <c r="Z605" s="411">
        <f t="shared" ref="Z605" si="1168">Z604</f>
        <v>0</v>
      </c>
      <c r="AA605" s="411">
        <f t="shared" ref="AA605" si="1169">AA604</f>
        <v>0</v>
      </c>
      <c r="AB605" s="411">
        <f t="shared" ref="AB605" si="1170">AB604</f>
        <v>0</v>
      </c>
      <c r="AC605" s="411">
        <f t="shared" ref="AC605" si="1171">AC604</f>
        <v>0</v>
      </c>
      <c r="AD605" s="411">
        <f t="shared" ref="AD605" si="1172">AD604</f>
        <v>0</v>
      </c>
      <c r="AE605" s="411">
        <f t="shared" ref="AE605" si="1173">AE604</f>
        <v>0</v>
      </c>
      <c r="AF605" s="411">
        <f t="shared" ref="AF605" si="1174">AF604</f>
        <v>0</v>
      </c>
      <c r="AG605" s="411">
        <f t="shared" ref="AG605" si="1175">AG604</f>
        <v>0</v>
      </c>
      <c r="AH605" s="411">
        <f t="shared" ref="AH605" si="1176">AH604</f>
        <v>0</v>
      </c>
      <c r="AI605" s="411">
        <f t="shared" ref="AI605" si="1177">AI604</f>
        <v>0</v>
      </c>
      <c r="AJ605" s="411">
        <f t="shared" ref="AJ605" si="1178">AJ604</f>
        <v>0</v>
      </c>
      <c r="AK605" s="411">
        <f t="shared" ref="AK605" si="1179">AK604</f>
        <v>0</v>
      </c>
      <c r="AL605" s="411">
        <f t="shared" ref="AL605" si="1180">AL604</f>
        <v>0</v>
      </c>
      <c r="AM605" s="297"/>
    </row>
    <row r="606" spans="1:39" ht="16" hidden="1" outlineLevel="1">
      <c r="A606" s="532"/>
      <c r="B606" s="298"/>
      <c r="C606" s="299"/>
      <c r="D606" s="304"/>
      <c r="E606" s="304"/>
      <c r="F606" s="304"/>
      <c r="G606" s="304"/>
      <c r="H606" s="304"/>
      <c r="I606" s="304"/>
      <c r="J606" s="304"/>
      <c r="K606" s="304"/>
      <c r="L606" s="304"/>
      <c r="M606" s="304"/>
      <c r="N606" s="300"/>
      <c r="O606" s="304"/>
      <c r="P606" s="304"/>
      <c r="Q606" s="304"/>
      <c r="R606" s="304"/>
      <c r="S606" s="304"/>
      <c r="T606" s="304"/>
      <c r="U606" s="304"/>
      <c r="V606" s="304"/>
      <c r="W606" s="304"/>
      <c r="X606" s="304"/>
      <c r="Y606" s="412"/>
      <c r="Z606" s="413"/>
      <c r="AA606" s="413"/>
      <c r="AB606" s="413"/>
      <c r="AC606" s="413"/>
      <c r="AD606" s="413"/>
      <c r="AE606" s="413"/>
      <c r="AF606" s="413"/>
      <c r="AG606" s="413"/>
      <c r="AH606" s="413"/>
      <c r="AI606" s="413"/>
      <c r="AJ606" s="413"/>
      <c r="AK606" s="413"/>
      <c r="AL606" s="413"/>
      <c r="AM606" s="302"/>
    </row>
    <row r="607" spans="1:39" ht="17" hidden="1" outlineLevel="1">
      <c r="A607" s="532">
        <v>3</v>
      </c>
      <c r="B607" s="428" t="s">
        <v>97</v>
      </c>
      <c r="C607" s="291" t="s">
        <v>25</v>
      </c>
      <c r="D607" s="295"/>
      <c r="E607" s="295"/>
      <c r="F607" s="295"/>
      <c r="G607" s="295"/>
      <c r="H607" s="295"/>
      <c r="I607" s="295"/>
      <c r="J607" s="295"/>
      <c r="K607" s="295"/>
      <c r="L607" s="295"/>
      <c r="M607" s="295"/>
      <c r="N607" s="291"/>
      <c r="O607" s="295"/>
      <c r="P607" s="295"/>
      <c r="Q607" s="295"/>
      <c r="R607" s="295"/>
      <c r="S607" s="295"/>
      <c r="T607" s="295"/>
      <c r="U607" s="295"/>
      <c r="V607" s="295"/>
      <c r="W607" s="295"/>
      <c r="X607" s="295"/>
      <c r="Y607" s="410"/>
      <c r="Z607" s="410"/>
      <c r="AA607" s="410"/>
      <c r="AB607" s="410"/>
      <c r="AC607" s="410"/>
      <c r="AD607" s="410"/>
      <c r="AE607" s="410"/>
      <c r="AF607" s="410"/>
      <c r="AG607" s="410"/>
      <c r="AH607" s="410"/>
      <c r="AI607" s="410"/>
      <c r="AJ607" s="410"/>
      <c r="AK607" s="410"/>
      <c r="AL607" s="410"/>
      <c r="AM607" s="296">
        <f>SUM(Y607:AL607)</f>
        <v>0</v>
      </c>
    </row>
    <row r="608" spans="1:39" ht="16" hidden="1" outlineLevel="1">
      <c r="A608" s="532"/>
      <c r="B608" s="294" t="s">
        <v>310</v>
      </c>
      <c r="C608" s="291" t="s">
        <v>163</v>
      </c>
      <c r="D608" s="295"/>
      <c r="E608" s="295"/>
      <c r="F608" s="295"/>
      <c r="G608" s="295"/>
      <c r="H608" s="295"/>
      <c r="I608" s="295"/>
      <c r="J608" s="295"/>
      <c r="K608" s="295"/>
      <c r="L608" s="295"/>
      <c r="M608" s="295"/>
      <c r="N608" s="468"/>
      <c r="O608" s="295"/>
      <c r="P608" s="295"/>
      <c r="Q608" s="295"/>
      <c r="R608" s="295"/>
      <c r="S608" s="295"/>
      <c r="T608" s="295"/>
      <c r="U608" s="295"/>
      <c r="V608" s="295"/>
      <c r="W608" s="295"/>
      <c r="X608" s="295"/>
      <c r="Y608" s="411">
        <f>Y607</f>
        <v>0</v>
      </c>
      <c r="Z608" s="411">
        <f t="shared" ref="Z608" si="1181">Z607</f>
        <v>0</v>
      </c>
      <c r="AA608" s="411">
        <f t="shared" ref="AA608" si="1182">AA607</f>
        <v>0</v>
      </c>
      <c r="AB608" s="411">
        <f t="shared" ref="AB608" si="1183">AB607</f>
        <v>0</v>
      </c>
      <c r="AC608" s="411">
        <f t="shared" ref="AC608" si="1184">AC607</f>
        <v>0</v>
      </c>
      <c r="AD608" s="411">
        <f t="shared" ref="AD608" si="1185">AD607</f>
        <v>0</v>
      </c>
      <c r="AE608" s="411">
        <f t="shared" ref="AE608" si="1186">AE607</f>
        <v>0</v>
      </c>
      <c r="AF608" s="411">
        <f t="shared" ref="AF608" si="1187">AF607</f>
        <v>0</v>
      </c>
      <c r="AG608" s="411">
        <f t="shared" ref="AG608" si="1188">AG607</f>
        <v>0</v>
      </c>
      <c r="AH608" s="411">
        <f t="shared" ref="AH608" si="1189">AH607</f>
        <v>0</v>
      </c>
      <c r="AI608" s="411">
        <f t="shared" ref="AI608" si="1190">AI607</f>
        <v>0</v>
      </c>
      <c r="AJ608" s="411">
        <f t="shared" ref="AJ608" si="1191">AJ607</f>
        <v>0</v>
      </c>
      <c r="AK608" s="411">
        <f t="shared" ref="AK608" si="1192">AK607</f>
        <v>0</v>
      </c>
      <c r="AL608" s="411">
        <f t="shared" ref="AL608" si="1193">AL607</f>
        <v>0</v>
      </c>
      <c r="AM608" s="297"/>
    </row>
    <row r="609" spans="1:39" ht="16" hidden="1" outlineLevel="1">
      <c r="A609" s="532"/>
      <c r="B609" s="294"/>
      <c r="C609" s="305"/>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412"/>
      <c r="Z609" s="412"/>
      <c r="AA609" s="412"/>
      <c r="AB609" s="412"/>
      <c r="AC609" s="412"/>
      <c r="AD609" s="412"/>
      <c r="AE609" s="412"/>
      <c r="AF609" s="412"/>
      <c r="AG609" s="412"/>
      <c r="AH609" s="412"/>
      <c r="AI609" s="412"/>
      <c r="AJ609" s="412"/>
      <c r="AK609" s="412"/>
      <c r="AL609" s="412"/>
      <c r="AM609" s="306"/>
    </row>
    <row r="610" spans="1:39" ht="17" hidden="1" outlineLevel="1">
      <c r="A610" s="532">
        <v>4</v>
      </c>
      <c r="B610" s="520" t="s">
        <v>682</v>
      </c>
      <c r="C610" s="291" t="s">
        <v>25</v>
      </c>
      <c r="D610" s="295"/>
      <c r="E610" s="295"/>
      <c r="F610" s="295"/>
      <c r="G610" s="295"/>
      <c r="H610" s="295"/>
      <c r="I610" s="295"/>
      <c r="J610" s="295"/>
      <c r="K610" s="295"/>
      <c r="L610" s="295"/>
      <c r="M610" s="295"/>
      <c r="N610" s="291"/>
      <c r="O610" s="295"/>
      <c r="P610" s="295"/>
      <c r="Q610" s="295"/>
      <c r="R610" s="295"/>
      <c r="S610" s="295"/>
      <c r="T610" s="295"/>
      <c r="U610" s="295"/>
      <c r="V610" s="295"/>
      <c r="W610" s="295"/>
      <c r="X610" s="295"/>
      <c r="Y610" s="410"/>
      <c r="Z610" s="410"/>
      <c r="AA610" s="410"/>
      <c r="AB610" s="410"/>
      <c r="AC610" s="410"/>
      <c r="AD610" s="410"/>
      <c r="AE610" s="410"/>
      <c r="AF610" s="410"/>
      <c r="AG610" s="410"/>
      <c r="AH610" s="410"/>
      <c r="AI610" s="410"/>
      <c r="AJ610" s="410"/>
      <c r="AK610" s="410"/>
      <c r="AL610" s="410"/>
      <c r="AM610" s="296">
        <f>SUM(Y610:AL610)</f>
        <v>0</v>
      </c>
    </row>
    <row r="611" spans="1:39" ht="16" hidden="1" outlineLevel="1">
      <c r="A611" s="532"/>
      <c r="B611" s="294" t="s">
        <v>310</v>
      </c>
      <c r="C611" s="291" t="s">
        <v>163</v>
      </c>
      <c r="D611" s="295"/>
      <c r="E611" s="295"/>
      <c r="F611" s="295"/>
      <c r="G611" s="295"/>
      <c r="H611" s="295"/>
      <c r="I611" s="295"/>
      <c r="J611" s="295"/>
      <c r="K611" s="295"/>
      <c r="L611" s="295"/>
      <c r="M611" s="295"/>
      <c r="N611" s="468"/>
      <c r="O611" s="295"/>
      <c r="P611" s="295"/>
      <c r="Q611" s="295"/>
      <c r="R611" s="295"/>
      <c r="S611" s="295"/>
      <c r="T611" s="295"/>
      <c r="U611" s="295"/>
      <c r="V611" s="295"/>
      <c r="W611" s="295"/>
      <c r="X611" s="295"/>
      <c r="Y611" s="411">
        <f>Y610</f>
        <v>0</v>
      </c>
      <c r="Z611" s="411">
        <f t="shared" ref="Z611" si="1194">Z610</f>
        <v>0</v>
      </c>
      <c r="AA611" s="411">
        <f t="shared" ref="AA611" si="1195">AA610</f>
        <v>0</v>
      </c>
      <c r="AB611" s="411">
        <f t="shared" ref="AB611" si="1196">AB610</f>
        <v>0</v>
      </c>
      <c r="AC611" s="411">
        <f t="shared" ref="AC611" si="1197">AC610</f>
        <v>0</v>
      </c>
      <c r="AD611" s="411">
        <f t="shared" ref="AD611" si="1198">AD610</f>
        <v>0</v>
      </c>
      <c r="AE611" s="411">
        <f t="shared" ref="AE611" si="1199">AE610</f>
        <v>0</v>
      </c>
      <c r="AF611" s="411">
        <f t="shared" ref="AF611" si="1200">AF610</f>
        <v>0</v>
      </c>
      <c r="AG611" s="411">
        <f t="shared" ref="AG611" si="1201">AG610</f>
        <v>0</v>
      </c>
      <c r="AH611" s="411">
        <f t="shared" ref="AH611" si="1202">AH610</f>
        <v>0</v>
      </c>
      <c r="AI611" s="411">
        <f t="shared" ref="AI611" si="1203">AI610</f>
        <v>0</v>
      </c>
      <c r="AJ611" s="411">
        <f t="shared" ref="AJ611" si="1204">AJ610</f>
        <v>0</v>
      </c>
      <c r="AK611" s="411">
        <f t="shared" ref="AK611" si="1205">AK610</f>
        <v>0</v>
      </c>
      <c r="AL611" s="411">
        <f t="shared" ref="AL611" si="1206">AL610</f>
        <v>0</v>
      </c>
      <c r="AM611" s="297"/>
    </row>
    <row r="612" spans="1:39" ht="16" hidden="1" outlineLevel="1">
      <c r="A612" s="532"/>
      <c r="B612" s="294"/>
      <c r="C612" s="305"/>
      <c r="D612" s="304"/>
      <c r="E612" s="304"/>
      <c r="F612" s="304"/>
      <c r="G612" s="304"/>
      <c r="H612" s="304"/>
      <c r="I612" s="304"/>
      <c r="J612" s="304"/>
      <c r="K612" s="304"/>
      <c r="L612" s="304"/>
      <c r="M612" s="304"/>
      <c r="N612" s="291"/>
      <c r="O612" s="304"/>
      <c r="P612" s="304"/>
      <c r="Q612" s="304"/>
      <c r="R612" s="304"/>
      <c r="S612" s="304"/>
      <c r="T612" s="304"/>
      <c r="U612" s="304"/>
      <c r="V612" s="304"/>
      <c r="W612" s="304"/>
      <c r="X612" s="304"/>
      <c r="Y612" s="412"/>
      <c r="Z612" s="412"/>
      <c r="AA612" s="412"/>
      <c r="AB612" s="412"/>
      <c r="AC612" s="412"/>
      <c r="AD612" s="412"/>
      <c r="AE612" s="412"/>
      <c r="AF612" s="412"/>
      <c r="AG612" s="412"/>
      <c r="AH612" s="412"/>
      <c r="AI612" s="412"/>
      <c r="AJ612" s="412"/>
      <c r="AK612" s="412"/>
      <c r="AL612" s="412"/>
      <c r="AM612" s="306"/>
    </row>
    <row r="613" spans="1:39" ht="15.75" hidden="1" customHeight="1" outlineLevel="1">
      <c r="A613" s="532">
        <v>5</v>
      </c>
      <c r="B613" s="428" t="s">
        <v>98</v>
      </c>
      <c r="C613" s="291" t="s">
        <v>25</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10"/>
      <c r="Z613" s="410"/>
      <c r="AA613" s="410"/>
      <c r="AB613" s="410"/>
      <c r="AC613" s="410"/>
      <c r="AD613" s="410"/>
      <c r="AE613" s="410"/>
      <c r="AF613" s="410"/>
      <c r="AG613" s="410"/>
      <c r="AH613" s="410"/>
      <c r="AI613" s="410"/>
      <c r="AJ613" s="410"/>
      <c r="AK613" s="410"/>
      <c r="AL613" s="410"/>
      <c r="AM613" s="296">
        <f>SUM(Y613:AL613)</f>
        <v>0</v>
      </c>
    </row>
    <row r="614" spans="1:39" ht="16" hidden="1" outlineLevel="1">
      <c r="A614" s="532"/>
      <c r="B614" s="294" t="s">
        <v>310</v>
      </c>
      <c r="C614" s="291" t="s">
        <v>163</v>
      </c>
      <c r="D614" s="295"/>
      <c r="E614" s="295"/>
      <c r="F614" s="295"/>
      <c r="G614" s="295"/>
      <c r="H614" s="295"/>
      <c r="I614" s="295"/>
      <c r="J614" s="295"/>
      <c r="K614" s="295"/>
      <c r="L614" s="295"/>
      <c r="M614" s="295"/>
      <c r="N614" s="468"/>
      <c r="O614" s="295"/>
      <c r="P614" s="295"/>
      <c r="Q614" s="295"/>
      <c r="R614" s="295"/>
      <c r="S614" s="295"/>
      <c r="T614" s="295"/>
      <c r="U614" s="295"/>
      <c r="V614" s="295"/>
      <c r="W614" s="295"/>
      <c r="X614" s="295"/>
      <c r="Y614" s="411">
        <f>Y613</f>
        <v>0</v>
      </c>
      <c r="Z614" s="411">
        <f t="shared" ref="Z614" si="1207">Z613</f>
        <v>0</v>
      </c>
      <c r="AA614" s="411">
        <f t="shared" ref="AA614" si="1208">AA613</f>
        <v>0</v>
      </c>
      <c r="AB614" s="411">
        <f t="shared" ref="AB614" si="1209">AB613</f>
        <v>0</v>
      </c>
      <c r="AC614" s="411">
        <f t="shared" ref="AC614" si="1210">AC613</f>
        <v>0</v>
      </c>
      <c r="AD614" s="411">
        <f t="shared" ref="AD614" si="1211">AD613</f>
        <v>0</v>
      </c>
      <c r="AE614" s="411">
        <f t="shared" ref="AE614" si="1212">AE613</f>
        <v>0</v>
      </c>
      <c r="AF614" s="411">
        <f t="shared" ref="AF614" si="1213">AF613</f>
        <v>0</v>
      </c>
      <c r="AG614" s="411">
        <f t="shared" ref="AG614" si="1214">AG613</f>
        <v>0</v>
      </c>
      <c r="AH614" s="411">
        <f t="shared" ref="AH614" si="1215">AH613</f>
        <v>0</v>
      </c>
      <c r="AI614" s="411">
        <f t="shared" ref="AI614" si="1216">AI613</f>
        <v>0</v>
      </c>
      <c r="AJ614" s="411">
        <f t="shared" ref="AJ614" si="1217">AJ613</f>
        <v>0</v>
      </c>
      <c r="AK614" s="411">
        <f t="shared" ref="AK614" si="1218">AK613</f>
        <v>0</v>
      </c>
      <c r="AL614" s="411">
        <f t="shared" ref="AL614" si="1219">AL613</f>
        <v>0</v>
      </c>
      <c r="AM614" s="297"/>
    </row>
    <row r="615" spans="1:39" ht="16" hidden="1" outlineLevel="1">
      <c r="A615" s="532"/>
      <c r="B615" s="294"/>
      <c r="C615" s="291"/>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22"/>
      <c r="Z615" s="423"/>
      <c r="AA615" s="423"/>
      <c r="AB615" s="423"/>
      <c r="AC615" s="423"/>
      <c r="AD615" s="423"/>
      <c r="AE615" s="423"/>
      <c r="AF615" s="423"/>
      <c r="AG615" s="423"/>
      <c r="AH615" s="423"/>
      <c r="AI615" s="423"/>
      <c r="AJ615" s="423"/>
      <c r="AK615" s="423"/>
      <c r="AL615" s="423"/>
      <c r="AM615" s="297"/>
    </row>
    <row r="616" spans="1:39" ht="17" hidden="1" outlineLevel="1">
      <c r="A616" s="532"/>
      <c r="B616" s="319" t="s">
        <v>498</v>
      </c>
      <c r="C616" s="289"/>
      <c r="D616" s="289"/>
      <c r="E616" s="289"/>
      <c r="F616" s="289"/>
      <c r="G616" s="289"/>
      <c r="H616" s="289"/>
      <c r="I616" s="289"/>
      <c r="J616" s="289"/>
      <c r="K616" s="289"/>
      <c r="L616" s="289"/>
      <c r="M616" s="289"/>
      <c r="N616" s="290"/>
      <c r="O616" s="289"/>
      <c r="P616" s="289"/>
      <c r="Q616" s="289"/>
      <c r="R616" s="289"/>
      <c r="S616" s="289"/>
      <c r="T616" s="289"/>
      <c r="U616" s="289"/>
      <c r="V616" s="289"/>
      <c r="W616" s="289"/>
      <c r="X616" s="289"/>
      <c r="Y616" s="414"/>
      <c r="Z616" s="414"/>
      <c r="AA616" s="414"/>
      <c r="AB616" s="414"/>
      <c r="AC616" s="414"/>
      <c r="AD616" s="414"/>
      <c r="AE616" s="414"/>
      <c r="AF616" s="414"/>
      <c r="AG616" s="414"/>
      <c r="AH616" s="414"/>
      <c r="AI616" s="414"/>
      <c r="AJ616" s="414"/>
      <c r="AK616" s="414"/>
      <c r="AL616" s="414"/>
      <c r="AM616" s="292"/>
    </row>
    <row r="617" spans="1:39" ht="17" hidden="1" outlineLevel="1">
      <c r="A617" s="532">
        <v>6</v>
      </c>
      <c r="B617" s="428" t="s">
        <v>99</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5"/>
      <c r="Z617" s="410"/>
      <c r="AA617" s="410"/>
      <c r="AB617" s="410"/>
      <c r="AC617" s="410"/>
      <c r="AD617" s="410"/>
      <c r="AE617" s="410"/>
      <c r="AF617" s="415"/>
      <c r="AG617" s="415"/>
      <c r="AH617" s="415"/>
      <c r="AI617" s="415"/>
      <c r="AJ617" s="415"/>
      <c r="AK617" s="415"/>
      <c r="AL617" s="415"/>
      <c r="AM617" s="296">
        <f>SUM(Y617:AL617)</f>
        <v>0</v>
      </c>
    </row>
    <row r="618" spans="1:39" ht="16" hidden="1" outlineLevel="1">
      <c r="A618" s="532"/>
      <c r="B618" s="294" t="s">
        <v>310</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1">
        <f>Y617</f>
        <v>0</v>
      </c>
      <c r="Z618" s="411">
        <f t="shared" ref="Z618" si="1220">Z617</f>
        <v>0</v>
      </c>
      <c r="AA618" s="411">
        <f t="shared" ref="AA618" si="1221">AA617</f>
        <v>0</v>
      </c>
      <c r="AB618" s="411">
        <f t="shared" ref="AB618" si="1222">AB617</f>
        <v>0</v>
      </c>
      <c r="AC618" s="411">
        <f t="shared" ref="AC618" si="1223">AC617</f>
        <v>0</v>
      </c>
      <c r="AD618" s="411">
        <f t="shared" ref="AD618" si="1224">AD617</f>
        <v>0</v>
      </c>
      <c r="AE618" s="411">
        <f t="shared" ref="AE618" si="1225">AE617</f>
        <v>0</v>
      </c>
      <c r="AF618" s="411">
        <f t="shared" ref="AF618" si="1226">AF617</f>
        <v>0</v>
      </c>
      <c r="AG618" s="411">
        <f t="shared" ref="AG618" si="1227">AG617</f>
        <v>0</v>
      </c>
      <c r="AH618" s="411">
        <f t="shared" ref="AH618" si="1228">AH617</f>
        <v>0</v>
      </c>
      <c r="AI618" s="411">
        <f t="shared" ref="AI618" si="1229">AI617</f>
        <v>0</v>
      </c>
      <c r="AJ618" s="411">
        <f t="shared" ref="AJ618" si="1230">AJ617</f>
        <v>0</v>
      </c>
      <c r="AK618" s="411">
        <f t="shared" ref="AK618" si="1231">AK617</f>
        <v>0</v>
      </c>
      <c r="AL618" s="411">
        <f t="shared" ref="AL618" si="1232">AL617</f>
        <v>0</v>
      </c>
      <c r="AM618" s="311"/>
    </row>
    <row r="619" spans="1:39" ht="16" hidden="1" outlineLevel="1">
      <c r="A619" s="532"/>
      <c r="B619" s="310"/>
      <c r="C619" s="312"/>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416"/>
      <c r="Z619" s="416"/>
      <c r="AA619" s="416"/>
      <c r="AB619" s="416"/>
      <c r="AC619" s="416"/>
      <c r="AD619" s="416"/>
      <c r="AE619" s="416"/>
      <c r="AF619" s="416"/>
      <c r="AG619" s="416"/>
      <c r="AH619" s="416"/>
      <c r="AI619" s="416"/>
      <c r="AJ619" s="416"/>
      <c r="AK619" s="416"/>
      <c r="AL619" s="416"/>
      <c r="AM619" s="313"/>
    </row>
    <row r="620" spans="1:39" ht="34" hidden="1" outlineLevel="1">
      <c r="A620" s="532">
        <v>7</v>
      </c>
      <c r="B620" s="428" t="s">
        <v>100</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5"/>
      <c r="Z620" s="410"/>
      <c r="AA620" s="410"/>
      <c r="AB620" s="410"/>
      <c r="AC620" s="410"/>
      <c r="AD620" s="410"/>
      <c r="AE620" s="410"/>
      <c r="AF620" s="415"/>
      <c r="AG620" s="415"/>
      <c r="AH620" s="415"/>
      <c r="AI620" s="415"/>
      <c r="AJ620" s="415"/>
      <c r="AK620" s="415"/>
      <c r="AL620" s="415"/>
      <c r="AM620" s="296">
        <f>SUM(Y620:AL620)</f>
        <v>0</v>
      </c>
    </row>
    <row r="621" spans="1:39" ht="16" hidden="1" outlineLevel="1">
      <c r="A621" s="532"/>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1">
        <f>Y620</f>
        <v>0</v>
      </c>
      <c r="Z621" s="411">
        <f t="shared" ref="Z621" si="1233">Z620</f>
        <v>0</v>
      </c>
      <c r="AA621" s="411">
        <f t="shared" ref="AA621" si="1234">AA620</f>
        <v>0</v>
      </c>
      <c r="AB621" s="411">
        <f t="shared" ref="AB621" si="1235">AB620</f>
        <v>0</v>
      </c>
      <c r="AC621" s="411">
        <f t="shared" ref="AC621" si="1236">AC620</f>
        <v>0</v>
      </c>
      <c r="AD621" s="411">
        <f t="shared" ref="AD621" si="1237">AD620</f>
        <v>0</v>
      </c>
      <c r="AE621" s="411">
        <f t="shared" ref="AE621" si="1238">AE620</f>
        <v>0</v>
      </c>
      <c r="AF621" s="411">
        <f t="shared" ref="AF621" si="1239">AF620</f>
        <v>0</v>
      </c>
      <c r="AG621" s="411">
        <f t="shared" ref="AG621" si="1240">AG620</f>
        <v>0</v>
      </c>
      <c r="AH621" s="411">
        <f t="shared" ref="AH621" si="1241">AH620</f>
        <v>0</v>
      </c>
      <c r="AI621" s="411">
        <f t="shared" ref="AI621" si="1242">AI620</f>
        <v>0</v>
      </c>
      <c r="AJ621" s="411">
        <f t="shared" ref="AJ621" si="1243">AJ620</f>
        <v>0</v>
      </c>
      <c r="AK621" s="411">
        <f t="shared" ref="AK621" si="1244">AK620</f>
        <v>0</v>
      </c>
      <c r="AL621" s="411">
        <f t="shared" ref="AL621" si="1245">AL620</f>
        <v>0</v>
      </c>
      <c r="AM621" s="311"/>
    </row>
    <row r="622" spans="1:39" ht="16" hidden="1" outlineLevel="1">
      <c r="A622" s="532"/>
      <c r="B622" s="314"/>
      <c r="C622" s="312"/>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6"/>
      <c r="Z622" s="417"/>
      <c r="AA622" s="416"/>
      <c r="AB622" s="416"/>
      <c r="AC622" s="416"/>
      <c r="AD622" s="416"/>
      <c r="AE622" s="416"/>
      <c r="AF622" s="416"/>
      <c r="AG622" s="416"/>
      <c r="AH622" s="416"/>
      <c r="AI622" s="416"/>
      <c r="AJ622" s="416"/>
      <c r="AK622" s="416"/>
      <c r="AL622" s="416"/>
      <c r="AM622" s="313"/>
    </row>
    <row r="623" spans="1:39" ht="34" hidden="1" outlineLevel="1">
      <c r="A623" s="532">
        <v>8</v>
      </c>
      <c r="B623" s="428" t="s">
        <v>101</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5"/>
      <c r="Z623" s="410"/>
      <c r="AA623" s="410"/>
      <c r="AB623" s="410"/>
      <c r="AC623" s="410"/>
      <c r="AD623" s="410"/>
      <c r="AE623" s="410"/>
      <c r="AF623" s="415"/>
      <c r="AG623" s="415"/>
      <c r="AH623" s="415"/>
      <c r="AI623" s="415"/>
      <c r="AJ623" s="415"/>
      <c r="AK623" s="415"/>
      <c r="AL623" s="415"/>
      <c r="AM623" s="296">
        <f>SUM(Y623:AL623)</f>
        <v>0</v>
      </c>
    </row>
    <row r="624" spans="1:39" ht="16" hidden="1" outlineLevel="1">
      <c r="A624" s="532"/>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1">
        <f>Y623</f>
        <v>0</v>
      </c>
      <c r="Z624" s="411">
        <f t="shared" ref="Z624" si="1246">Z623</f>
        <v>0</v>
      </c>
      <c r="AA624" s="411">
        <f t="shared" ref="AA624" si="1247">AA623</f>
        <v>0</v>
      </c>
      <c r="AB624" s="411">
        <f t="shared" ref="AB624" si="1248">AB623</f>
        <v>0</v>
      </c>
      <c r="AC624" s="411">
        <f t="shared" ref="AC624" si="1249">AC623</f>
        <v>0</v>
      </c>
      <c r="AD624" s="411">
        <f t="shared" ref="AD624" si="1250">AD623</f>
        <v>0</v>
      </c>
      <c r="AE624" s="411">
        <f t="shared" ref="AE624" si="1251">AE623</f>
        <v>0</v>
      </c>
      <c r="AF624" s="411">
        <f t="shared" ref="AF624" si="1252">AF623</f>
        <v>0</v>
      </c>
      <c r="AG624" s="411">
        <f t="shared" ref="AG624" si="1253">AG623</f>
        <v>0</v>
      </c>
      <c r="AH624" s="411">
        <f t="shared" ref="AH624" si="1254">AH623</f>
        <v>0</v>
      </c>
      <c r="AI624" s="411">
        <f t="shared" ref="AI624" si="1255">AI623</f>
        <v>0</v>
      </c>
      <c r="AJ624" s="411">
        <f t="shared" ref="AJ624" si="1256">AJ623</f>
        <v>0</v>
      </c>
      <c r="AK624" s="411">
        <f t="shared" ref="AK624" si="1257">AK623</f>
        <v>0</v>
      </c>
      <c r="AL624" s="411">
        <f t="shared" ref="AL624" si="1258">AL623</f>
        <v>0</v>
      </c>
      <c r="AM624" s="311"/>
    </row>
    <row r="625" spans="1:39" ht="16" hidden="1" outlineLevel="1">
      <c r="A625" s="532"/>
      <c r="B625" s="314"/>
      <c r="C625" s="312"/>
      <c r="D625" s="316"/>
      <c r="E625" s="316"/>
      <c r="F625" s="316"/>
      <c r="G625" s="316"/>
      <c r="H625" s="316"/>
      <c r="I625" s="316"/>
      <c r="J625" s="316"/>
      <c r="K625" s="316"/>
      <c r="L625" s="316"/>
      <c r="M625" s="316"/>
      <c r="N625" s="291"/>
      <c r="O625" s="316"/>
      <c r="P625" s="316"/>
      <c r="Q625" s="316"/>
      <c r="R625" s="316"/>
      <c r="S625" s="316"/>
      <c r="T625" s="316"/>
      <c r="U625" s="316"/>
      <c r="V625" s="316"/>
      <c r="W625" s="316"/>
      <c r="X625" s="316"/>
      <c r="Y625" s="416"/>
      <c r="Z625" s="417"/>
      <c r="AA625" s="416"/>
      <c r="AB625" s="416"/>
      <c r="AC625" s="416"/>
      <c r="AD625" s="416"/>
      <c r="AE625" s="416"/>
      <c r="AF625" s="416"/>
      <c r="AG625" s="416"/>
      <c r="AH625" s="416"/>
      <c r="AI625" s="416"/>
      <c r="AJ625" s="416"/>
      <c r="AK625" s="416"/>
      <c r="AL625" s="416"/>
      <c r="AM625" s="313"/>
    </row>
    <row r="626" spans="1:39" ht="34" hidden="1" outlineLevel="1">
      <c r="A626" s="532">
        <v>9</v>
      </c>
      <c r="B626" s="428" t="s">
        <v>102</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5"/>
      <c r="Z626" s="410"/>
      <c r="AA626" s="410"/>
      <c r="AB626" s="410"/>
      <c r="AC626" s="410"/>
      <c r="AD626" s="410"/>
      <c r="AE626" s="410"/>
      <c r="AF626" s="415"/>
      <c r="AG626" s="415"/>
      <c r="AH626" s="415"/>
      <c r="AI626" s="415"/>
      <c r="AJ626" s="415"/>
      <c r="AK626" s="415"/>
      <c r="AL626" s="415"/>
      <c r="AM626" s="296">
        <f>SUM(Y626:AL626)</f>
        <v>0</v>
      </c>
    </row>
    <row r="627" spans="1:39" ht="16" hidden="1" outlineLevel="1">
      <c r="A627" s="532"/>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259">Z626</f>
        <v>0</v>
      </c>
      <c r="AA627" s="411">
        <f t="shared" ref="AA627" si="1260">AA626</f>
        <v>0</v>
      </c>
      <c r="AB627" s="411">
        <f t="shared" ref="AB627" si="1261">AB626</f>
        <v>0</v>
      </c>
      <c r="AC627" s="411">
        <f t="shared" ref="AC627" si="1262">AC626</f>
        <v>0</v>
      </c>
      <c r="AD627" s="411">
        <f t="shared" ref="AD627" si="1263">AD626</f>
        <v>0</v>
      </c>
      <c r="AE627" s="411">
        <f t="shared" ref="AE627" si="1264">AE626</f>
        <v>0</v>
      </c>
      <c r="AF627" s="411">
        <f t="shared" ref="AF627" si="1265">AF626</f>
        <v>0</v>
      </c>
      <c r="AG627" s="411">
        <f t="shared" ref="AG627" si="1266">AG626</f>
        <v>0</v>
      </c>
      <c r="AH627" s="411">
        <f t="shared" ref="AH627" si="1267">AH626</f>
        <v>0</v>
      </c>
      <c r="AI627" s="411">
        <f t="shared" ref="AI627" si="1268">AI626</f>
        <v>0</v>
      </c>
      <c r="AJ627" s="411">
        <f t="shared" ref="AJ627" si="1269">AJ626</f>
        <v>0</v>
      </c>
      <c r="AK627" s="411">
        <f t="shared" ref="AK627" si="1270">AK626</f>
        <v>0</v>
      </c>
      <c r="AL627" s="411">
        <f t="shared" ref="AL627" si="1271">AL626</f>
        <v>0</v>
      </c>
      <c r="AM627" s="311"/>
    </row>
    <row r="628" spans="1:39" ht="16" hidden="1" outlineLevel="1">
      <c r="A628" s="532"/>
      <c r="B628" s="314"/>
      <c r="C628" s="312"/>
      <c r="D628" s="316"/>
      <c r="E628" s="316"/>
      <c r="F628" s="316"/>
      <c r="G628" s="316"/>
      <c r="H628" s="316"/>
      <c r="I628" s="316"/>
      <c r="J628" s="316"/>
      <c r="K628" s="316"/>
      <c r="L628" s="316"/>
      <c r="M628" s="316"/>
      <c r="N628" s="291"/>
      <c r="O628" s="316"/>
      <c r="P628" s="316"/>
      <c r="Q628" s="316"/>
      <c r="R628" s="316"/>
      <c r="S628" s="316"/>
      <c r="T628" s="316"/>
      <c r="U628" s="316"/>
      <c r="V628" s="316"/>
      <c r="W628" s="316"/>
      <c r="X628" s="316"/>
      <c r="Y628" s="416"/>
      <c r="Z628" s="416"/>
      <c r="AA628" s="416"/>
      <c r="AB628" s="416"/>
      <c r="AC628" s="416"/>
      <c r="AD628" s="416"/>
      <c r="AE628" s="416"/>
      <c r="AF628" s="416"/>
      <c r="AG628" s="416"/>
      <c r="AH628" s="416"/>
      <c r="AI628" s="416"/>
      <c r="AJ628" s="416"/>
      <c r="AK628" s="416"/>
      <c r="AL628" s="416"/>
      <c r="AM628" s="313"/>
    </row>
    <row r="629" spans="1:39" ht="34" hidden="1" outlineLevel="1">
      <c r="A629" s="532">
        <v>10</v>
      </c>
      <c r="B629" s="428" t="s">
        <v>103</v>
      </c>
      <c r="C629" s="291" t="s">
        <v>25</v>
      </c>
      <c r="D629" s="295"/>
      <c r="E629" s="295"/>
      <c r="F629" s="295"/>
      <c r="G629" s="295"/>
      <c r="H629" s="295"/>
      <c r="I629" s="295"/>
      <c r="J629" s="295"/>
      <c r="K629" s="295"/>
      <c r="L629" s="295"/>
      <c r="M629" s="295"/>
      <c r="N629" s="295">
        <v>3</v>
      </c>
      <c r="O629" s="295"/>
      <c r="P629" s="295"/>
      <c r="Q629" s="295"/>
      <c r="R629" s="295"/>
      <c r="S629" s="295"/>
      <c r="T629" s="295"/>
      <c r="U629" s="295"/>
      <c r="V629" s="295"/>
      <c r="W629" s="295"/>
      <c r="X629" s="295"/>
      <c r="Y629" s="415"/>
      <c r="Z629" s="410"/>
      <c r="AA629" s="410"/>
      <c r="AB629" s="410"/>
      <c r="AC629" s="410"/>
      <c r="AD629" s="410"/>
      <c r="AE629" s="410"/>
      <c r="AF629" s="415"/>
      <c r="AG629" s="415"/>
      <c r="AH629" s="415"/>
      <c r="AI629" s="415"/>
      <c r="AJ629" s="415"/>
      <c r="AK629" s="415"/>
      <c r="AL629" s="415"/>
      <c r="AM629" s="296">
        <f>SUM(Y629:AL629)</f>
        <v>0</v>
      </c>
    </row>
    <row r="630" spans="1:39" ht="16" hidden="1" outlineLevel="1">
      <c r="A630" s="532"/>
      <c r="B630" s="294" t="s">
        <v>310</v>
      </c>
      <c r="C630" s="291" t="s">
        <v>163</v>
      </c>
      <c r="D630" s="295"/>
      <c r="E630" s="295"/>
      <c r="F630" s="295"/>
      <c r="G630" s="295"/>
      <c r="H630" s="295"/>
      <c r="I630" s="295"/>
      <c r="J630" s="295"/>
      <c r="K630" s="295"/>
      <c r="L630" s="295"/>
      <c r="M630" s="295"/>
      <c r="N630" s="295">
        <f>N629</f>
        <v>3</v>
      </c>
      <c r="O630" s="295"/>
      <c r="P630" s="295"/>
      <c r="Q630" s="295"/>
      <c r="R630" s="295"/>
      <c r="S630" s="295"/>
      <c r="T630" s="295"/>
      <c r="U630" s="295"/>
      <c r="V630" s="295"/>
      <c r="W630" s="295"/>
      <c r="X630" s="295"/>
      <c r="Y630" s="411">
        <f>Y629</f>
        <v>0</v>
      </c>
      <c r="Z630" s="411">
        <f t="shared" ref="Z630" si="1272">Z629</f>
        <v>0</v>
      </c>
      <c r="AA630" s="411">
        <f t="shared" ref="AA630" si="1273">AA629</f>
        <v>0</v>
      </c>
      <c r="AB630" s="411">
        <f t="shared" ref="AB630" si="1274">AB629</f>
        <v>0</v>
      </c>
      <c r="AC630" s="411">
        <f t="shared" ref="AC630" si="1275">AC629</f>
        <v>0</v>
      </c>
      <c r="AD630" s="411">
        <f t="shared" ref="AD630" si="1276">AD629</f>
        <v>0</v>
      </c>
      <c r="AE630" s="411">
        <f t="shared" ref="AE630" si="1277">AE629</f>
        <v>0</v>
      </c>
      <c r="AF630" s="411">
        <f t="shared" ref="AF630" si="1278">AF629</f>
        <v>0</v>
      </c>
      <c r="AG630" s="411">
        <f t="shared" ref="AG630" si="1279">AG629</f>
        <v>0</v>
      </c>
      <c r="AH630" s="411">
        <f t="shared" ref="AH630" si="1280">AH629</f>
        <v>0</v>
      </c>
      <c r="AI630" s="411">
        <f t="shared" ref="AI630" si="1281">AI629</f>
        <v>0</v>
      </c>
      <c r="AJ630" s="411">
        <f t="shared" ref="AJ630" si="1282">AJ629</f>
        <v>0</v>
      </c>
      <c r="AK630" s="411">
        <f t="shared" ref="AK630" si="1283">AK629</f>
        <v>0</v>
      </c>
      <c r="AL630" s="411">
        <f t="shared" ref="AL630" si="1284">AL629</f>
        <v>0</v>
      </c>
      <c r="AM630" s="311"/>
    </row>
    <row r="631" spans="1:39" ht="16" hidden="1" outlineLevel="1">
      <c r="A631" s="532"/>
      <c r="B631" s="314"/>
      <c r="C631" s="312"/>
      <c r="D631" s="316"/>
      <c r="E631" s="316"/>
      <c r="F631" s="316"/>
      <c r="G631" s="316"/>
      <c r="H631" s="316"/>
      <c r="I631" s="316"/>
      <c r="J631" s="316"/>
      <c r="K631" s="316"/>
      <c r="L631" s="316"/>
      <c r="M631" s="316"/>
      <c r="N631" s="291"/>
      <c r="O631" s="316"/>
      <c r="P631" s="316"/>
      <c r="Q631" s="316"/>
      <c r="R631" s="316"/>
      <c r="S631" s="316"/>
      <c r="T631" s="316"/>
      <c r="U631" s="316"/>
      <c r="V631" s="316"/>
      <c r="W631" s="316"/>
      <c r="X631" s="316"/>
      <c r="Y631" s="416"/>
      <c r="Z631" s="417"/>
      <c r="AA631" s="416"/>
      <c r="AB631" s="416"/>
      <c r="AC631" s="416"/>
      <c r="AD631" s="416"/>
      <c r="AE631" s="416"/>
      <c r="AF631" s="416"/>
      <c r="AG631" s="416"/>
      <c r="AH631" s="416"/>
      <c r="AI631" s="416"/>
      <c r="AJ631" s="416"/>
      <c r="AK631" s="416"/>
      <c r="AL631" s="416"/>
      <c r="AM631" s="313"/>
    </row>
    <row r="632" spans="1:39" ht="16" hidden="1" outlineLevel="1">
      <c r="A632" s="532"/>
      <c r="B632" s="288" t="s">
        <v>10</v>
      </c>
      <c r="C632" s="289"/>
      <c r="D632" s="289"/>
      <c r="E632" s="289"/>
      <c r="F632" s="289"/>
      <c r="G632" s="289"/>
      <c r="H632" s="289"/>
      <c r="I632" s="289"/>
      <c r="J632" s="289"/>
      <c r="K632" s="289"/>
      <c r="L632" s="289"/>
      <c r="M632" s="289"/>
      <c r="N632" s="290"/>
      <c r="O632" s="289"/>
      <c r="P632" s="289"/>
      <c r="Q632" s="289"/>
      <c r="R632" s="289"/>
      <c r="S632" s="289"/>
      <c r="T632" s="289"/>
      <c r="U632" s="289"/>
      <c r="V632" s="289"/>
      <c r="W632" s="289"/>
      <c r="X632" s="289"/>
      <c r="Y632" s="414"/>
      <c r="Z632" s="414"/>
      <c r="AA632" s="414"/>
      <c r="AB632" s="414"/>
      <c r="AC632" s="414"/>
      <c r="AD632" s="414"/>
      <c r="AE632" s="414"/>
      <c r="AF632" s="414"/>
      <c r="AG632" s="414"/>
      <c r="AH632" s="414"/>
      <c r="AI632" s="414"/>
      <c r="AJ632" s="414"/>
      <c r="AK632" s="414"/>
      <c r="AL632" s="414"/>
      <c r="AM632" s="292"/>
    </row>
    <row r="633" spans="1:39" ht="34" hidden="1" outlineLevel="1">
      <c r="A633" s="532">
        <v>11</v>
      </c>
      <c r="B633" s="428" t="s">
        <v>104</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26"/>
      <c r="Z633" s="410"/>
      <c r="AA633" s="410"/>
      <c r="AB633" s="410"/>
      <c r="AC633" s="410"/>
      <c r="AD633" s="410"/>
      <c r="AE633" s="410"/>
      <c r="AF633" s="415"/>
      <c r="AG633" s="415"/>
      <c r="AH633" s="415"/>
      <c r="AI633" s="415"/>
      <c r="AJ633" s="415"/>
      <c r="AK633" s="415"/>
      <c r="AL633" s="415"/>
      <c r="AM633" s="296">
        <f>SUM(Y633:AL633)</f>
        <v>0</v>
      </c>
    </row>
    <row r="634" spans="1:39" ht="16" hidden="1" outlineLevel="1">
      <c r="A634" s="532"/>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 si="1285">Z633</f>
        <v>0</v>
      </c>
      <c r="AA634" s="411">
        <f t="shared" ref="AA634" si="1286">AA633</f>
        <v>0</v>
      </c>
      <c r="AB634" s="411">
        <f t="shared" ref="AB634" si="1287">AB633</f>
        <v>0</v>
      </c>
      <c r="AC634" s="411">
        <f t="shared" ref="AC634" si="1288">AC633</f>
        <v>0</v>
      </c>
      <c r="AD634" s="411">
        <f t="shared" ref="AD634" si="1289">AD633</f>
        <v>0</v>
      </c>
      <c r="AE634" s="411">
        <f t="shared" ref="AE634" si="1290">AE633</f>
        <v>0</v>
      </c>
      <c r="AF634" s="411">
        <f t="shared" ref="AF634" si="1291">AF633</f>
        <v>0</v>
      </c>
      <c r="AG634" s="411">
        <f t="shared" ref="AG634" si="1292">AG633</f>
        <v>0</v>
      </c>
      <c r="AH634" s="411">
        <f t="shared" ref="AH634" si="1293">AH633</f>
        <v>0</v>
      </c>
      <c r="AI634" s="411">
        <f t="shared" ref="AI634" si="1294">AI633</f>
        <v>0</v>
      </c>
      <c r="AJ634" s="411">
        <f t="shared" ref="AJ634" si="1295">AJ633</f>
        <v>0</v>
      </c>
      <c r="AK634" s="411">
        <f t="shared" ref="AK634" si="1296">AK633</f>
        <v>0</v>
      </c>
      <c r="AL634" s="411">
        <f t="shared" ref="AL634" si="1297">AL633</f>
        <v>0</v>
      </c>
      <c r="AM634" s="297"/>
    </row>
    <row r="635" spans="1:39" ht="16"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21"/>
      <c r="AA635" s="421"/>
      <c r="AB635" s="421"/>
      <c r="AC635" s="421"/>
      <c r="AD635" s="421"/>
      <c r="AE635" s="421"/>
      <c r="AF635" s="421"/>
      <c r="AG635" s="421"/>
      <c r="AH635" s="421"/>
      <c r="AI635" s="421"/>
      <c r="AJ635" s="421"/>
      <c r="AK635" s="421"/>
      <c r="AL635" s="421"/>
      <c r="AM635" s="306"/>
    </row>
    <row r="636" spans="1:39" ht="34" hidden="1" outlineLevel="1">
      <c r="A636" s="532">
        <v>12</v>
      </c>
      <c r="B636" s="428" t="s">
        <v>105</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10"/>
      <c r="Z636" s="410"/>
      <c r="AA636" s="410"/>
      <c r="AB636" s="410"/>
      <c r="AC636" s="410"/>
      <c r="AD636" s="410"/>
      <c r="AE636" s="410"/>
      <c r="AF636" s="415"/>
      <c r="AG636" s="415"/>
      <c r="AH636" s="415"/>
      <c r="AI636" s="415"/>
      <c r="AJ636" s="415"/>
      <c r="AK636" s="415"/>
      <c r="AL636" s="415"/>
      <c r="AM636" s="296">
        <f>SUM(Y636:AL636)</f>
        <v>0</v>
      </c>
    </row>
    <row r="637" spans="1:39" ht="16" hidden="1" outlineLevel="1">
      <c r="A637" s="532"/>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1">
        <f>Y636</f>
        <v>0</v>
      </c>
      <c r="Z637" s="411">
        <f t="shared" ref="Z637" si="1298">Z636</f>
        <v>0</v>
      </c>
      <c r="AA637" s="411">
        <f t="shared" ref="AA637" si="1299">AA636</f>
        <v>0</v>
      </c>
      <c r="AB637" s="411">
        <f t="shared" ref="AB637" si="1300">AB636</f>
        <v>0</v>
      </c>
      <c r="AC637" s="411">
        <f t="shared" ref="AC637" si="1301">AC636</f>
        <v>0</v>
      </c>
      <c r="AD637" s="411">
        <f t="shared" ref="AD637" si="1302">AD636</f>
        <v>0</v>
      </c>
      <c r="AE637" s="411">
        <f t="shared" ref="AE637" si="1303">AE636</f>
        <v>0</v>
      </c>
      <c r="AF637" s="411">
        <f t="shared" ref="AF637" si="1304">AF636</f>
        <v>0</v>
      </c>
      <c r="AG637" s="411">
        <f t="shared" ref="AG637" si="1305">AG636</f>
        <v>0</v>
      </c>
      <c r="AH637" s="411">
        <f t="shared" ref="AH637" si="1306">AH636</f>
        <v>0</v>
      </c>
      <c r="AI637" s="411">
        <f t="shared" ref="AI637" si="1307">AI636</f>
        <v>0</v>
      </c>
      <c r="AJ637" s="411">
        <f t="shared" ref="AJ637" si="1308">AJ636</f>
        <v>0</v>
      </c>
      <c r="AK637" s="411">
        <f t="shared" ref="AK637" si="1309">AK636</f>
        <v>0</v>
      </c>
      <c r="AL637" s="411">
        <f t="shared" ref="AL637" si="1310">AL636</f>
        <v>0</v>
      </c>
      <c r="AM637" s="297"/>
    </row>
    <row r="638" spans="1:39" ht="16"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22"/>
      <c r="Z638" s="422"/>
      <c r="AA638" s="412"/>
      <c r="AB638" s="412"/>
      <c r="AC638" s="412"/>
      <c r="AD638" s="412"/>
      <c r="AE638" s="412"/>
      <c r="AF638" s="412"/>
      <c r="AG638" s="412"/>
      <c r="AH638" s="412"/>
      <c r="AI638" s="412"/>
      <c r="AJ638" s="412"/>
      <c r="AK638" s="412"/>
      <c r="AL638" s="412"/>
      <c r="AM638" s="306"/>
    </row>
    <row r="639" spans="1:39" ht="34" hidden="1" outlineLevel="1">
      <c r="A639" s="532">
        <v>13</v>
      </c>
      <c r="B639" s="428" t="s">
        <v>106</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10"/>
      <c r="Z639" s="410"/>
      <c r="AA639" s="410"/>
      <c r="AB639" s="410"/>
      <c r="AC639" s="410"/>
      <c r="AD639" s="410"/>
      <c r="AE639" s="410"/>
      <c r="AF639" s="415"/>
      <c r="AG639" s="415"/>
      <c r="AH639" s="415"/>
      <c r="AI639" s="415"/>
      <c r="AJ639" s="415"/>
      <c r="AK639" s="415"/>
      <c r="AL639" s="415"/>
      <c r="AM639" s="296">
        <f>SUM(Y639:AL639)</f>
        <v>0</v>
      </c>
    </row>
    <row r="640" spans="1:39" ht="16" hidden="1" outlineLevel="1">
      <c r="A640" s="532"/>
      <c r="B640" s="294" t="s">
        <v>310</v>
      </c>
      <c r="C640" s="291" t="s">
        <v>163</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1">
        <f>Y639</f>
        <v>0</v>
      </c>
      <c r="Z640" s="411">
        <f t="shared" ref="Z640" si="1311">Z639</f>
        <v>0</v>
      </c>
      <c r="AA640" s="411">
        <f t="shared" ref="AA640" si="1312">AA639</f>
        <v>0</v>
      </c>
      <c r="AB640" s="411">
        <f t="shared" ref="AB640" si="1313">AB639</f>
        <v>0</v>
      </c>
      <c r="AC640" s="411">
        <f t="shared" ref="AC640" si="1314">AC639</f>
        <v>0</v>
      </c>
      <c r="AD640" s="411">
        <f t="shared" ref="AD640" si="1315">AD639</f>
        <v>0</v>
      </c>
      <c r="AE640" s="411">
        <f t="shared" ref="AE640" si="1316">AE639</f>
        <v>0</v>
      </c>
      <c r="AF640" s="411">
        <f t="shared" ref="AF640" si="1317">AF639</f>
        <v>0</v>
      </c>
      <c r="AG640" s="411">
        <f t="shared" ref="AG640" si="1318">AG639</f>
        <v>0</v>
      </c>
      <c r="AH640" s="411">
        <f t="shared" ref="AH640" si="1319">AH639</f>
        <v>0</v>
      </c>
      <c r="AI640" s="411">
        <f t="shared" ref="AI640" si="1320">AI639</f>
        <v>0</v>
      </c>
      <c r="AJ640" s="411">
        <f t="shared" ref="AJ640" si="1321">AJ639</f>
        <v>0</v>
      </c>
      <c r="AK640" s="411">
        <f t="shared" ref="AK640" si="1322">AK639</f>
        <v>0</v>
      </c>
      <c r="AL640" s="411">
        <f t="shared" ref="AL640" si="1323">AL639</f>
        <v>0</v>
      </c>
      <c r="AM640" s="306"/>
    </row>
    <row r="641" spans="1:40" ht="16" hidden="1" outlineLevel="1">
      <c r="A641" s="532"/>
      <c r="B641" s="315"/>
      <c r="C641" s="305"/>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2"/>
      <c r="AF641" s="412"/>
      <c r="AG641" s="412"/>
      <c r="AH641" s="412"/>
      <c r="AI641" s="412"/>
      <c r="AJ641" s="412"/>
      <c r="AK641" s="412"/>
      <c r="AL641" s="412"/>
      <c r="AM641" s="306"/>
    </row>
    <row r="642" spans="1:40" ht="16" hidden="1" outlineLevel="1">
      <c r="A642" s="532"/>
      <c r="B642" s="288" t="s">
        <v>107</v>
      </c>
      <c r="C642" s="289"/>
      <c r="D642" s="290"/>
      <c r="E642" s="290"/>
      <c r="F642" s="290"/>
      <c r="G642" s="290"/>
      <c r="H642" s="290"/>
      <c r="I642" s="290"/>
      <c r="J642" s="290"/>
      <c r="K642" s="290"/>
      <c r="L642" s="290"/>
      <c r="M642" s="290"/>
      <c r="N642" s="290"/>
      <c r="O642" s="290"/>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40" ht="17" hidden="1" outlineLevel="1">
      <c r="A643" s="532">
        <v>14</v>
      </c>
      <c r="B643" s="315" t="s">
        <v>108</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40" ht="16"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 si="1324">Z643</f>
        <v>0</v>
      </c>
      <c r="AA644" s="411">
        <f t="shared" ref="AA644" si="1325">AA643</f>
        <v>0</v>
      </c>
      <c r="AB644" s="411">
        <f t="shared" ref="AB644" si="1326">AB643</f>
        <v>0</v>
      </c>
      <c r="AC644" s="411">
        <f t="shared" ref="AC644" si="1327">AC643</f>
        <v>0</v>
      </c>
      <c r="AD644" s="411">
        <f t="shared" ref="AD644" si="1328">AD643</f>
        <v>0</v>
      </c>
      <c r="AE644" s="411">
        <f t="shared" ref="AE644" si="1329">AE643</f>
        <v>0</v>
      </c>
      <c r="AF644" s="411">
        <f t="shared" ref="AF644" si="1330">AF643</f>
        <v>0</v>
      </c>
      <c r="AG644" s="411">
        <f t="shared" ref="AG644" si="1331">AG643</f>
        <v>0</v>
      </c>
      <c r="AH644" s="411">
        <f t="shared" ref="AH644" si="1332">AH643</f>
        <v>0</v>
      </c>
      <c r="AI644" s="411">
        <f t="shared" ref="AI644" si="1333">AI643</f>
        <v>0</v>
      </c>
      <c r="AJ644" s="411">
        <f t="shared" ref="AJ644" si="1334">AJ643</f>
        <v>0</v>
      </c>
      <c r="AK644" s="411">
        <f t="shared" ref="AK644" si="1335">AK643</f>
        <v>0</v>
      </c>
      <c r="AL644" s="411">
        <f t="shared" ref="AL644" si="1336">AL643</f>
        <v>0</v>
      </c>
      <c r="AM644" s="516"/>
      <c r="AN644" s="630"/>
    </row>
    <row r="645" spans="1:40" ht="16" hidden="1" outlineLevel="1">
      <c r="A645" s="532"/>
      <c r="B645" s="315"/>
      <c r="C645" s="305"/>
      <c r="D645" s="291"/>
      <c r="E645" s="291"/>
      <c r="F645" s="291"/>
      <c r="G645" s="291"/>
      <c r="H645" s="291"/>
      <c r="I645" s="291"/>
      <c r="J645" s="291"/>
      <c r="K645" s="291"/>
      <c r="L645" s="291"/>
      <c r="M645" s="291"/>
      <c r="N645" s="468"/>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1"/>
      <c r="AN645" s="630"/>
    </row>
    <row r="646" spans="1:40" s="309" customFormat="1" ht="16" hidden="1" outlineLevel="1">
      <c r="A646" s="532"/>
      <c r="B646" s="288" t="s">
        <v>490</v>
      </c>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412"/>
      <c r="Z646" s="412"/>
      <c r="AA646" s="412"/>
      <c r="AB646" s="412"/>
      <c r="AC646" s="412"/>
      <c r="AD646" s="412"/>
      <c r="AE646" s="416"/>
      <c r="AF646" s="416"/>
      <c r="AG646" s="416"/>
      <c r="AH646" s="416"/>
      <c r="AI646" s="416"/>
      <c r="AJ646" s="416"/>
      <c r="AK646" s="416"/>
      <c r="AL646" s="416"/>
      <c r="AM646" s="517"/>
      <c r="AN646" s="631"/>
    </row>
    <row r="647" spans="1:40" ht="16" hidden="1" outlineLevel="1">
      <c r="A647" s="532">
        <v>15</v>
      </c>
      <c r="B647" s="294" t="s">
        <v>495</v>
      </c>
      <c r="C647" s="291" t="s">
        <v>25</v>
      </c>
      <c r="D647" s="295"/>
      <c r="E647" s="295"/>
      <c r="F647" s="295"/>
      <c r="G647" s="295"/>
      <c r="H647" s="295"/>
      <c r="I647" s="295"/>
      <c r="J647" s="295"/>
      <c r="K647" s="295"/>
      <c r="L647" s="295"/>
      <c r="M647" s="295"/>
      <c r="N647" s="295">
        <v>0</v>
      </c>
      <c r="O647" s="295"/>
      <c r="P647" s="295"/>
      <c r="Q647" s="295"/>
      <c r="R647" s="295"/>
      <c r="S647" s="295"/>
      <c r="T647" s="295"/>
      <c r="U647" s="295"/>
      <c r="V647" s="295"/>
      <c r="W647" s="295"/>
      <c r="X647" s="295"/>
      <c r="Y647" s="410"/>
      <c r="Z647" s="410"/>
      <c r="AA647" s="410"/>
      <c r="AB647" s="410"/>
      <c r="AC647" s="410"/>
      <c r="AD647" s="410"/>
      <c r="AE647" s="410"/>
      <c r="AF647" s="410"/>
      <c r="AG647" s="410"/>
      <c r="AH647" s="410"/>
      <c r="AI647" s="410"/>
      <c r="AJ647" s="410"/>
      <c r="AK647" s="410"/>
      <c r="AL647" s="410"/>
      <c r="AM647" s="296">
        <f>SUM(Y647:AL647)</f>
        <v>0</v>
      </c>
    </row>
    <row r="648" spans="1:40" ht="16" hidden="1" outlineLevel="1">
      <c r="A648" s="532"/>
      <c r="B648" s="294" t="s">
        <v>310</v>
      </c>
      <c r="C648" s="291" t="s">
        <v>163</v>
      </c>
      <c r="D648" s="295"/>
      <c r="E648" s="295"/>
      <c r="F648" s="295"/>
      <c r="G648" s="295"/>
      <c r="H648" s="295"/>
      <c r="I648" s="295"/>
      <c r="J648" s="295"/>
      <c r="K648" s="295"/>
      <c r="L648" s="295"/>
      <c r="M648" s="295"/>
      <c r="N648" s="295">
        <f>N647</f>
        <v>0</v>
      </c>
      <c r="O648" s="295"/>
      <c r="P648" s="295"/>
      <c r="Q648" s="295"/>
      <c r="R648" s="295"/>
      <c r="S648" s="295"/>
      <c r="T648" s="295"/>
      <c r="U648" s="295"/>
      <c r="V648" s="295"/>
      <c r="W648" s="295"/>
      <c r="X648" s="295"/>
      <c r="Y648" s="411">
        <f>Y647</f>
        <v>0</v>
      </c>
      <c r="Z648" s="411">
        <f t="shared" ref="Z648:AL648" si="1337">Z647</f>
        <v>0</v>
      </c>
      <c r="AA648" s="411">
        <f t="shared" si="1337"/>
        <v>0</v>
      </c>
      <c r="AB648" s="411">
        <f t="shared" si="1337"/>
        <v>0</v>
      </c>
      <c r="AC648" s="411">
        <f t="shared" si="1337"/>
        <v>0</v>
      </c>
      <c r="AD648" s="411">
        <f t="shared" si="1337"/>
        <v>0</v>
      </c>
      <c r="AE648" s="411">
        <f t="shared" si="1337"/>
        <v>0</v>
      </c>
      <c r="AF648" s="411">
        <f t="shared" si="1337"/>
        <v>0</v>
      </c>
      <c r="AG648" s="411">
        <f t="shared" si="1337"/>
        <v>0</v>
      </c>
      <c r="AH648" s="411">
        <f t="shared" si="1337"/>
        <v>0</v>
      </c>
      <c r="AI648" s="411">
        <f t="shared" si="1337"/>
        <v>0</v>
      </c>
      <c r="AJ648" s="411">
        <f t="shared" si="1337"/>
        <v>0</v>
      </c>
      <c r="AK648" s="411">
        <f t="shared" si="1337"/>
        <v>0</v>
      </c>
      <c r="AL648" s="411">
        <f t="shared" si="1337"/>
        <v>0</v>
      </c>
      <c r="AM648" s="297"/>
    </row>
    <row r="649" spans="1:40" ht="16" hidden="1" outlineLevel="1">
      <c r="A649" s="532"/>
      <c r="B649" s="315"/>
      <c r="C649" s="305"/>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12"/>
      <c r="AA649" s="412"/>
      <c r="AB649" s="412"/>
      <c r="AC649" s="412"/>
      <c r="AD649" s="412"/>
      <c r="AE649" s="412"/>
      <c r="AF649" s="412"/>
      <c r="AG649" s="412"/>
      <c r="AH649" s="412"/>
      <c r="AI649" s="412"/>
      <c r="AJ649" s="412"/>
      <c r="AK649" s="412"/>
      <c r="AL649" s="412"/>
      <c r="AM649" s="306"/>
    </row>
    <row r="650" spans="1:40" s="283" customFormat="1" ht="16" hidden="1" outlineLevel="1">
      <c r="A650" s="532">
        <v>16</v>
      </c>
      <c r="B650" s="324" t="s">
        <v>491</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s="283" customFormat="1" ht="16" hidden="1" outlineLevel="1">
      <c r="A651" s="532"/>
      <c r="B651" s="294" t="s">
        <v>310</v>
      </c>
      <c r="C651" s="291" t="s">
        <v>163</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1">
        <f>Y650</f>
        <v>0</v>
      </c>
      <c r="Z651" s="411">
        <f t="shared" ref="Z651:AL651" si="1338">Z650</f>
        <v>0</v>
      </c>
      <c r="AA651" s="411">
        <f t="shared" si="1338"/>
        <v>0</v>
      </c>
      <c r="AB651" s="411">
        <f t="shared" si="1338"/>
        <v>0</v>
      </c>
      <c r="AC651" s="411">
        <f t="shared" si="1338"/>
        <v>0</v>
      </c>
      <c r="AD651" s="411">
        <f t="shared" si="1338"/>
        <v>0</v>
      </c>
      <c r="AE651" s="411">
        <f t="shared" si="1338"/>
        <v>0</v>
      </c>
      <c r="AF651" s="411">
        <f t="shared" si="1338"/>
        <v>0</v>
      </c>
      <c r="AG651" s="411">
        <f t="shared" si="1338"/>
        <v>0</v>
      </c>
      <c r="AH651" s="411">
        <f t="shared" si="1338"/>
        <v>0</v>
      </c>
      <c r="AI651" s="411">
        <f t="shared" si="1338"/>
        <v>0</v>
      </c>
      <c r="AJ651" s="411">
        <f t="shared" si="1338"/>
        <v>0</v>
      </c>
      <c r="AK651" s="411">
        <f t="shared" si="1338"/>
        <v>0</v>
      </c>
      <c r="AL651" s="411">
        <f t="shared" si="1338"/>
        <v>0</v>
      </c>
      <c r="AM651" s="297"/>
    </row>
    <row r="652" spans="1:40" s="283" customFormat="1" ht="16" hidden="1" outlineLevel="1">
      <c r="A652" s="532"/>
      <c r="B652" s="324"/>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2"/>
      <c r="Z652" s="412"/>
      <c r="AA652" s="412"/>
      <c r="AB652" s="412"/>
      <c r="AC652" s="412"/>
      <c r="AD652" s="412"/>
      <c r="AE652" s="416"/>
      <c r="AF652" s="416"/>
      <c r="AG652" s="416"/>
      <c r="AH652" s="416"/>
      <c r="AI652" s="416"/>
      <c r="AJ652" s="416"/>
      <c r="AK652" s="416"/>
      <c r="AL652" s="416"/>
      <c r="AM652" s="313"/>
    </row>
    <row r="653" spans="1:40" ht="17" hidden="1" outlineLevel="1">
      <c r="A653" s="532"/>
      <c r="B653" s="519" t="s">
        <v>496</v>
      </c>
      <c r="C653" s="320"/>
      <c r="D653" s="290"/>
      <c r="E653" s="289"/>
      <c r="F653" s="289"/>
      <c r="G653" s="289"/>
      <c r="H653" s="289"/>
      <c r="I653" s="289"/>
      <c r="J653" s="289"/>
      <c r="K653" s="289"/>
      <c r="L653" s="289"/>
      <c r="M653" s="289"/>
      <c r="N653" s="290"/>
      <c r="O653" s="289"/>
      <c r="P653" s="289"/>
      <c r="Q653" s="289"/>
      <c r="R653" s="289"/>
      <c r="S653" s="289"/>
      <c r="T653" s="289"/>
      <c r="U653" s="289"/>
      <c r="V653" s="289"/>
      <c r="W653" s="289"/>
      <c r="X653" s="289"/>
      <c r="Y653" s="414"/>
      <c r="Z653" s="414"/>
      <c r="AA653" s="414"/>
      <c r="AB653" s="414"/>
      <c r="AC653" s="414"/>
      <c r="AD653" s="414"/>
      <c r="AE653" s="414"/>
      <c r="AF653" s="414"/>
      <c r="AG653" s="414"/>
      <c r="AH653" s="414"/>
      <c r="AI653" s="414"/>
      <c r="AJ653" s="414"/>
      <c r="AK653" s="414"/>
      <c r="AL653" s="414"/>
      <c r="AM653" s="292"/>
    </row>
    <row r="654" spans="1:40" ht="17" hidden="1" outlineLevel="1">
      <c r="A654" s="532">
        <v>17</v>
      </c>
      <c r="B654" s="428" t="s">
        <v>112</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6"/>
      <c r="Z654" s="410"/>
      <c r="AA654" s="410"/>
      <c r="AB654" s="410"/>
      <c r="AC654" s="410"/>
      <c r="AD654" s="410"/>
      <c r="AE654" s="410"/>
      <c r="AF654" s="415"/>
      <c r="AG654" s="415"/>
      <c r="AH654" s="415"/>
      <c r="AI654" s="415"/>
      <c r="AJ654" s="415"/>
      <c r="AK654" s="415"/>
      <c r="AL654" s="415"/>
      <c r="AM654" s="296">
        <f>SUM(Y654:AL654)</f>
        <v>0</v>
      </c>
    </row>
    <row r="655" spans="1:40" ht="16" hidden="1" outlineLevel="1">
      <c r="A655" s="532"/>
      <c r="B655" s="294" t="s">
        <v>310</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1">
        <f>Y654</f>
        <v>0</v>
      </c>
      <c r="Z655" s="411">
        <f t="shared" ref="Z655:AL655" si="1339">Z654</f>
        <v>0</v>
      </c>
      <c r="AA655" s="411">
        <f t="shared" si="1339"/>
        <v>0</v>
      </c>
      <c r="AB655" s="411">
        <f t="shared" si="1339"/>
        <v>0</v>
      </c>
      <c r="AC655" s="411">
        <f t="shared" si="1339"/>
        <v>0</v>
      </c>
      <c r="AD655" s="411">
        <f t="shared" si="1339"/>
        <v>0</v>
      </c>
      <c r="AE655" s="411">
        <f t="shared" si="1339"/>
        <v>0</v>
      </c>
      <c r="AF655" s="411">
        <f t="shared" si="1339"/>
        <v>0</v>
      </c>
      <c r="AG655" s="411">
        <f t="shared" si="1339"/>
        <v>0</v>
      </c>
      <c r="AH655" s="411">
        <f t="shared" si="1339"/>
        <v>0</v>
      </c>
      <c r="AI655" s="411">
        <f t="shared" si="1339"/>
        <v>0</v>
      </c>
      <c r="AJ655" s="411">
        <f t="shared" si="1339"/>
        <v>0</v>
      </c>
      <c r="AK655" s="411">
        <f t="shared" si="1339"/>
        <v>0</v>
      </c>
      <c r="AL655" s="411">
        <f t="shared" si="1339"/>
        <v>0</v>
      </c>
      <c r="AM655" s="306"/>
    </row>
    <row r="656" spans="1:40" ht="16"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7" hidden="1" outlineLevel="1">
      <c r="A657" s="532">
        <v>18</v>
      </c>
      <c r="B657" s="428" t="s">
        <v>109</v>
      </c>
      <c r="C657" s="291" t="s">
        <v>25</v>
      </c>
      <c r="D657" s="295"/>
      <c r="E657" s="295"/>
      <c r="F657" s="295"/>
      <c r="G657" s="295"/>
      <c r="H657" s="295"/>
      <c r="I657" s="295"/>
      <c r="J657" s="295"/>
      <c r="K657" s="295"/>
      <c r="L657" s="295"/>
      <c r="M657" s="295"/>
      <c r="N657" s="295">
        <v>12</v>
      </c>
      <c r="O657" s="295"/>
      <c r="P657" s="295"/>
      <c r="Q657" s="295"/>
      <c r="R657" s="295"/>
      <c r="S657" s="295"/>
      <c r="T657" s="295"/>
      <c r="U657" s="295"/>
      <c r="V657" s="295"/>
      <c r="W657" s="295"/>
      <c r="X657" s="295"/>
      <c r="Y657" s="426"/>
      <c r="Z657" s="410"/>
      <c r="AA657" s="410"/>
      <c r="AB657" s="410"/>
      <c r="AC657" s="410"/>
      <c r="AD657" s="410"/>
      <c r="AE657" s="410"/>
      <c r="AF657" s="415"/>
      <c r="AG657" s="415"/>
      <c r="AH657" s="415"/>
      <c r="AI657" s="415"/>
      <c r="AJ657" s="415"/>
      <c r="AK657" s="415"/>
      <c r="AL657" s="415"/>
      <c r="AM657" s="296">
        <f>SUM(Y657:AL657)</f>
        <v>0</v>
      </c>
    </row>
    <row r="658" spans="1:39" ht="16" hidden="1" outlineLevel="1">
      <c r="A658" s="532"/>
      <c r="B658" s="294" t="s">
        <v>310</v>
      </c>
      <c r="C658" s="291" t="s">
        <v>163</v>
      </c>
      <c r="D658" s="295"/>
      <c r="E658" s="295"/>
      <c r="F658" s="295"/>
      <c r="G658" s="295"/>
      <c r="H658" s="295"/>
      <c r="I658" s="295"/>
      <c r="J658" s="295"/>
      <c r="K658" s="295"/>
      <c r="L658" s="295"/>
      <c r="M658" s="295"/>
      <c r="N658" s="295">
        <f>N657</f>
        <v>12</v>
      </c>
      <c r="O658" s="295"/>
      <c r="P658" s="295"/>
      <c r="Q658" s="295"/>
      <c r="R658" s="295"/>
      <c r="S658" s="295"/>
      <c r="T658" s="295"/>
      <c r="U658" s="295"/>
      <c r="V658" s="295"/>
      <c r="W658" s="295"/>
      <c r="X658" s="295"/>
      <c r="Y658" s="411">
        <f>Y657</f>
        <v>0</v>
      </c>
      <c r="Z658" s="411">
        <f t="shared" ref="Z658:AL658" si="1340">Z657</f>
        <v>0</v>
      </c>
      <c r="AA658" s="411">
        <f t="shared" si="1340"/>
        <v>0</v>
      </c>
      <c r="AB658" s="411">
        <f t="shared" si="1340"/>
        <v>0</v>
      </c>
      <c r="AC658" s="411">
        <f t="shared" si="1340"/>
        <v>0</v>
      </c>
      <c r="AD658" s="411">
        <f t="shared" si="1340"/>
        <v>0</v>
      </c>
      <c r="AE658" s="411">
        <f t="shared" si="1340"/>
        <v>0</v>
      </c>
      <c r="AF658" s="411">
        <f t="shared" si="1340"/>
        <v>0</v>
      </c>
      <c r="AG658" s="411">
        <f t="shared" si="1340"/>
        <v>0</v>
      </c>
      <c r="AH658" s="411">
        <f t="shared" si="1340"/>
        <v>0</v>
      </c>
      <c r="AI658" s="411">
        <f t="shared" si="1340"/>
        <v>0</v>
      </c>
      <c r="AJ658" s="411">
        <f t="shared" si="1340"/>
        <v>0</v>
      </c>
      <c r="AK658" s="411">
        <f t="shared" si="1340"/>
        <v>0</v>
      </c>
      <c r="AL658" s="411">
        <f t="shared" si="1340"/>
        <v>0</v>
      </c>
      <c r="AM658" s="306"/>
    </row>
    <row r="659" spans="1:39" ht="16" hidden="1" outlineLevel="1">
      <c r="A659" s="532"/>
      <c r="B659" s="322"/>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3"/>
      <c r="Z659" s="424"/>
      <c r="AA659" s="424"/>
      <c r="AB659" s="424"/>
      <c r="AC659" s="424"/>
      <c r="AD659" s="424"/>
      <c r="AE659" s="424"/>
      <c r="AF659" s="424"/>
      <c r="AG659" s="424"/>
      <c r="AH659" s="424"/>
      <c r="AI659" s="424"/>
      <c r="AJ659" s="424"/>
      <c r="AK659" s="424"/>
      <c r="AL659" s="424"/>
      <c r="AM659" s="297"/>
    </row>
    <row r="660" spans="1:39" ht="17" hidden="1" outlineLevel="1">
      <c r="A660" s="532">
        <v>19</v>
      </c>
      <c r="B660" s="428" t="s">
        <v>111</v>
      </c>
      <c r="C660" s="291" t="s">
        <v>25</v>
      </c>
      <c r="D660" s="295"/>
      <c r="E660" s="295"/>
      <c r="F660" s="295"/>
      <c r="G660" s="295"/>
      <c r="H660" s="295"/>
      <c r="I660" s="295"/>
      <c r="J660" s="295"/>
      <c r="K660" s="295"/>
      <c r="L660" s="295"/>
      <c r="M660" s="295"/>
      <c r="N660" s="295">
        <v>12</v>
      </c>
      <c r="O660" s="295"/>
      <c r="P660" s="295"/>
      <c r="Q660" s="295"/>
      <c r="R660" s="295"/>
      <c r="S660" s="295"/>
      <c r="T660" s="295"/>
      <c r="U660" s="295"/>
      <c r="V660" s="295"/>
      <c r="W660" s="295"/>
      <c r="X660" s="295"/>
      <c r="Y660" s="426"/>
      <c r="Z660" s="410"/>
      <c r="AA660" s="410"/>
      <c r="AB660" s="410"/>
      <c r="AC660" s="410"/>
      <c r="AD660" s="410"/>
      <c r="AE660" s="410"/>
      <c r="AF660" s="415"/>
      <c r="AG660" s="415"/>
      <c r="AH660" s="415"/>
      <c r="AI660" s="415"/>
      <c r="AJ660" s="415"/>
      <c r="AK660" s="415"/>
      <c r="AL660" s="415"/>
      <c r="AM660" s="296">
        <f>SUM(Y660:AL660)</f>
        <v>0</v>
      </c>
    </row>
    <row r="661" spans="1:39" ht="16" hidden="1" outlineLevel="1">
      <c r="A661" s="532"/>
      <c r="B661" s="294" t="s">
        <v>310</v>
      </c>
      <c r="C661" s="291" t="s">
        <v>163</v>
      </c>
      <c r="D661" s="295"/>
      <c r="E661" s="295"/>
      <c r="F661" s="295"/>
      <c r="G661" s="295"/>
      <c r="H661" s="295"/>
      <c r="I661" s="295"/>
      <c r="J661" s="295"/>
      <c r="K661" s="295"/>
      <c r="L661" s="295"/>
      <c r="M661" s="295"/>
      <c r="N661" s="295">
        <f>N660</f>
        <v>12</v>
      </c>
      <c r="O661" s="295"/>
      <c r="P661" s="295"/>
      <c r="Q661" s="295"/>
      <c r="R661" s="295"/>
      <c r="S661" s="295"/>
      <c r="T661" s="295"/>
      <c r="U661" s="295"/>
      <c r="V661" s="295"/>
      <c r="W661" s="295"/>
      <c r="X661" s="295"/>
      <c r="Y661" s="411">
        <f>Y660</f>
        <v>0</v>
      </c>
      <c r="Z661" s="411">
        <f t="shared" ref="Z661:AL661" si="1341">Z660</f>
        <v>0</v>
      </c>
      <c r="AA661" s="411">
        <f t="shared" si="1341"/>
        <v>0</v>
      </c>
      <c r="AB661" s="411">
        <f t="shared" si="1341"/>
        <v>0</v>
      </c>
      <c r="AC661" s="411">
        <f t="shared" si="1341"/>
        <v>0</v>
      </c>
      <c r="AD661" s="411">
        <f t="shared" si="1341"/>
        <v>0</v>
      </c>
      <c r="AE661" s="411">
        <f t="shared" si="1341"/>
        <v>0</v>
      </c>
      <c r="AF661" s="411">
        <f t="shared" si="1341"/>
        <v>0</v>
      </c>
      <c r="AG661" s="411">
        <f t="shared" si="1341"/>
        <v>0</v>
      </c>
      <c r="AH661" s="411">
        <f t="shared" si="1341"/>
        <v>0</v>
      </c>
      <c r="AI661" s="411">
        <f t="shared" si="1341"/>
        <v>0</v>
      </c>
      <c r="AJ661" s="411">
        <f t="shared" si="1341"/>
        <v>0</v>
      </c>
      <c r="AK661" s="411">
        <f t="shared" si="1341"/>
        <v>0</v>
      </c>
      <c r="AL661" s="411">
        <f t="shared" si="1341"/>
        <v>0</v>
      </c>
      <c r="AM661" s="297"/>
    </row>
    <row r="662" spans="1:39" ht="16" hidden="1" outlineLevel="1">
      <c r="A662" s="532"/>
      <c r="B662" s="322"/>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12"/>
      <c r="AA662" s="412"/>
      <c r="AB662" s="412"/>
      <c r="AC662" s="412"/>
      <c r="AD662" s="412"/>
      <c r="AE662" s="412"/>
      <c r="AF662" s="412"/>
      <c r="AG662" s="412"/>
      <c r="AH662" s="412"/>
      <c r="AI662" s="412"/>
      <c r="AJ662" s="412"/>
      <c r="AK662" s="412"/>
      <c r="AL662" s="412"/>
      <c r="AM662" s="306"/>
    </row>
    <row r="663" spans="1:39" ht="17" hidden="1" outlineLevel="1">
      <c r="A663" s="532">
        <v>20</v>
      </c>
      <c r="B663" s="428" t="s">
        <v>110</v>
      </c>
      <c r="C663" s="291" t="s">
        <v>25</v>
      </c>
      <c r="D663" s="295"/>
      <c r="E663" s="295"/>
      <c r="F663" s="295"/>
      <c r="G663" s="295"/>
      <c r="H663" s="295"/>
      <c r="I663" s="295"/>
      <c r="J663" s="295"/>
      <c r="K663" s="295"/>
      <c r="L663" s="295"/>
      <c r="M663" s="295"/>
      <c r="N663" s="295">
        <v>12</v>
      </c>
      <c r="O663" s="295"/>
      <c r="P663" s="295"/>
      <c r="Q663" s="295"/>
      <c r="R663" s="295"/>
      <c r="S663" s="295"/>
      <c r="T663" s="295"/>
      <c r="U663" s="295"/>
      <c r="V663" s="295"/>
      <c r="W663" s="295"/>
      <c r="X663" s="295"/>
      <c r="Y663" s="426"/>
      <c r="Z663" s="410"/>
      <c r="AA663" s="410"/>
      <c r="AB663" s="410"/>
      <c r="AC663" s="410"/>
      <c r="AD663" s="410"/>
      <c r="AE663" s="410"/>
      <c r="AF663" s="415"/>
      <c r="AG663" s="415"/>
      <c r="AH663" s="415"/>
      <c r="AI663" s="415"/>
      <c r="AJ663" s="415"/>
      <c r="AK663" s="415"/>
      <c r="AL663" s="415"/>
      <c r="AM663" s="296">
        <f>SUM(Y663:AL663)</f>
        <v>0</v>
      </c>
    </row>
    <row r="664" spans="1:39" ht="16" hidden="1" outlineLevel="1">
      <c r="A664" s="532"/>
      <c r="B664" s="294" t="s">
        <v>310</v>
      </c>
      <c r="C664" s="291" t="s">
        <v>163</v>
      </c>
      <c r="D664" s="295"/>
      <c r="E664" s="295"/>
      <c r="F664" s="295"/>
      <c r="G664" s="295"/>
      <c r="H664" s="295"/>
      <c r="I664" s="295"/>
      <c r="J664" s="295"/>
      <c r="K664" s="295"/>
      <c r="L664" s="295"/>
      <c r="M664" s="295"/>
      <c r="N664" s="295">
        <f>N663</f>
        <v>12</v>
      </c>
      <c r="O664" s="295"/>
      <c r="P664" s="295"/>
      <c r="Q664" s="295"/>
      <c r="R664" s="295"/>
      <c r="S664" s="295"/>
      <c r="T664" s="295"/>
      <c r="U664" s="295"/>
      <c r="V664" s="295"/>
      <c r="W664" s="295"/>
      <c r="X664" s="295"/>
      <c r="Y664" s="411">
        <f>Y663</f>
        <v>0</v>
      </c>
      <c r="Z664" s="411">
        <f t="shared" ref="Z664:AL664" si="1342">Z663</f>
        <v>0</v>
      </c>
      <c r="AA664" s="411">
        <f t="shared" si="1342"/>
        <v>0</v>
      </c>
      <c r="AB664" s="411">
        <f t="shared" si="1342"/>
        <v>0</v>
      </c>
      <c r="AC664" s="411">
        <f t="shared" si="1342"/>
        <v>0</v>
      </c>
      <c r="AD664" s="411">
        <f t="shared" si="1342"/>
        <v>0</v>
      </c>
      <c r="AE664" s="411">
        <f t="shared" si="1342"/>
        <v>0</v>
      </c>
      <c r="AF664" s="411">
        <f t="shared" si="1342"/>
        <v>0</v>
      </c>
      <c r="AG664" s="411">
        <f t="shared" si="1342"/>
        <v>0</v>
      </c>
      <c r="AH664" s="411">
        <f t="shared" si="1342"/>
        <v>0</v>
      </c>
      <c r="AI664" s="411">
        <f t="shared" si="1342"/>
        <v>0</v>
      </c>
      <c r="AJ664" s="411">
        <f t="shared" si="1342"/>
        <v>0</v>
      </c>
      <c r="AK664" s="411">
        <f t="shared" si="1342"/>
        <v>0</v>
      </c>
      <c r="AL664" s="411">
        <f t="shared" si="1342"/>
        <v>0</v>
      </c>
      <c r="AM664" s="306"/>
    </row>
    <row r="665" spans="1:39" ht="16" hidden="1" outlineLevel="1">
      <c r="A665" s="532"/>
      <c r="B665" s="323"/>
      <c r="C665" s="300"/>
      <c r="D665" s="291"/>
      <c r="E665" s="291"/>
      <c r="F665" s="291"/>
      <c r="G665" s="291"/>
      <c r="H665" s="291"/>
      <c r="I665" s="291"/>
      <c r="J665" s="291"/>
      <c r="K665" s="291"/>
      <c r="L665" s="291"/>
      <c r="M665" s="291"/>
      <c r="N665" s="300"/>
      <c r="O665" s="291"/>
      <c r="P665" s="291"/>
      <c r="Q665" s="291"/>
      <c r="R665" s="291"/>
      <c r="S665" s="291"/>
      <c r="T665" s="291"/>
      <c r="U665" s="291"/>
      <c r="V665" s="291"/>
      <c r="W665" s="291"/>
      <c r="X665" s="291"/>
      <c r="Y665" s="412"/>
      <c r="Z665" s="412"/>
      <c r="AA665" s="412"/>
      <c r="AB665" s="412"/>
      <c r="AC665" s="412"/>
      <c r="AD665" s="412"/>
      <c r="AE665" s="412"/>
      <c r="AF665" s="412"/>
      <c r="AG665" s="412"/>
      <c r="AH665" s="412"/>
      <c r="AI665" s="412"/>
      <c r="AJ665" s="412"/>
      <c r="AK665" s="412"/>
      <c r="AL665" s="412"/>
      <c r="AM665" s="306"/>
    </row>
    <row r="666" spans="1:39" ht="16" outlineLevel="1">
      <c r="A666" s="532"/>
      <c r="B666" s="518" t="s">
        <v>503</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5"/>
      <c r="AA666" s="425"/>
      <c r="AB666" s="425"/>
      <c r="AC666" s="425"/>
      <c r="AD666" s="425"/>
      <c r="AE666" s="425"/>
      <c r="AF666" s="425"/>
      <c r="AG666" s="425"/>
      <c r="AH666" s="425"/>
      <c r="AI666" s="425"/>
      <c r="AJ666" s="425"/>
      <c r="AK666" s="425"/>
      <c r="AL666" s="425"/>
      <c r="AM666" s="306"/>
    </row>
    <row r="667" spans="1:39" ht="16" outlineLevel="1">
      <c r="A667" s="532"/>
      <c r="B667" s="504" t="s">
        <v>499</v>
      </c>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2"/>
      <c r="Z667" s="425"/>
      <c r="AA667" s="425"/>
      <c r="AB667" s="425"/>
      <c r="AC667" s="425"/>
      <c r="AD667" s="425"/>
      <c r="AE667" s="425"/>
      <c r="AF667" s="425"/>
      <c r="AG667" s="425"/>
      <c r="AH667" s="425"/>
      <c r="AI667" s="425"/>
      <c r="AJ667" s="425"/>
      <c r="AK667" s="425"/>
      <c r="AL667" s="425"/>
      <c r="AM667" s="306"/>
    </row>
    <row r="668" spans="1:39" ht="17" outlineLevel="1">
      <c r="A668" s="532">
        <v>21</v>
      </c>
      <c r="B668" s="428" t="s">
        <v>113</v>
      </c>
      <c r="C668" s="291" t="s">
        <v>25</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0"/>
      <c r="Z668" s="410"/>
      <c r="AA668" s="410"/>
      <c r="AB668" s="410"/>
      <c r="AC668" s="410"/>
      <c r="AD668" s="410"/>
      <c r="AE668" s="410"/>
      <c r="AF668" s="410"/>
      <c r="AG668" s="410"/>
      <c r="AH668" s="410"/>
      <c r="AI668" s="410"/>
      <c r="AJ668" s="410"/>
      <c r="AK668" s="410"/>
      <c r="AL668" s="410"/>
      <c r="AM668" s="296">
        <f>SUM(Y668:AL668)</f>
        <v>0</v>
      </c>
    </row>
    <row r="669" spans="1:39" ht="16" outlineLevel="1">
      <c r="A669" s="532"/>
      <c r="B669" s="294" t="s">
        <v>310</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1">
        <f>Y668</f>
        <v>0</v>
      </c>
      <c r="Z669" s="411">
        <f t="shared" ref="Z669" si="1343">Z668</f>
        <v>0</v>
      </c>
      <c r="AA669" s="411">
        <f t="shared" ref="AA669" si="1344">AA668</f>
        <v>0</v>
      </c>
      <c r="AB669" s="411">
        <f t="shared" ref="AB669" si="1345">AB668</f>
        <v>0</v>
      </c>
      <c r="AC669" s="411">
        <f t="shared" ref="AC669" si="1346">AC668</f>
        <v>0</v>
      </c>
      <c r="AD669" s="411">
        <f t="shared" ref="AD669" si="1347">AD668</f>
        <v>0</v>
      </c>
      <c r="AE669" s="411">
        <f t="shared" ref="AE669" si="1348">AE668</f>
        <v>0</v>
      </c>
      <c r="AF669" s="411">
        <f t="shared" ref="AF669" si="1349">AF668</f>
        <v>0</v>
      </c>
      <c r="AG669" s="411">
        <f t="shared" ref="AG669" si="1350">AG668</f>
        <v>0</v>
      </c>
      <c r="AH669" s="411">
        <f t="shared" ref="AH669" si="1351">AH668</f>
        <v>0</v>
      </c>
      <c r="AI669" s="411">
        <f t="shared" ref="AI669" si="1352">AI668</f>
        <v>0</v>
      </c>
      <c r="AJ669" s="411">
        <f t="shared" ref="AJ669" si="1353">AJ668</f>
        <v>0</v>
      </c>
      <c r="AK669" s="411">
        <f t="shared" ref="AK669" si="1354">AK668</f>
        <v>0</v>
      </c>
      <c r="AL669" s="411">
        <f t="shared" ref="AL669" si="1355">AL668</f>
        <v>0</v>
      </c>
      <c r="AM669" s="306"/>
    </row>
    <row r="670" spans="1:39" ht="16"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22"/>
      <c r="Z670" s="425"/>
      <c r="AA670" s="425"/>
      <c r="AB670" s="425"/>
      <c r="AC670" s="425"/>
      <c r="AD670" s="425"/>
      <c r="AE670" s="425"/>
      <c r="AF670" s="425"/>
      <c r="AG670" s="425"/>
      <c r="AH670" s="425"/>
      <c r="AI670" s="425"/>
      <c r="AJ670" s="425"/>
      <c r="AK670" s="425"/>
      <c r="AL670" s="425"/>
      <c r="AM670" s="306"/>
    </row>
    <row r="671" spans="1:39" ht="34" outlineLevel="1">
      <c r="A671" s="532">
        <v>22</v>
      </c>
      <c r="B671" s="862" t="s">
        <v>114</v>
      </c>
      <c r="C671" s="831" t="s">
        <v>25</v>
      </c>
      <c r="D671" s="295">
        <v>399036.28081575007</v>
      </c>
      <c r="E671" s="295">
        <f>(F671+D671)/2</f>
        <v>399036.28081575007</v>
      </c>
      <c r="F671" s="295">
        <v>399036.28081575007</v>
      </c>
      <c r="G671" s="295"/>
      <c r="H671" s="295"/>
      <c r="I671" s="295"/>
      <c r="J671" s="295"/>
      <c r="K671" s="295"/>
      <c r="L671" s="295"/>
      <c r="M671" s="295"/>
      <c r="N671" s="831"/>
      <c r="O671" s="295"/>
      <c r="P671" s="295"/>
      <c r="Q671" s="295"/>
      <c r="R671" s="295"/>
      <c r="S671" s="295"/>
      <c r="T671" s="295"/>
      <c r="U671" s="295"/>
      <c r="V671" s="295"/>
      <c r="W671" s="295"/>
      <c r="X671" s="295"/>
      <c r="Y671" s="832">
        <v>1</v>
      </c>
      <c r="Z671" s="832"/>
      <c r="AA671" s="832"/>
      <c r="AB671" s="832"/>
      <c r="AC671" s="832"/>
      <c r="AD671" s="832"/>
      <c r="AE671" s="832"/>
      <c r="AF671" s="832"/>
      <c r="AG671" s="832"/>
      <c r="AH671" s="832"/>
      <c r="AI671" s="832"/>
      <c r="AJ671" s="832"/>
      <c r="AK671" s="832"/>
      <c r="AL671" s="832"/>
      <c r="AM671" s="296">
        <f>SUM(Y671:AL671)</f>
        <v>1</v>
      </c>
    </row>
    <row r="672" spans="1:39" ht="16" outlineLevel="1">
      <c r="A672" s="532"/>
      <c r="B672" s="294" t="s">
        <v>310</v>
      </c>
      <c r="C672" s="831" t="s">
        <v>163</v>
      </c>
      <c r="D672" s="295"/>
      <c r="E672" s="295"/>
      <c r="F672" s="295"/>
      <c r="G672" s="295"/>
      <c r="H672" s="295"/>
      <c r="I672" s="295"/>
      <c r="J672" s="295"/>
      <c r="K672" s="295"/>
      <c r="L672" s="295"/>
      <c r="M672" s="295"/>
      <c r="N672" s="831"/>
      <c r="O672" s="295"/>
      <c r="P672" s="295"/>
      <c r="Q672" s="295"/>
      <c r="R672" s="295"/>
      <c r="S672" s="295"/>
      <c r="T672" s="295"/>
      <c r="U672" s="295"/>
      <c r="V672" s="295"/>
      <c r="W672" s="295"/>
      <c r="X672" s="295"/>
      <c r="Y672" s="834">
        <f>Y671</f>
        <v>1</v>
      </c>
      <c r="Z672" s="834">
        <f t="shared" ref="Z672:AL672" si="1356">Z671</f>
        <v>0</v>
      </c>
      <c r="AA672" s="834">
        <f t="shared" si="1356"/>
        <v>0</v>
      </c>
      <c r="AB672" s="834">
        <f t="shared" si="1356"/>
        <v>0</v>
      </c>
      <c r="AC672" s="834">
        <f t="shared" si="1356"/>
        <v>0</v>
      </c>
      <c r="AD672" s="834">
        <f t="shared" si="1356"/>
        <v>0</v>
      </c>
      <c r="AE672" s="834">
        <f t="shared" si="1356"/>
        <v>0</v>
      </c>
      <c r="AF672" s="834">
        <f t="shared" si="1356"/>
        <v>0</v>
      </c>
      <c r="AG672" s="834">
        <f t="shared" si="1356"/>
        <v>0</v>
      </c>
      <c r="AH672" s="834">
        <f t="shared" si="1356"/>
        <v>0</v>
      </c>
      <c r="AI672" s="834">
        <f t="shared" si="1356"/>
        <v>0</v>
      </c>
      <c r="AJ672" s="834">
        <f t="shared" si="1356"/>
        <v>0</v>
      </c>
      <c r="AK672" s="834">
        <f t="shared" si="1356"/>
        <v>0</v>
      </c>
      <c r="AL672" s="834">
        <f t="shared" si="1356"/>
        <v>0</v>
      </c>
      <c r="AM672" s="306"/>
    </row>
    <row r="673" spans="1:39" ht="16" outlineLevel="1">
      <c r="A673" s="532"/>
      <c r="B673" s="294"/>
      <c r="C673" s="831"/>
      <c r="D673" s="831"/>
      <c r="E673" s="831"/>
      <c r="F673" s="831"/>
      <c r="G673" s="831"/>
      <c r="H673" s="831"/>
      <c r="I673" s="831"/>
      <c r="J673" s="831"/>
      <c r="K673" s="831"/>
      <c r="L673" s="831"/>
      <c r="M673" s="831"/>
      <c r="N673" s="831"/>
      <c r="O673" s="831"/>
      <c r="P673" s="831"/>
      <c r="Q673" s="831"/>
      <c r="R673" s="831"/>
      <c r="S673" s="831"/>
      <c r="T673" s="831"/>
      <c r="U673" s="831"/>
      <c r="V673" s="831"/>
      <c r="W673" s="831"/>
      <c r="X673" s="831"/>
      <c r="Y673" s="841"/>
      <c r="Z673" s="858"/>
      <c r="AA673" s="858"/>
      <c r="AB673" s="858"/>
      <c r="AC673" s="858"/>
      <c r="AD673" s="858"/>
      <c r="AE673" s="858"/>
      <c r="AF673" s="858"/>
      <c r="AG673" s="858"/>
      <c r="AH673" s="858"/>
      <c r="AI673" s="858"/>
      <c r="AJ673" s="858"/>
      <c r="AK673" s="858"/>
      <c r="AL673" s="858"/>
      <c r="AM673" s="306"/>
    </row>
    <row r="674" spans="1:39" ht="17" outlineLevel="1">
      <c r="A674" s="532">
        <v>23</v>
      </c>
      <c r="B674" s="862" t="s">
        <v>762</v>
      </c>
      <c r="C674" s="831" t="s">
        <v>25</v>
      </c>
      <c r="D674" s="295">
        <v>2133361.2459639637</v>
      </c>
      <c r="E674" s="295">
        <f>(F674+D674)/2</f>
        <v>2124592.4483465841</v>
      </c>
      <c r="F674" s="295">
        <v>2115823.6507292045</v>
      </c>
      <c r="G674" s="295"/>
      <c r="H674" s="295"/>
      <c r="I674" s="295"/>
      <c r="J674" s="295"/>
      <c r="K674" s="295"/>
      <c r="L674" s="295"/>
      <c r="M674" s="295"/>
      <c r="N674" s="831"/>
      <c r="O674" s="295"/>
      <c r="P674" s="295"/>
      <c r="Q674" s="295"/>
      <c r="R674" s="295"/>
      <c r="S674" s="295"/>
      <c r="T674" s="295"/>
      <c r="U674" s="295"/>
      <c r="V674" s="295"/>
      <c r="W674" s="295"/>
      <c r="X674" s="295"/>
      <c r="Y674" s="832">
        <v>1</v>
      </c>
      <c r="Z674" s="832"/>
      <c r="AA674" s="832"/>
      <c r="AB674" s="832"/>
      <c r="AC674" s="832"/>
      <c r="AD674" s="832"/>
      <c r="AE674" s="832"/>
      <c r="AF674" s="832"/>
      <c r="AG674" s="832"/>
      <c r="AH674" s="832"/>
      <c r="AI674" s="832"/>
      <c r="AJ674" s="832"/>
      <c r="AK674" s="832"/>
      <c r="AL674" s="832"/>
      <c r="AM674" s="296">
        <f>SUM(Y674:AL674)</f>
        <v>1</v>
      </c>
    </row>
    <row r="675" spans="1:39" ht="16" outlineLevel="1">
      <c r="A675" s="532"/>
      <c r="B675" s="294" t="s">
        <v>310</v>
      </c>
      <c r="C675" s="831" t="s">
        <v>163</v>
      </c>
      <c r="D675" s="295"/>
      <c r="E675" s="295"/>
      <c r="F675" s="295"/>
      <c r="G675" s="295"/>
      <c r="H675" s="295"/>
      <c r="I675" s="295"/>
      <c r="J675" s="295"/>
      <c r="K675" s="295"/>
      <c r="L675" s="295"/>
      <c r="M675" s="295"/>
      <c r="N675" s="831"/>
      <c r="O675" s="295"/>
      <c r="P675" s="295"/>
      <c r="Q675" s="295"/>
      <c r="R675" s="295"/>
      <c r="S675" s="295"/>
      <c r="T675" s="295"/>
      <c r="U675" s="295"/>
      <c r="V675" s="295"/>
      <c r="W675" s="295"/>
      <c r="X675" s="295"/>
      <c r="Y675" s="834">
        <f>Y674</f>
        <v>1</v>
      </c>
      <c r="Z675" s="834">
        <f t="shared" ref="Z675:AL675" si="1357">Z674</f>
        <v>0</v>
      </c>
      <c r="AA675" s="834">
        <f t="shared" si="1357"/>
        <v>0</v>
      </c>
      <c r="AB675" s="834">
        <f t="shared" si="1357"/>
        <v>0</v>
      </c>
      <c r="AC675" s="834">
        <f t="shared" si="1357"/>
        <v>0</v>
      </c>
      <c r="AD675" s="834">
        <f t="shared" si="1357"/>
        <v>0</v>
      </c>
      <c r="AE675" s="834">
        <f t="shared" si="1357"/>
        <v>0</v>
      </c>
      <c r="AF675" s="834">
        <f t="shared" si="1357"/>
        <v>0</v>
      </c>
      <c r="AG675" s="834">
        <f t="shared" si="1357"/>
        <v>0</v>
      </c>
      <c r="AH675" s="834">
        <f t="shared" si="1357"/>
        <v>0</v>
      </c>
      <c r="AI675" s="834">
        <f t="shared" si="1357"/>
        <v>0</v>
      </c>
      <c r="AJ675" s="834">
        <f t="shared" si="1357"/>
        <v>0</v>
      </c>
      <c r="AK675" s="834">
        <f t="shared" si="1357"/>
        <v>0</v>
      </c>
      <c r="AL675" s="834">
        <f t="shared" si="1357"/>
        <v>0</v>
      </c>
      <c r="AM675" s="306"/>
    </row>
    <row r="676" spans="1:39" ht="16" outlineLevel="1">
      <c r="A676" s="532"/>
      <c r="B676" s="865"/>
      <c r="C676" s="831"/>
      <c r="D676" s="831"/>
      <c r="E676" s="831"/>
      <c r="F676" s="831"/>
      <c r="G676" s="831"/>
      <c r="H676" s="831"/>
      <c r="I676" s="831"/>
      <c r="J676" s="831"/>
      <c r="K676" s="831"/>
      <c r="L676" s="831"/>
      <c r="M676" s="831"/>
      <c r="N676" s="831"/>
      <c r="O676" s="831"/>
      <c r="P676" s="831"/>
      <c r="Q676" s="831"/>
      <c r="R676" s="831"/>
      <c r="S676" s="831"/>
      <c r="T676" s="831"/>
      <c r="U676" s="831"/>
      <c r="V676" s="831"/>
      <c r="W676" s="831"/>
      <c r="X676" s="831"/>
      <c r="Y676" s="841"/>
      <c r="Z676" s="858"/>
      <c r="AA676" s="858"/>
      <c r="AB676" s="858"/>
      <c r="AC676" s="858"/>
      <c r="AD676" s="858"/>
      <c r="AE676" s="858"/>
      <c r="AF676" s="858"/>
      <c r="AG676" s="858"/>
      <c r="AH676" s="858"/>
      <c r="AI676" s="858"/>
      <c r="AJ676" s="858"/>
      <c r="AK676" s="858"/>
      <c r="AL676" s="858"/>
      <c r="AM676" s="306"/>
    </row>
    <row r="677" spans="1:39" ht="17" outlineLevel="1">
      <c r="A677" s="532">
        <v>24</v>
      </c>
      <c r="B677" s="862" t="s">
        <v>836</v>
      </c>
      <c r="C677" s="831" t="s">
        <v>25</v>
      </c>
      <c r="D677" s="295">
        <v>53053.599999999875</v>
      </c>
      <c r="E677" s="295">
        <f>(F677+D677)/2</f>
        <v>53053.599999999875</v>
      </c>
      <c r="F677" s="295">
        <v>53053.599999999875</v>
      </c>
      <c r="G677" s="295"/>
      <c r="H677" s="295"/>
      <c r="I677" s="295"/>
      <c r="J677" s="295"/>
      <c r="K677" s="295"/>
      <c r="L677" s="295"/>
      <c r="M677" s="295"/>
      <c r="N677" s="831"/>
      <c r="O677" s="295"/>
      <c r="P677" s="295"/>
      <c r="Q677" s="295"/>
      <c r="R677" s="295"/>
      <c r="S677" s="295"/>
      <c r="T677" s="295"/>
      <c r="U677" s="295"/>
      <c r="V677" s="295"/>
      <c r="W677" s="295"/>
      <c r="X677" s="295"/>
      <c r="Y677" s="832">
        <v>1</v>
      </c>
      <c r="Z677" s="832"/>
      <c r="AA677" s="832"/>
      <c r="AB677" s="832"/>
      <c r="AC677" s="832"/>
      <c r="AD677" s="832"/>
      <c r="AE677" s="832"/>
      <c r="AF677" s="832"/>
      <c r="AG677" s="832"/>
      <c r="AH677" s="832"/>
      <c r="AI677" s="832"/>
      <c r="AJ677" s="832"/>
      <c r="AK677" s="832"/>
      <c r="AL677" s="832"/>
      <c r="AM677" s="296">
        <f>SUM(Y677:AL677)</f>
        <v>1</v>
      </c>
    </row>
    <row r="678" spans="1:39" ht="16" outlineLevel="1">
      <c r="A678" s="532"/>
      <c r="B678" s="294" t="s">
        <v>310</v>
      </c>
      <c r="C678" s="831" t="s">
        <v>163</v>
      </c>
      <c r="D678" s="295"/>
      <c r="E678" s="295"/>
      <c r="F678" s="295"/>
      <c r="G678" s="295"/>
      <c r="H678" s="295"/>
      <c r="I678" s="295"/>
      <c r="J678" s="295"/>
      <c r="K678" s="295"/>
      <c r="L678" s="295"/>
      <c r="M678" s="295"/>
      <c r="N678" s="831"/>
      <c r="O678" s="295"/>
      <c r="P678" s="295"/>
      <c r="Q678" s="295"/>
      <c r="R678" s="295"/>
      <c r="S678" s="295"/>
      <c r="T678" s="295"/>
      <c r="U678" s="295"/>
      <c r="V678" s="295"/>
      <c r="W678" s="295"/>
      <c r="X678" s="295"/>
      <c r="Y678" s="834">
        <f>Y677</f>
        <v>1</v>
      </c>
      <c r="Z678" s="834">
        <f t="shared" ref="Z678:AL678" si="1358">Z677</f>
        <v>0</v>
      </c>
      <c r="AA678" s="834">
        <f t="shared" si="1358"/>
        <v>0</v>
      </c>
      <c r="AB678" s="834">
        <f t="shared" si="1358"/>
        <v>0</v>
      </c>
      <c r="AC678" s="834">
        <f t="shared" si="1358"/>
        <v>0</v>
      </c>
      <c r="AD678" s="834">
        <f t="shared" si="1358"/>
        <v>0</v>
      </c>
      <c r="AE678" s="834">
        <f t="shared" si="1358"/>
        <v>0</v>
      </c>
      <c r="AF678" s="834">
        <f t="shared" si="1358"/>
        <v>0</v>
      </c>
      <c r="AG678" s="834">
        <f t="shared" si="1358"/>
        <v>0</v>
      </c>
      <c r="AH678" s="834">
        <f t="shared" si="1358"/>
        <v>0</v>
      </c>
      <c r="AI678" s="834">
        <f t="shared" si="1358"/>
        <v>0</v>
      </c>
      <c r="AJ678" s="834">
        <f t="shared" si="1358"/>
        <v>0</v>
      </c>
      <c r="AK678" s="834">
        <f t="shared" si="1358"/>
        <v>0</v>
      </c>
      <c r="AL678" s="834">
        <f t="shared" si="1358"/>
        <v>0</v>
      </c>
      <c r="AM678" s="306"/>
    </row>
    <row r="679" spans="1:39" ht="16" outlineLevel="1">
      <c r="A679" s="532"/>
      <c r="B679" s="294"/>
      <c r="C679" s="831"/>
      <c r="D679" s="831"/>
      <c r="E679" s="831"/>
      <c r="F679" s="831"/>
      <c r="G679" s="831"/>
      <c r="H679" s="831"/>
      <c r="I679" s="831"/>
      <c r="J679" s="831"/>
      <c r="K679" s="831"/>
      <c r="L679" s="831"/>
      <c r="M679" s="831"/>
      <c r="N679" s="831"/>
      <c r="O679" s="831"/>
      <c r="P679" s="831"/>
      <c r="Q679" s="831"/>
      <c r="R679" s="831"/>
      <c r="S679" s="831"/>
      <c r="T679" s="831"/>
      <c r="U679" s="831"/>
      <c r="V679" s="831"/>
      <c r="W679" s="831"/>
      <c r="X679" s="831"/>
      <c r="Y679" s="837"/>
      <c r="Z679" s="858"/>
      <c r="AA679" s="858"/>
      <c r="AB679" s="858"/>
      <c r="AC679" s="858"/>
      <c r="AD679" s="858"/>
      <c r="AE679" s="858"/>
      <c r="AF679" s="858"/>
      <c r="AG679" s="858"/>
      <c r="AH679" s="858"/>
      <c r="AI679" s="858"/>
      <c r="AJ679" s="858"/>
      <c r="AK679" s="858"/>
      <c r="AL679" s="858"/>
      <c r="AM679" s="306"/>
    </row>
    <row r="680" spans="1:39" ht="16" outlineLevel="1">
      <c r="A680" s="532"/>
      <c r="B680" s="288" t="s">
        <v>500</v>
      </c>
      <c r="C680" s="831"/>
      <c r="D680" s="831"/>
      <c r="E680" s="831"/>
      <c r="F680" s="831"/>
      <c r="G680" s="831"/>
      <c r="H680" s="831"/>
      <c r="I680" s="831"/>
      <c r="J680" s="831"/>
      <c r="K680" s="831"/>
      <c r="L680" s="831"/>
      <c r="M680" s="831"/>
      <c r="N680" s="831"/>
      <c r="O680" s="831"/>
      <c r="P680" s="831"/>
      <c r="Q680" s="831"/>
      <c r="R680" s="831"/>
      <c r="S680" s="831"/>
      <c r="T680" s="831"/>
      <c r="U680" s="831"/>
      <c r="V680" s="831"/>
      <c r="W680" s="831"/>
      <c r="X680" s="831"/>
      <c r="Y680" s="837"/>
      <c r="Z680" s="858"/>
      <c r="AA680" s="858"/>
      <c r="AB680" s="858"/>
      <c r="AC680" s="858"/>
      <c r="AD680" s="858"/>
      <c r="AE680" s="858"/>
      <c r="AF680" s="858"/>
      <c r="AG680" s="858"/>
      <c r="AH680" s="858"/>
      <c r="AI680" s="858"/>
      <c r="AJ680" s="858"/>
      <c r="AK680" s="858"/>
      <c r="AL680" s="858"/>
      <c r="AM680" s="306"/>
    </row>
    <row r="681" spans="1:39" ht="17" hidden="1" outlineLevel="1">
      <c r="A681" s="532">
        <v>25</v>
      </c>
      <c r="B681" s="862" t="s">
        <v>117</v>
      </c>
      <c r="C681" s="831" t="s">
        <v>25</v>
      </c>
      <c r="D681" s="295"/>
      <c r="E681" s="295"/>
      <c r="F681" s="295"/>
      <c r="G681" s="295"/>
      <c r="H681" s="295"/>
      <c r="I681" s="295"/>
      <c r="J681" s="295"/>
      <c r="K681" s="295"/>
      <c r="L681" s="295"/>
      <c r="M681" s="295"/>
      <c r="N681" s="295">
        <v>12</v>
      </c>
      <c r="O681" s="295"/>
      <c r="P681" s="295"/>
      <c r="Q681" s="295"/>
      <c r="R681" s="295"/>
      <c r="S681" s="295"/>
      <c r="T681" s="295"/>
      <c r="U681" s="295"/>
      <c r="V681" s="295"/>
      <c r="W681" s="295"/>
      <c r="X681" s="295"/>
      <c r="Y681" s="853"/>
      <c r="Z681" s="832"/>
      <c r="AA681" s="832"/>
      <c r="AB681" s="832"/>
      <c r="AC681" s="832"/>
      <c r="AD681" s="832"/>
      <c r="AE681" s="832"/>
      <c r="AF681" s="415"/>
      <c r="AG681" s="415"/>
      <c r="AH681" s="415"/>
      <c r="AI681" s="415"/>
      <c r="AJ681" s="415"/>
      <c r="AK681" s="415"/>
      <c r="AL681" s="415"/>
      <c r="AM681" s="296">
        <f>SUM(Y681:AL681)</f>
        <v>0</v>
      </c>
    </row>
    <row r="682" spans="1:39" ht="16" hidden="1" outlineLevel="1">
      <c r="A682" s="532"/>
      <c r="B682" s="294" t="s">
        <v>310</v>
      </c>
      <c r="C682" s="83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834">
        <f>Y681</f>
        <v>0</v>
      </c>
      <c r="Z682" s="834">
        <f t="shared" ref="Z682:AL682" si="1359">Z681</f>
        <v>0</v>
      </c>
      <c r="AA682" s="834">
        <f t="shared" si="1359"/>
        <v>0</v>
      </c>
      <c r="AB682" s="834">
        <f t="shared" si="1359"/>
        <v>0</v>
      </c>
      <c r="AC682" s="834">
        <f t="shared" si="1359"/>
        <v>0</v>
      </c>
      <c r="AD682" s="834">
        <f t="shared" si="1359"/>
        <v>0</v>
      </c>
      <c r="AE682" s="834">
        <f t="shared" si="1359"/>
        <v>0</v>
      </c>
      <c r="AF682" s="834">
        <f t="shared" si="1359"/>
        <v>0</v>
      </c>
      <c r="AG682" s="834">
        <f t="shared" si="1359"/>
        <v>0</v>
      </c>
      <c r="AH682" s="834">
        <f t="shared" si="1359"/>
        <v>0</v>
      </c>
      <c r="AI682" s="834">
        <f t="shared" si="1359"/>
        <v>0</v>
      </c>
      <c r="AJ682" s="834">
        <f t="shared" si="1359"/>
        <v>0</v>
      </c>
      <c r="AK682" s="834">
        <f t="shared" si="1359"/>
        <v>0</v>
      </c>
      <c r="AL682" s="834">
        <f t="shared" si="1359"/>
        <v>0</v>
      </c>
      <c r="AM682" s="306"/>
    </row>
    <row r="683" spans="1:39" ht="16" hidden="1" outlineLevel="1">
      <c r="A683" s="532"/>
      <c r="B683" s="294"/>
      <c r="C683" s="831"/>
      <c r="D683" s="831"/>
      <c r="E683" s="831"/>
      <c r="F683" s="831"/>
      <c r="G683" s="831"/>
      <c r="H683" s="831"/>
      <c r="I683" s="831"/>
      <c r="J683" s="831"/>
      <c r="K683" s="831"/>
      <c r="L683" s="831"/>
      <c r="M683" s="831"/>
      <c r="N683" s="831"/>
      <c r="O683" s="831"/>
      <c r="P683" s="831"/>
      <c r="Q683" s="831"/>
      <c r="R683" s="831"/>
      <c r="S683" s="831"/>
      <c r="T683" s="831"/>
      <c r="U683" s="831"/>
      <c r="V683" s="831"/>
      <c r="W683" s="831"/>
      <c r="X683" s="831"/>
      <c r="Y683" s="837"/>
      <c r="Z683" s="858"/>
      <c r="AA683" s="858"/>
      <c r="AB683" s="858"/>
      <c r="AC683" s="858"/>
      <c r="AD683" s="858"/>
      <c r="AE683" s="858"/>
      <c r="AF683" s="858"/>
      <c r="AG683" s="858"/>
      <c r="AH683" s="858"/>
      <c r="AI683" s="858"/>
      <c r="AJ683" s="858"/>
      <c r="AK683" s="858"/>
      <c r="AL683" s="858"/>
      <c r="AM683" s="306"/>
    </row>
    <row r="684" spans="1:39" ht="17" outlineLevel="1">
      <c r="A684" s="532">
        <v>26</v>
      </c>
      <c r="B684" s="862" t="s">
        <v>842</v>
      </c>
      <c r="C684" s="831" t="s">
        <v>25</v>
      </c>
      <c r="D684" s="295">
        <v>3561851.4127379423</v>
      </c>
      <c r="E684" s="295">
        <f>(F684+D684)/2</f>
        <v>3549012.9678594624</v>
      </c>
      <c r="F684" s="295">
        <v>3536174.5229809824</v>
      </c>
      <c r="G684" s="295"/>
      <c r="H684" s="295"/>
      <c r="I684" s="295"/>
      <c r="J684" s="295"/>
      <c r="K684" s="295"/>
      <c r="L684" s="295"/>
      <c r="M684" s="295"/>
      <c r="N684" s="295">
        <v>12</v>
      </c>
      <c r="O684" s="295">
        <v>632.75</v>
      </c>
      <c r="P684" s="295">
        <f>O684/D684*E684</f>
        <v>630.46929677700564</v>
      </c>
      <c r="Q684" s="295">
        <f>P684/E684*F684</f>
        <v>628.18859355401139</v>
      </c>
      <c r="R684" s="295"/>
      <c r="S684" s="295"/>
      <c r="T684" s="295"/>
      <c r="U684" s="295"/>
      <c r="V684" s="295"/>
      <c r="W684" s="295"/>
      <c r="X684" s="295"/>
      <c r="Y684" s="853"/>
      <c r="Z684" s="832">
        <v>7.7071000000000001E-2</v>
      </c>
      <c r="AA684" s="832">
        <v>0.88726300000000002</v>
      </c>
      <c r="AB684" s="832"/>
      <c r="AC684" s="832"/>
      <c r="AD684" s="832"/>
      <c r="AE684" s="832"/>
      <c r="AF684" s="415"/>
      <c r="AG684" s="415"/>
      <c r="AH684" s="415"/>
      <c r="AI684" s="415"/>
      <c r="AJ684" s="415"/>
      <c r="AK684" s="415"/>
      <c r="AL684" s="415"/>
      <c r="AM684" s="296">
        <f>SUM(Y684:AL684)</f>
        <v>0.96433400000000002</v>
      </c>
    </row>
    <row r="685" spans="1:39" ht="16" outlineLevel="1">
      <c r="A685" s="532"/>
      <c r="B685" s="294" t="s">
        <v>843</v>
      </c>
      <c r="C685" s="831" t="s">
        <v>163</v>
      </c>
      <c r="D685" s="295">
        <f>'3-a.  Rate Class Allocations'!K71</f>
        <v>576493.69829814648</v>
      </c>
      <c r="E685" s="295">
        <f>E500/D500*D685</f>
        <v>576493.69829814648</v>
      </c>
      <c r="F685" s="295">
        <f>F500/E500*E685</f>
        <v>576493.69829814648</v>
      </c>
      <c r="G685" s="295"/>
      <c r="H685" s="295"/>
      <c r="I685" s="295"/>
      <c r="J685" s="295"/>
      <c r="K685" s="295"/>
      <c r="L685" s="295"/>
      <c r="M685" s="295"/>
      <c r="N685" s="295">
        <f>N684</f>
        <v>12</v>
      </c>
      <c r="O685" s="295">
        <f>'3-a.  Rate Class Allocations'!L71</f>
        <v>82.499999999999986</v>
      </c>
      <c r="P685" s="295">
        <f>O685/O500*P500</f>
        <v>82.499999999999986</v>
      </c>
      <c r="Q685" s="295">
        <f>P685/P500*Q500</f>
        <v>82.499999999999986</v>
      </c>
      <c r="R685" s="295"/>
      <c r="S685" s="295"/>
      <c r="T685" s="295"/>
      <c r="U685" s="295"/>
      <c r="V685" s="295"/>
      <c r="W685" s="295"/>
      <c r="X685" s="295"/>
      <c r="Y685" s="834">
        <f>Y684</f>
        <v>0</v>
      </c>
      <c r="Z685" s="834">
        <f>'3-a.  Rate Class Allocations'!K63</f>
        <v>2.1455956968191244E-2</v>
      </c>
      <c r="AA685" s="834">
        <f>'3-a.  Rate Class Allocations'!L63</f>
        <v>0.97854404303180875</v>
      </c>
      <c r="AB685" s="834">
        <f t="shared" ref="AB685:AL685" si="1360">AB684</f>
        <v>0</v>
      </c>
      <c r="AC685" s="834">
        <f t="shared" si="1360"/>
        <v>0</v>
      </c>
      <c r="AD685" s="834">
        <f t="shared" si="1360"/>
        <v>0</v>
      </c>
      <c r="AE685" s="834">
        <f t="shared" si="1360"/>
        <v>0</v>
      </c>
      <c r="AF685" s="834">
        <f t="shared" si="1360"/>
        <v>0</v>
      </c>
      <c r="AG685" s="834">
        <f t="shared" si="1360"/>
        <v>0</v>
      </c>
      <c r="AH685" s="834">
        <f t="shared" si="1360"/>
        <v>0</v>
      </c>
      <c r="AI685" s="834">
        <f t="shared" si="1360"/>
        <v>0</v>
      </c>
      <c r="AJ685" s="834">
        <f t="shared" si="1360"/>
        <v>0</v>
      </c>
      <c r="AK685" s="834">
        <f t="shared" si="1360"/>
        <v>0</v>
      </c>
      <c r="AL685" s="834">
        <f t="shared" si="1360"/>
        <v>0</v>
      </c>
      <c r="AM685" s="306"/>
    </row>
    <row r="686" spans="1:39" ht="16" outlineLevel="1">
      <c r="A686" s="532"/>
      <c r="B686" s="294"/>
      <c r="C686" s="831"/>
      <c r="D686" s="831"/>
      <c r="E686" s="831"/>
      <c r="F686" s="831"/>
      <c r="G686" s="831"/>
      <c r="H686" s="831"/>
      <c r="I686" s="831"/>
      <c r="J686" s="831"/>
      <c r="K686" s="831"/>
      <c r="L686" s="831"/>
      <c r="M686" s="831"/>
      <c r="N686" s="831"/>
      <c r="O686" s="831"/>
      <c r="P686" s="831"/>
      <c r="Q686" s="831"/>
      <c r="R686" s="831"/>
      <c r="S686" s="831"/>
      <c r="T686" s="831"/>
      <c r="U686" s="831"/>
      <c r="V686" s="831"/>
      <c r="W686" s="831"/>
      <c r="X686" s="831"/>
      <c r="Y686" s="837"/>
      <c r="Z686" s="858"/>
      <c r="AA686" s="858"/>
      <c r="AB686" s="858"/>
      <c r="AC686" s="858"/>
      <c r="AD686" s="858"/>
      <c r="AE686" s="858"/>
      <c r="AF686" s="858"/>
      <c r="AG686" s="858"/>
      <c r="AH686" s="858"/>
      <c r="AI686" s="858"/>
      <c r="AJ686" s="858"/>
      <c r="AK686" s="858"/>
      <c r="AL686" s="858"/>
      <c r="AM686" s="306"/>
    </row>
    <row r="687" spans="1:39" ht="16" outlineLevel="1">
      <c r="A687" s="532"/>
      <c r="B687" s="869" t="s">
        <v>844</v>
      </c>
      <c r="C687" s="831" t="s">
        <v>25</v>
      </c>
      <c r="D687" s="868">
        <v>1630534.6401480865</v>
      </c>
      <c r="E687" s="295">
        <f>D687</f>
        <v>1630534.6401480865</v>
      </c>
      <c r="F687" s="295">
        <f>E687</f>
        <v>1630534.6401480865</v>
      </c>
      <c r="G687" s="295"/>
      <c r="H687" s="295"/>
      <c r="I687" s="295"/>
      <c r="J687" s="295"/>
      <c r="K687" s="295"/>
      <c r="L687" s="295"/>
      <c r="M687" s="295"/>
      <c r="N687" s="295">
        <v>12</v>
      </c>
      <c r="O687" s="295">
        <f>'8.  Streetlighting'!I108</f>
        <v>92.575707770854962</v>
      </c>
      <c r="P687" s="295">
        <f>'8.  Streetlighting'!I109</f>
        <v>126.81506749740394</v>
      </c>
      <c r="Q687" s="295">
        <f>'8.  Streetlighting'!I110</f>
        <v>126.81506749740394</v>
      </c>
      <c r="R687" s="295"/>
      <c r="S687" s="295"/>
      <c r="T687" s="295"/>
      <c r="U687" s="295"/>
      <c r="V687" s="295"/>
      <c r="W687" s="295"/>
      <c r="X687" s="295"/>
      <c r="Y687" s="853"/>
      <c r="Z687" s="832"/>
      <c r="AA687" s="832"/>
      <c r="AB687" s="832">
        <v>1</v>
      </c>
      <c r="AC687" s="832"/>
      <c r="AD687" s="832"/>
      <c r="AE687" s="832"/>
      <c r="AF687" s="415"/>
      <c r="AG687" s="415"/>
      <c r="AH687" s="415"/>
      <c r="AI687" s="415"/>
      <c r="AJ687" s="415"/>
      <c r="AK687" s="415"/>
      <c r="AL687" s="415"/>
      <c r="AM687" s="296">
        <f>SUM(Y687:AL687)</f>
        <v>1</v>
      </c>
    </row>
    <row r="688" spans="1:39" ht="16" outlineLevel="1">
      <c r="A688" s="532"/>
      <c r="B688" s="850" t="s">
        <v>310</v>
      </c>
      <c r="C688" s="831" t="s">
        <v>163</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834">
        <f>Y687</f>
        <v>0</v>
      </c>
      <c r="Z688" s="834">
        <f>'3-a.  Rate Class Allocations'!K66</f>
        <v>0</v>
      </c>
      <c r="AA688" s="834">
        <f>'3-a.  Rate Class Allocations'!L66</f>
        <v>0</v>
      </c>
      <c r="AB688" s="834">
        <f t="shared" ref="AB688:AL688" si="1361">AB687</f>
        <v>1</v>
      </c>
      <c r="AC688" s="834">
        <f t="shared" si="1361"/>
        <v>0</v>
      </c>
      <c r="AD688" s="834">
        <f t="shared" si="1361"/>
        <v>0</v>
      </c>
      <c r="AE688" s="834">
        <f t="shared" si="1361"/>
        <v>0</v>
      </c>
      <c r="AF688" s="834">
        <f t="shared" si="1361"/>
        <v>0</v>
      </c>
      <c r="AG688" s="834">
        <f t="shared" si="1361"/>
        <v>0</v>
      </c>
      <c r="AH688" s="834">
        <f t="shared" si="1361"/>
        <v>0</v>
      </c>
      <c r="AI688" s="834">
        <f t="shared" si="1361"/>
        <v>0</v>
      </c>
      <c r="AJ688" s="834">
        <f t="shared" si="1361"/>
        <v>0</v>
      </c>
      <c r="AK688" s="834">
        <f t="shared" si="1361"/>
        <v>0</v>
      </c>
      <c r="AL688" s="834">
        <f t="shared" si="1361"/>
        <v>0</v>
      </c>
      <c r="AM688" s="306"/>
    </row>
    <row r="689" spans="1:39" ht="16" outlineLevel="1">
      <c r="A689" s="532"/>
      <c r="B689" s="864"/>
      <c r="C689" s="831"/>
      <c r="D689" s="831"/>
      <c r="E689" s="831"/>
      <c r="F689" s="831"/>
      <c r="G689" s="831"/>
      <c r="H689" s="831"/>
      <c r="I689" s="831"/>
      <c r="J689" s="831"/>
      <c r="K689" s="831"/>
      <c r="L689" s="831"/>
      <c r="M689" s="831"/>
      <c r="N689" s="831"/>
      <c r="O689" s="831"/>
      <c r="P689" s="831"/>
      <c r="Q689" s="831"/>
      <c r="R689" s="831"/>
      <c r="S689" s="831"/>
      <c r="T689" s="831"/>
      <c r="U689" s="831"/>
      <c r="V689" s="831"/>
      <c r="W689" s="831"/>
      <c r="X689" s="831"/>
      <c r="Y689" s="837"/>
      <c r="Z689" s="858"/>
      <c r="AA689" s="858"/>
      <c r="AB689" s="858"/>
      <c r="AC689" s="858"/>
      <c r="AD689" s="858"/>
      <c r="AE689" s="858"/>
      <c r="AF689" s="858"/>
      <c r="AG689" s="858"/>
      <c r="AH689" s="858"/>
      <c r="AI689" s="858"/>
      <c r="AJ689" s="858"/>
      <c r="AK689" s="858"/>
      <c r="AL689" s="858"/>
      <c r="AM689" s="306"/>
    </row>
    <row r="690" spans="1:39" ht="34" outlineLevel="1">
      <c r="A690" s="532">
        <v>27</v>
      </c>
      <c r="B690" s="862" t="s">
        <v>119</v>
      </c>
      <c r="C690" s="831" t="s">
        <v>25</v>
      </c>
      <c r="D690" s="295">
        <v>86841.438634266189</v>
      </c>
      <c r="E690" s="295">
        <f>(F690+D690)/2</f>
        <v>71339.73940892781</v>
      </c>
      <c r="F690" s="295">
        <v>55838.04018358943</v>
      </c>
      <c r="G690" s="295"/>
      <c r="H690" s="295"/>
      <c r="I690" s="295"/>
      <c r="J690" s="295"/>
      <c r="K690" s="295"/>
      <c r="L690" s="295"/>
      <c r="M690" s="295"/>
      <c r="N690" s="295">
        <v>12</v>
      </c>
      <c r="O690" s="295"/>
      <c r="P690" s="295"/>
      <c r="Q690" s="295"/>
      <c r="R690" s="295"/>
      <c r="S690" s="295"/>
      <c r="T690" s="295"/>
      <c r="U690" s="295"/>
      <c r="V690" s="295"/>
      <c r="W690" s="295"/>
      <c r="X690" s="295"/>
      <c r="Y690" s="853"/>
      <c r="Z690" s="832">
        <v>1</v>
      </c>
      <c r="AA690" s="832"/>
      <c r="AB690" s="832"/>
      <c r="AC690" s="832"/>
      <c r="AD690" s="832"/>
      <c r="AE690" s="832"/>
      <c r="AF690" s="415"/>
      <c r="AG690" s="415"/>
      <c r="AH690" s="415"/>
      <c r="AI690" s="415"/>
      <c r="AJ690" s="415"/>
      <c r="AK690" s="415"/>
      <c r="AL690" s="415"/>
      <c r="AM690" s="296">
        <f>SUM(Y690:AL690)</f>
        <v>1</v>
      </c>
    </row>
    <row r="691" spans="1:39" ht="16" outlineLevel="1">
      <c r="A691" s="532"/>
      <c r="B691" s="294" t="s">
        <v>843</v>
      </c>
      <c r="C691" s="83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834">
        <f>Y690</f>
        <v>0</v>
      </c>
      <c r="Z691" s="834">
        <f t="shared" ref="Z691:AL691" si="1362">Z690</f>
        <v>1</v>
      </c>
      <c r="AA691" s="834">
        <f t="shared" si="1362"/>
        <v>0</v>
      </c>
      <c r="AB691" s="834">
        <f t="shared" si="1362"/>
        <v>0</v>
      </c>
      <c r="AC691" s="834">
        <f t="shared" si="1362"/>
        <v>0</v>
      </c>
      <c r="AD691" s="834">
        <f t="shared" si="1362"/>
        <v>0</v>
      </c>
      <c r="AE691" s="834">
        <f t="shared" si="1362"/>
        <v>0</v>
      </c>
      <c r="AF691" s="834">
        <f t="shared" si="1362"/>
        <v>0</v>
      </c>
      <c r="AG691" s="834">
        <f t="shared" si="1362"/>
        <v>0</v>
      </c>
      <c r="AH691" s="834">
        <f t="shared" si="1362"/>
        <v>0</v>
      </c>
      <c r="AI691" s="834">
        <f t="shared" si="1362"/>
        <v>0</v>
      </c>
      <c r="AJ691" s="834">
        <f t="shared" si="1362"/>
        <v>0</v>
      </c>
      <c r="AK691" s="834">
        <f t="shared" si="1362"/>
        <v>0</v>
      </c>
      <c r="AL691" s="834">
        <f t="shared" si="1362"/>
        <v>0</v>
      </c>
      <c r="AM691" s="306"/>
    </row>
    <row r="692" spans="1:39" ht="16" outlineLevel="1">
      <c r="A692" s="532"/>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4" hidden="1" outlineLevel="1">
      <c r="A693" s="532">
        <v>28</v>
      </c>
      <c r="B693" s="428" t="s">
        <v>120</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ht="16" hidden="1" outlineLevel="1">
      <c r="A694" s="532"/>
      <c r="B694" s="294" t="s">
        <v>310</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1">
        <f>Y693</f>
        <v>0</v>
      </c>
      <c r="Z694" s="411">
        <f t="shared" ref="Z694" si="1363">Z693</f>
        <v>0</v>
      </c>
      <c r="AA694" s="411">
        <f t="shared" ref="AA694" si="1364">AA693</f>
        <v>0</v>
      </c>
      <c r="AB694" s="411">
        <f t="shared" ref="AB694" si="1365">AB693</f>
        <v>0</v>
      </c>
      <c r="AC694" s="411">
        <f t="shared" ref="AC694" si="1366">AC693</f>
        <v>0</v>
      </c>
      <c r="AD694" s="411">
        <f t="shared" ref="AD694" si="1367">AD693</f>
        <v>0</v>
      </c>
      <c r="AE694" s="411">
        <f t="shared" ref="AE694" si="1368">AE693</f>
        <v>0</v>
      </c>
      <c r="AF694" s="411">
        <f t="shared" ref="AF694" si="1369">AF693</f>
        <v>0</v>
      </c>
      <c r="AG694" s="411">
        <f t="shared" ref="AG694" si="1370">AG693</f>
        <v>0</v>
      </c>
      <c r="AH694" s="411">
        <f t="shared" ref="AH694" si="1371">AH693</f>
        <v>0</v>
      </c>
      <c r="AI694" s="411">
        <f t="shared" ref="AI694" si="1372">AI693</f>
        <v>0</v>
      </c>
      <c r="AJ694" s="411">
        <f t="shared" ref="AJ694" si="1373">AJ693</f>
        <v>0</v>
      </c>
      <c r="AK694" s="411">
        <f t="shared" ref="AK694" si="1374">AK693</f>
        <v>0</v>
      </c>
      <c r="AL694" s="411">
        <f t="shared" ref="AL694" si="1375">AL693</f>
        <v>0</v>
      </c>
      <c r="AM694" s="306"/>
    </row>
    <row r="695" spans="1:39" ht="16" hidden="1" outlineLevel="1">
      <c r="A695" s="532"/>
      <c r="B695" s="294"/>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34" hidden="1" outlineLevel="1">
      <c r="A696" s="532">
        <v>29</v>
      </c>
      <c r="B696" s="428" t="s">
        <v>121</v>
      </c>
      <c r="C696" s="291" t="s">
        <v>25</v>
      </c>
      <c r="D696" s="295"/>
      <c r="E696" s="295"/>
      <c r="F696" s="295"/>
      <c r="G696" s="295"/>
      <c r="H696" s="295"/>
      <c r="I696" s="295"/>
      <c r="J696" s="295"/>
      <c r="K696" s="295"/>
      <c r="L696" s="295"/>
      <c r="M696" s="295"/>
      <c r="N696" s="295">
        <v>3</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ht="16" hidden="1" outlineLevel="1">
      <c r="A697" s="532"/>
      <c r="B697" s="294" t="s">
        <v>310</v>
      </c>
      <c r="C697" s="291" t="s">
        <v>163</v>
      </c>
      <c r="D697" s="295"/>
      <c r="E697" s="295"/>
      <c r="F697" s="295"/>
      <c r="G697" s="295"/>
      <c r="H697" s="295"/>
      <c r="I697" s="295"/>
      <c r="J697" s="295"/>
      <c r="K697" s="295"/>
      <c r="L697" s="295"/>
      <c r="M697" s="295"/>
      <c r="N697" s="295">
        <f>N696</f>
        <v>3</v>
      </c>
      <c r="O697" s="295"/>
      <c r="P697" s="295"/>
      <c r="Q697" s="295"/>
      <c r="R697" s="295"/>
      <c r="S697" s="295"/>
      <c r="T697" s="295"/>
      <c r="U697" s="295"/>
      <c r="V697" s="295"/>
      <c r="W697" s="295"/>
      <c r="X697" s="295"/>
      <c r="Y697" s="411">
        <f>Y696</f>
        <v>0</v>
      </c>
      <c r="Z697" s="411">
        <f t="shared" ref="Z697" si="1376">Z696</f>
        <v>0</v>
      </c>
      <c r="AA697" s="411">
        <f t="shared" ref="AA697" si="1377">AA696</f>
        <v>0</v>
      </c>
      <c r="AB697" s="411">
        <f t="shared" ref="AB697" si="1378">AB696</f>
        <v>0</v>
      </c>
      <c r="AC697" s="411">
        <f t="shared" ref="AC697" si="1379">AC696</f>
        <v>0</v>
      </c>
      <c r="AD697" s="411">
        <f t="shared" ref="AD697" si="1380">AD696</f>
        <v>0</v>
      </c>
      <c r="AE697" s="411">
        <f t="shared" ref="AE697" si="1381">AE696</f>
        <v>0</v>
      </c>
      <c r="AF697" s="411">
        <f t="shared" ref="AF697" si="1382">AF696</f>
        <v>0</v>
      </c>
      <c r="AG697" s="411">
        <f t="shared" ref="AG697" si="1383">AG696</f>
        <v>0</v>
      </c>
      <c r="AH697" s="411">
        <f t="shared" ref="AH697" si="1384">AH696</f>
        <v>0</v>
      </c>
      <c r="AI697" s="411">
        <f t="shared" ref="AI697" si="1385">AI696</f>
        <v>0</v>
      </c>
      <c r="AJ697" s="411">
        <f t="shared" ref="AJ697" si="1386">AJ696</f>
        <v>0</v>
      </c>
      <c r="AK697" s="411">
        <f t="shared" ref="AK697" si="1387">AK696</f>
        <v>0</v>
      </c>
      <c r="AL697" s="411">
        <f t="shared" ref="AL697" si="1388">AL696</f>
        <v>0</v>
      </c>
      <c r="AM697" s="306"/>
    </row>
    <row r="698" spans="1:39" ht="16" hidden="1" outlineLevel="1">
      <c r="A698" s="532"/>
      <c r="B698" s="294"/>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34" hidden="1" outlineLevel="1">
      <c r="A699" s="532">
        <v>30</v>
      </c>
      <c r="B699" s="428" t="s">
        <v>122</v>
      </c>
      <c r="C699" s="291" t="s">
        <v>25</v>
      </c>
      <c r="D699" s="295"/>
      <c r="E699" s="295"/>
      <c r="F699" s="295"/>
      <c r="G699" s="295"/>
      <c r="H699" s="295"/>
      <c r="I699" s="295"/>
      <c r="J699" s="295"/>
      <c r="K699" s="295"/>
      <c r="L699" s="295"/>
      <c r="M699" s="295"/>
      <c r="N699" s="295">
        <v>12</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6" hidden="1" outlineLevel="1">
      <c r="A700" s="532"/>
      <c r="B700" s="294" t="s">
        <v>310</v>
      </c>
      <c r="C700" s="291" t="s">
        <v>163</v>
      </c>
      <c r="D700" s="295"/>
      <c r="E700" s="295"/>
      <c r="F700" s="295"/>
      <c r="G700" s="295"/>
      <c r="H700" s="295"/>
      <c r="I700" s="295"/>
      <c r="J700" s="295"/>
      <c r="K700" s="295"/>
      <c r="L700" s="295"/>
      <c r="M700" s="295"/>
      <c r="N700" s="295">
        <f>N699</f>
        <v>12</v>
      </c>
      <c r="O700" s="295"/>
      <c r="P700" s="295"/>
      <c r="Q700" s="295"/>
      <c r="R700" s="295"/>
      <c r="S700" s="295"/>
      <c r="T700" s="295"/>
      <c r="U700" s="295"/>
      <c r="V700" s="295"/>
      <c r="W700" s="295"/>
      <c r="X700" s="295"/>
      <c r="Y700" s="411">
        <f>Y699</f>
        <v>0</v>
      </c>
      <c r="Z700" s="411">
        <f t="shared" ref="Z700" si="1389">Z699</f>
        <v>0</v>
      </c>
      <c r="AA700" s="411">
        <f t="shared" ref="AA700" si="1390">AA699</f>
        <v>0</v>
      </c>
      <c r="AB700" s="411">
        <f t="shared" ref="AB700" si="1391">AB699</f>
        <v>0</v>
      </c>
      <c r="AC700" s="411">
        <f t="shared" ref="AC700" si="1392">AC699</f>
        <v>0</v>
      </c>
      <c r="AD700" s="411">
        <f t="shared" ref="AD700" si="1393">AD699</f>
        <v>0</v>
      </c>
      <c r="AE700" s="411">
        <f t="shared" ref="AE700" si="1394">AE699</f>
        <v>0</v>
      </c>
      <c r="AF700" s="411">
        <f t="shared" ref="AF700" si="1395">AF699</f>
        <v>0</v>
      </c>
      <c r="AG700" s="411">
        <f t="shared" ref="AG700" si="1396">AG699</f>
        <v>0</v>
      </c>
      <c r="AH700" s="411">
        <f t="shared" ref="AH700" si="1397">AH699</f>
        <v>0</v>
      </c>
      <c r="AI700" s="411">
        <f t="shared" ref="AI700" si="1398">AI699</f>
        <v>0</v>
      </c>
      <c r="AJ700" s="411">
        <f t="shared" ref="AJ700" si="1399">AJ699</f>
        <v>0</v>
      </c>
      <c r="AK700" s="411">
        <f t="shared" ref="AK700" si="1400">AK699</f>
        <v>0</v>
      </c>
      <c r="AL700" s="411">
        <f t="shared" ref="AL700" si="1401">AL699</f>
        <v>0</v>
      </c>
      <c r="AM700" s="306"/>
    </row>
    <row r="701" spans="1:39" ht="16" hidden="1" outlineLevel="1">
      <c r="A701" s="532"/>
      <c r="B701" s="294"/>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34" hidden="1" outlineLevel="1">
      <c r="A702" s="532">
        <v>31</v>
      </c>
      <c r="B702" s="428" t="s">
        <v>123</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6"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402">Z702</f>
        <v>0</v>
      </c>
      <c r="AA703" s="411">
        <f t="shared" ref="AA703" si="1403">AA702</f>
        <v>0</v>
      </c>
      <c r="AB703" s="411">
        <f t="shared" ref="AB703" si="1404">AB702</f>
        <v>0</v>
      </c>
      <c r="AC703" s="411">
        <f t="shared" ref="AC703" si="1405">AC702</f>
        <v>0</v>
      </c>
      <c r="AD703" s="411">
        <f t="shared" ref="AD703" si="1406">AD702</f>
        <v>0</v>
      </c>
      <c r="AE703" s="411">
        <f t="shared" ref="AE703" si="1407">AE702</f>
        <v>0</v>
      </c>
      <c r="AF703" s="411">
        <f t="shared" ref="AF703" si="1408">AF702</f>
        <v>0</v>
      </c>
      <c r="AG703" s="411">
        <f t="shared" ref="AG703" si="1409">AG702</f>
        <v>0</v>
      </c>
      <c r="AH703" s="411">
        <f t="shared" ref="AH703" si="1410">AH702</f>
        <v>0</v>
      </c>
      <c r="AI703" s="411">
        <f t="shared" ref="AI703" si="1411">AI702</f>
        <v>0</v>
      </c>
      <c r="AJ703" s="411">
        <f t="shared" ref="AJ703" si="1412">AJ702</f>
        <v>0</v>
      </c>
      <c r="AK703" s="411">
        <f t="shared" ref="AK703" si="1413">AK702</f>
        <v>0</v>
      </c>
      <c r="AL703" s="411">
        <f t="shared" ref="AL703" si="1414">AL702</f>
        <v>0</v>
      </c>
      <c r="AM703" s="306"/>
    </row>
    <row r="704" spans="1:39" ht="16"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7" hidden="1" outlineLevel="1">
      <c r="A705" s="532">
        <v>32</v>
      </c>
      <c r="B705" s="428" t="s">
        <v>124</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6"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415">Z705</f>
        <v>0</v>
      </c>
      <c r="AA706" s="411">
        <f t="shared" ref="AA706" si="1416">AA705</f>
        <v>0</v>
      </c>
      <c r="AB706" s="411">
        <f t="shared" ref="AB706" si="1417">AB705</f>
        <v>0</v>
      </c>
      <c r="AC706" s="411">
        <f t="shared" ref="AC706" si="1418">AC705</f>
        <v>0</v>
      </c>
      <c r="AD706" s="411">
        <f t="shared" ref="AD706" si="1419">AD705</f>
        <v>0</v>
      </c>
      <c r="AE706" s="411">
        <f t="shared" ref="AE706" si="1420">AE705</f>
        <v>0</v>
      </c>
      <c r="AF706" s="411">
        <f t="shared" ref="AF706" si="1421">AF705</f>
        <v>0</v>
      </c>
      <c r="AG706" s="411">
        <f t="shared" ref="AG706" si="1422">AG705</f>
        <v>0</v>
      </c>
      <c r="AH706" s="411">
        <f t="shared" ref="AH706" si="1423">AH705</f>
        <v>0</v>
      </c>
      <c r="AI706" s="411">
        <f t="shared" ref="AI706" si="1424">AI705</f>
        <v>0</v>
      </c>
      <c r="AJ706" s="411">
        <f t="shared" ref="AJ706" si="1425">AJ705</f>
        <v>0</v>
      </c>
      <c r="AK706" s="411">
        <f t="shared" ref="AK706" si="1426">AK705</f>
        <v>0</v>
      </c>
      <c r="AL706" s="411">
        <f t="shared" ref="AL706" si="1427">AL705</f>
        <v>0</v>
      </c>
      <c r="AM706" s="306"/>
    </row>
    <row r="707" spans="1:39" ht="16"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6" hidden="1" outlineLevel="1">
      <c r="A708" s="532"/>
      <c r="B708" s="288" t="s">
        <v>501</v>
      </c>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17" hidden="1" outlineLevel="1">
      <c r="A709" s="532">
        <v>33</v>
      </c>
      <c r="B709" s="428" t="s">
        <v>125</v>
      </c>
      <c r="C709" s="291" t="s">
        <v>25</v>
      </c>
      <c r="D709" s="295"/>
      <c r="E709" s="295"/>
      <c r="F709" s="295"/>
      <c r="G709" s="295"/>
      <c r="H709" s="295"/>
      <c r="I709" s="295"/>
      <c r="J709" s="295"/>
      <c r="K709" s="295"/>
      <c r="L709" s="295"/>
      <c r="M709" s="295"/>
      <c r="N709" s="295">
        <v>0</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t="16" hidden="1" outlineLevel="1">
      <c r="A710" s="532"/>
      <c r="B710" s="294" t="s">
        <v>310</v>
      </c>
      <c r="C710" s="291" t="s">
        <v>163</v>
      </c>
      <c r="D710" s="295"/>
      <c r="E710" s="295"/>
      <c r="F710" s="295"/>
      <c r="G710" s="295"/>
      <c r="H710" s="295"/>
      <c r="I710" s="295"/>
      <c r="J710" s="295"/>
      <c r="K710" s="295"/>
      <c r="L710" s="295"/>
      <c r="M710" s="295"/>
      <c r="N710" s="295">
        <f>N709</f>
        <v>0</v>
      </c>
      <c r="O710" s="295"/>
      <c r="P710" s="295"/>
      <c r="Q710" s="295"/>
      <c r="R710" s="295"/>
      <c r="S710" s="295"/>
      <c r="T710" s="295"/>
      <c r="U710" s="295"/>
      <c r="V710" s="295"/>
      <c r="W710" s="295"/>
      <c r="X710" s="295"/>
      <c r="Y710" s="411">
        <f>Y709</f>
        <v>0</v>
      </c>
      <c r="Z710" s="411">
        <f t="shared" ref="Z710" si="1428">Z709</f>
        <v>0</v>
      </c>
      <c r="AA710" s="411">
        <f t="shared" ref="AA710" si="1429">AA709</f>
        <v>0</v>
      </c>
      <c r="AB710" s="411">
        <f t="shared" ref="AB710" si="1430">AB709</f>
        <v>0</v>
      </c>
      <c r="AC710" s="411">
        <f t="shared" ref="AC710" si="1431">AC709</f>
        <v>0</v>
      </c>
      <c r="AD710" s="411">
        <f t="shared" ref="AD710" si="1432">AD709</f>
        <v>0</v>
      </c>
      <c r="AE710" s="411">
        <f t="shared" ref="AE710" si="1433">AE709</f>
        <v>0</v>
      </c>
      <c r="AF710" s="411">
        <f t="shared" ref="AF710" si="1434">AF709</f>
        <v>0</v>
      </c>
      <c r="AG710" s="411">
        <f t="shared" ref="AG710" si="1435">AG709</f>
        <v>0</v>
      </c>
      <c r="AH710" s="411">
        <f t="shared" ref="AH710" si="1436">AH709</f>
        <v>0</v>
      </c>
      <c r="AI710" s="411">
        <f t="shared" ref="AI710" si="1437">AI709</f>
        <v>0</v>
      </c>
      <c r="AJ710" s="411">
        <f t="shared" ref="AJ710" si="1438">AJ709</f>
        <v>0</v>
      </c>
      <c r="AK710" s="411">
        <f t="shared" ref="AK710" si="1439">AK709</f>
        <v>0</v>
      </c>
      <c r="AL710" s="411">
        <f t="shared" ref="AL710" si="1440">AL709</f>
        <v>0</v>
      </c>
      <c r="AM710" s="306"/>
    </row>
    <row r="711" spans="1:39" ht="16" hidden="1" outlineLevel="1">
      <c r="A711" s="532"/>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17" hidden="1" outlineLevel="1">
      <c r="A712" s="532">
        <v>34</v>
      </c>
      <c r="B712" s="428" t="s">
        <v>126</v>
      </c>
      <c r="C712" s="291" t="s">
        <v>25</v>
      </c>
      <c r="D712" s="295"/>
      <c r="E712" s="295"/>
      <c r="F712" s="295"/>
      <c r="G712" s="295"/>
      <c r="H712" s="295"/>
      <c r="I712" s="295"/>
      <c r="J712" s="295"/>
      <c r="K712" s="295"/>
      <c r="L712" s="295"/>
      <c r="M712" s="295"/>
      <c r="N712" s="295">
        <v>0</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t="16" hidden="1" outlineLevel="1">
      <c r="A713" s="532"/>
      <c r="B713" s="294" t="s">
        <v>310</v>
      </c>
      <c r="C713" s="291" t="s">
        <v>163</v>
      </c>
      <c r="D713" s="295"/>
      <c r="E713" s="295"/>
      <c r="F713" s="295"/>
      <c r="G713" s="295"/>
      <c r="H713" s="295"/>
      <c r="I713" s="295"/>
      <c r="J713" s="295"/>
      <c r="K713" s="295"/>
      <c r="L713" s="295"/>
      <c r="M713" s="295"/>
      <c r="N713" s="295">
        <f>N712</f>
        <v>0</v>
      </c>
      <c r="O713" s="295"/>
      <c r="P713" s="295"/>
      <c r="Q713" s="295"/>
      <c r="R713" s="295"/>
      <c r="S713" s="295"/>
      <c r="T713" s="295"/>
      <c r="U713" s="295"/>
      <c r="V713" s="295"/>
      <c r="W713" s="295"/>
      <c r="X713" s="295"/>
      <c r="Y713" s="411">
        <f>Y712</f>
        <v>0</v>
      </c>
      <c r="Z713" s="411">
        <f t="shared" ref="Z713" si="1441">Z712</f>
        <v>0</v>
      </c>
      <c r="AA713" s="411">
        <f t="shared" ref="AA713" si="1442">AA712</f>
        <v>0</v>
      </c>
      <c r="AB713" s="411">
        <f t="shared" ref="AB713" si="1443">AB712</f>
        <v>0</v>
      </c>
      <c r="AC713" s="411">
        <f t="shared" ref="AC713" si="1444">AC712</f>
        <v>0</v>
      </c>
      <c r="AD713" s="411">
        <f t="shared" ref="AD713" si="1445">AD712</f>
        <v>0</v>
      </c>
      <c r="AE713" s="411">
        <f t="shared" ref="AE713" si="1446">AE712</f>
        <v>0</v>
      </c>
      <c r="AF713" s="411">
        <f t="shared" ref="AF713" si="1447">AF712</f>
        <v>0</v>
      </c>
      <c r="AG713" s="411">
        <f t="shared" ref="AG713" si="1448">AG712</f>
        <v>0</v>
      </c>
      <c r="AH713" s="411">
        <f t="shared" ref="AH713" si="1449">AH712</f>
        <v>0</v>
      </c>
      <c r="AI713" s="411">
        <f t="shared" ref="AI713" si="1450">AI712</f>
        <v>0</v>
      </c>
      <c r="AJ713" s="411">
        <f t="shared" ref="AJ713" si="1451">AJ712</f>
        <v>0</v>
      </c>
      <c r="AK713" s="411">
        <f t="shared" ref="AK713" si="1452">AK712</f>
        <v>0</v>
      </c>
      <c r="AL713" s="411">
        <f t="shared" ref="AL713" si="1453">AL712</f>
        <v>0</v>
      </c>
      <c r="AM713" s="306"/>
    </row>
    <row r="714" spans="1:39" ht="16" hidden="1"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17" hidden="1" outlineLevel="1">
      <c r="A715" s="532">
        <v>35</v>
      </c>
      <c r="B715" s="428" t="s">
        <v>127</v>
      </c>
      <c r="C715" s="291" t="s">
        <v>25</v>
      </c>
      <c r="D715" s="295"/>
      <c r="E715" s="295"/>
      <c r="F715" s="295"/>
      <c r="G715" s="295"/>
      <c r="H715" s="295"/>
      <c r="I715" s="295"/>
      <c r="J715" s="295"/>
      <c r="K715" s="295"/>
      <c r="L715" s="295"/>
      <c r="M715" s="295"/>
      <c r="N715" s="295">
        <v>0</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t="16" hidden="1" outlineLevel="1">
      <c r="A716" s="532"/>
      <c r="B716" s="294" t="s">
        <v>310</v>
      </c>
      <c r="C716" s="291" t="s">
        <v>163</v>
      </c>
      <c r="D716" s="295"/>
      <c r="E716" s="295"/>
      <c r="F716" s="295"/>
      <c r="G716" s="295"/>
      <c r="H716" s="295"/>
      <c r="I716" s="295"/>
      <c r="J716" s="295"/>
      <c r="K716" s="295"/>
      <c r="L716" s="295"/>
      <c r="M716" s="295"/>
      <c r="N716" s="295">
        <f>N715</f>
        <v>0</v>
      </c>
      <c r="O716" s="295"/>
      <c r="P716" s="295"/>
      <c r="Q716" s="295"/>
      <c r="R716" s="295"/>
      <c r="S716" s="295"/>
      <c r="T716" s="295"/>
      <c r="U716" s="295"/>
      <c r="V716" s="295"/>
      <c r="W716" s="295"/>
      <c r="X716" s="295"/>
      <c r="Y716" s="411">
        <f>Y715</f>
        <v>0</v>
      </c>
      <c r="Z716" s="411">
        <f t="shared" ref="Z716" si="1454">Z715</f>
        <v>0</v>
      </c>
      <c r="AA716" s="411">
        <f t="shared" ref="AA716" si="1455">AA715</f>
        <v>0</v>
      </c>
      <c r="AB716" s="411">
        <f t="shared" ref="AB716" si="1456">AB715</f>
        <v>0</v>
      </c>
      <c r="AC716" s="411">
        <f t="shared" ref="AC716" si="1457">AC715</f>
        <v>0</v>
      </c>
      <c r="AD716" s="411">
        <f t="shared" ref="AD716" si="1458">AD715</f>
        <v>0</v>
      </c>
      <c r="AE716" s="411">
        <f t="shared" ref="AE716" si="1459">AE715</f>
        <v>0</v>
      </c>
      <c r="AF716" s="411">
        <f t="shared" ref="AF716" si="1460">AF715</f>
        <v>0</v>
      </c>
      <c r="AG716" s="411">
        <f t="shared" ref="AG716" si="1461">AG715</f>
        <v>0</v>
      </c>
      <c r="AH716" s="411">
        <f t="shared" ref="AH716" si="1462">AH715</f>
        <v>0</v>
      </c>
      <c r="AI716" s="411">
        <f t="shared" ref="AI716" si="1463">AI715</f>
        <v>0</v>
      </c>
      <c r="AJ716" s="411">
        <f t="shared" ref="AJ716" si="1464">AJ715</f>
        <v>0</v>
      </c>
      <c r="AK716" s="411">
        <f t="shared" ref="AK716" si="1465">AK715</f>
        <v>0</v>
      </c>
      <c r="AL716" s="411">
        <f t="shared" ref="AL716" si="1466">AL715</f>
        <v>0</v>
      </c>
      <c r="AM716" s="306"/>
    </row>
    <row r="717" spans="1:39" ht="16" hidden="1" outlineLevel="1">
      <c r="A717" s="532"/>
      <c r="B717" s="431"/>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16" hidden="1" outlineLevel="1">
      <c r="A718" s="532"/>
      <c r="B718" s="288" t="s">
        <v>502</v>
      </c>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51" hidden="1" outlineLevel="1">
      <c r="A719" s="532">
        <v>36</v>
      </c>
      <c r="B719" s="428" t="s">
        <v>128</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t="16" hidden="1" outlineLevel="1">
      <c r="A720" s="532"/>
      <c r="B720" s="294" t="s">
        <v>310</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1">
        <f>Y719</f>
        <v>0</v>
      </c>
      <c r="Z720" s="411">
        <f t="shared" ref="Z720" si="1467">Z719</f>
        <v>0</v>
      </c>
      <c r="AA720" s="411">
        <f t="shared" ref="AA720" si="1468">AA719</f>
        <v>0</v>
      </c>
      <c r="AB720" s="411">
        <f t="shared" ref="AB720" si="1469">AB719</f>
        <v>0</v>
      </c>
      <c r="AC720" s="411">
        <f t="shared" ref="AC720" si="1470">AC719</f>
        <v>0</v>
      </c>
      <c r="AD720" s="411">
        <f t="shared" ref="AD720" si="1471">AD719</f>
        <v>0</v>
      </c>
      <c r="AE720" s="411">
        <f t="shared" ref="AE720" si="1472">AE719</f>
        <v>0</v>
      </c>
      <c r="AF720" s="411">
        <f t="shared" ref="AF720" si="1473">AF719</f>
        <v>0</v>
      </c>
      <c r="AG720" s="411">
        <f t="shared" ref="AG720" si="1474">AG719</f>
        <v>0</v>
      </c>
      <c r="AH720" s="411">
        <f t="shared" ref="AH720" si="1475">AH719</f>
        <v>0</v>
      </c>
      <c r="AI720" s="411">
        <f t="shared" ref="AI720" si="1476">AI719</f>
        <v>0</v>
      </c>
      <c r="AJ720" s="411">
        <f t="shared" ref="AJ720" si="1477">AJ719</f>
        <v>0</v>
      </c>
      <c r="AK720" s="411">
        <f t="shared" ref="AK720" si="1478">AK719</f>
        <v>0</v>
      </c>
      <c r="AL720" s="411">
        <f t="shared" ref="AL720" si="1479">AL719</f>
        <v>0</v>
      </c>
      <c r="AM720" s="306"/>
    </row>
    <row r="721" spans="1:39" ht="16" hidden="1"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34" hidden="1" outlineLevel="1">
      <c r="A722" s="532">
        <v>37</v>
      </c>
      <c r="B722" s="428" t="s">
        <v>129</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t="16" hidden="1" outlineLevel="1">
      <c r="A723" s="532"/>
      <c r="B723" s="294" t="s">
        <v>310</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1">
        <f>Y722</f>
        <v>0</v>
      </c>
      <c r="Z723" s="411">
        <f t="shared" ref="Z723" si="1480">Z722</f>
        <v>0</v>
      </c>
      <c r="AA723" s="411">
        <f t="shared" ref="AA723" si="1481">AA722</f>
        <v>0</v>
      </c>
      <c r="AB723" s="411">
        <f t="shared" ref="AB723" si="1482">AB722</f>
        <v>0</v>
      </c>
      <c r="AC723" s="411">
        <f t="shared" ref="AC723" si="1483">AC722</f>
        <v>0</v>
      </c>
      <c r="AD723" s="411">
        <f t="shared" ref="AD723" si="1484">AD722</f>
        <v>0</v>
      </c>
      <c r="AE723" s="411">
        <f t="shared" ref="AE723" si="1485">AE722</f>
        <v>0</v>
      </c>
      <c r="AF723" s="411">
        <f t="shared" ref="AF723" si="1486">AF722</f>
        <v>0</v>
      </c>
      <c r="AG723" s="411">
        <f t="shared" ref="AG723" si="1487">AG722</f>
        <v>0</v>
      </c>
      <c r="AH723" s="411">
        <f t="shared" ref="AH723" si="1488">AH722</f>
        <v>0</v>
      </c>
      <c r="AI723" s="411">
        <f t="shared" ref="AI723" si="1489">AI722</f>
        <v>0</v>
      </c>
      <c r="AJ723" s="411">
        <f t="shared" ref="AJ723" si="1490">AJ722</f>
        <v>0</v>
      </c>
      <c r="AK723" s="411">
        <f t="shared" ref="AK723" si="1491">AK722</f>
        <v>0</v>
      </c>
      <c r="AL723" s="411">
        <f t="shared" ref="AL723" si="1492">AL722</f>
        <v>0</v>
      </c>
      <c r="AM723" s="306"/>
    </row>
    <row r="724" spans="1:39" ht="16" hidden="1"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17" hidden="1" outlineLevel="1">
      <c r="A725" s="532">
        <v>38</v>
      </c>
      <c r="B725" s="428" t="s">
        <v>130</v>
      </c>
      <c r="C725" s="291" t="s">
        <v>25</v>
      </c>
      <c r="D725" s="295"/>
      <c r="E725" s="295"/>
      <c r="F725" s="295"/>
      <c r="G725" s="295"/>
      <c r="H725" s="295"/>
      <c r="I725" s="295"/>
      <c r="J725" s="295"/>
      <c r="K725" s="295"/>
      <c r="L725" s="295"/>
      <c r="M725" s="295"/>
      <c r="N725" s="295">
        <v>12</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ht="16" hidden="1" outlineLevel="1">
      <c r="A726" s="532"/>
      <c r="B726" s="294" t="s">
        <v>310</v>
      </c>
      <c r="C726" s="291" t="s">
        <v>163</v>
      </c>
      <c r="D726" s="295"/>
      <c r="E726" s="295"/>
      <c r="F726" s="295"/>
      <c r="G726" s="295"/>
      <c r="H726" s="295"/>
      <c r="I726" s="295"/>
      <c r="J726" s="295"/>
      <c r="K726" s="295"/>
      <c r="L726" s="295"/>
      <c r="M726" s="295"/>
      <c r="N726" s="295">
        <f>N725</f>
        <v>12</v>
      </c>
      <c r="O726" s="295"/>
      <c r="P726" s="295"/>
      <c r="Q726" s="295"/>
      <c r="R726" s="295"/>
      <c r="S726" s="295"/>
      <c r="T726" s="295"/>
      <c r="U726" s="295"/>
      <c r="V726" s="295"/>
      <c r="W726" s="295"/>
      <c r="X726" s="295"/>
      <c r="Y726" s="411">
        <f>Y725</f>
        <v>0</v>
      </c>
      <c r="Z726" s="411">
        <f t="shared" ref="Z726" si="1493">Z725</f>
        <v>0</v>
      </c>
      <c r="AA726" s="411">
        <f t="shared" ref="AA726" si="1494">AA725</f>
        <v>0</v>
      </c>
      <c r="AB726" s="411">
        <f t="shared" ref="AB726" si="1495">AB725</f>
        <v>0</v>
      </c>
      <c r="AC726" s="411">
        <f t="shared" ref="AC726" si="1496">AC725</f>
        <v>0</v>
      </c>
      <c r="AD726" s="411">
        <f t="shared" ref="AD726" si="1497">AD725</f>
        <v>0</v>
      </c>
      <c r="AE726" s="411">
        <f t="shared" ref="AE726" si="1498">AE725</f>
        <v>0</v>
      </c>
      <c r="AF726" s="411">
        <f t="shared" ref="AF726" si="1499">AF725</f>
        <v>0</v>
      </c>
      <c r="AG726" s="411">
        <f t="shared" ref="AG726" si="1500">AG725</f>
        <v>0</v>
      </c>
      <c r="AH726" s="411">
        <f t="shared" ref="AH726" si="1501">AH725</f>
        <v>0</v>
      </c>
      <c r="AI726" s="411">
        <f t="shared" ref="AI726" si="1502">AI725</f>
        <v>0</v>
      </c>
      <c r="AJ726" s="411">
        <f t="shared" ref="AJ726" si="1503">AJ725</f>
        <v>0</v>
      </c>
      <c r="AK726" s="411">
        <f t="shared" ref="AK726" si="1504">AK725</f>
        <v>0</v>
      </c>
      <c r="AL726" s="411">
        <f t="shared" ref="AL726" si="1505">AL725</f>
        <v>0</v>
      </c>
      <c r="AM726" s="306"/>
    </row>
    <row r="727" spans="1:39" ht="16" hidden="1" outlineLevel="1">
      <c r="A727" s="532"/>
      <c r="B727" s="428"/>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34" hidden="1" outlineLevel="1">
      <c r="A728" s="532">
        <v>39</v>
      </c>
      <c r="B728" s="428" t="s">
        <v>131</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6"/>
      <c r="Z728" s="410"/>
      <c r="AA728" s="410"/>
      <c r="AB728" s="410"/>
      <c r="AC728" s="410"/>
      <c r="AD728" s="410"/>
      <c r="AE728" s="410"/>
      <c r="AF728" s="415"/>
      <c r="AG728" s="415"/>
      <c r="AH728" s="415"/>
      <c r="AI728" s="415"/>
      <c r="AJ728" s="415"/>
      <c r="AK728" s="415"/>
      <c r="AL728" s="415"/>
      <c r="AM728" s="296">
        <f>SUM(Y728:AL728)</f>
        <v>0</v>
      </c>
    </row>
    <row r="729" spans="1:39" ht="16" hidden="1" outlineLevel="1">
      <c r="A729" s="532"/>
      <c r="B729" s="294" t="s">
        <v>310</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1">
        <f>Y728</f>
        <v>0</v>
      </c>
      <c r="Z729" s="411">
        <f t="shared" ref="Z729" si="1506">Z728</f>
        <v>0</v>
      </c>
      <c r="AA729" s="411">
        <f t="shared" ref="AA729" si="1507">AA728</f>
        <v>0</v>
      </c>
      <c r="AB729" s="411">
        <f t="shared" ref="AB729" si="1508">AB728</f>
        <v>0</v>
      </c>
      <c r="AC729" s="411">
        <f t="shared" ref="AC729" si="1509">AC728</f>
        <v>0</v>
      </c>
      <c r="AD729" s="411">
        <f t="shared" ref="AD729" si="1510">AD728</f>
        <v>0</v>
      </c>
      <c r="AE729" s="411">
        <f t="shared" ref="AE729" si="1511">AE728</f>
        <v>0</v>
      </c>
      <c r="AF729" s="411">
        <f t="shared" ref="AF729" si="1512">AF728</f>
        <v>0</v>
      </c>
      <c r="AG729" s="411">
        <f t="shared" ref="AG729" si="1513">AG728</f>
        <v>0</v>
      </c>
      <c r="AH729" s="411">
        <f t="shared" ref="AH729" si="1514">AH728</f>
        <v>0</v>
      </c>
      <c r="AI729" s="411">
        <f t="shared" ref="AI729" si="1515">AI728</f>
        <v>0</v>
      </c>
      <c r="AJ729" s="411">
        <f t="shared" ref="AJ729" si="1516">AJ728</f>
        <v>0</v>
      </c>
      <c r="AK729" s="411">
        <f t="shared" ref="AK729" si="1517">AK728</f>
        <v>0</v>
      </c>
      <c r="AL729" s="411">
        <f t="shared" ref="AL729" si="1518">AL728</f>
        <v>0</v>
      </c>
      <c r="AM729" s="306"/>
    </row>
    <row r="730" spans="1:39" ht="16" hidden="1" outlineLevel="1">
      <c r="A730" s="532"/>
      <c r="B730" s="428"/>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2"/>
      <c r="Z730" s="425"/>
      <c r="AA730" s="425"/>
      <c r="AB730" s="425"/>
      <c r="AC730" s="425"/>
      <c r="AD730" s="425"/>
      <c r="AE730" s="425"/>
      <c r="AF730" s="425"/>
      <c r="AG730" s="425"/>
      <c r="AH730" s="425"/>
      <c r="AI730" s="425"/>
      <c r="AJ730" s="425"/>
      <c r="AK730" s="425"/>
      <c r="AL730" s="425"/>
      <c r="AM730" s="306"/>
    </row>
    <row r="731" spans="1:39" ht="34" hidden="1" outlineLevel="1">
      <c r="A731" s="532">
        <v>40</v>
      </c>
      <c r="B731" s="428" t="s">
        <v>132</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6"/>
      <c r="Z731" s="410"/>
      <c r="AA731" s="410"/>
      <c r="AB731" s="410"/>
      <c r="AC731" s="410"/>
      <c r="AD731" s="410"/>
      <c r="AE731" s="410"/>
      <c r="AF731" s="415"/>
      <c r="AG731" s="415"/>
      <c r="AH731" s="415"/>
      <c r="AI731" s="415"/>
      <c r="AJ731" s="415"/>
      <c r="AK731" s="415"/>
      <c r="AL731" s="415"/>
      <c r="AM731" s="296">
        <f>SUM(Y731:AL731)</f>
        <v>0</v>
      </c>
    </row>
    <row r="732" spans="1:39" ht="16" hidden="1" outlineLevel="1">
      <c r="A732" s="532"/>
      <c r="B732" s="294" t="s">
        <v>310</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1">
        <f>Y731</f>
        <v>0</v>
      </c>
      <c r="Z732" s="411">
        <f t="shared" ref="Z732" si="1519">Z731</f>
        <v>0</v>
      </c>
      <c r="AA732" s="411">
        <f t="shared" ref="AA732" si="1520">AA731</f>
        <v>0</v>
      </c>
      <c r="AB732" s="411">
        <f t="shared" ref="AB732" si="1521">AB731</f>
        <v>0</v>
      </c>
      <c r="AC732" s="411">
        <f t="shared" ref="AC732" si="1522">AC731</f>
        <v>0</v>
      </c>
      <c r="AD732" s="411">
        <f t="shared" ref="AD732" si="1523">AD731</f>
        <v>0</v>
      </c>
      <c r="AE732" s="411">
        <f t="shared" ref="AE732" si="1524">AE731</f>
        <v>0</v>
      </c>
      <c r="AF732" s="411">
        <f t="shared" ref="AF732" si="1525">AF731</f>
        <v>0</v>
      </c>
      <c r="AG732" s="411">
        <f t="shared" ref="AG732" si="1526">AG731</f>
        <v>0</v>
      </c>
      <c r="AH732" s="411">
        <f t="shared" ref="AH732" si="1527">AH731</f>
        <v>0</v>
      </c>
      <c r="AI732" s="411">
        <f t="shared" ref="AI732" si="1528">AI731</f>
        <v>0</v>
      </c>
      <c r="AJ732" s="411">
        <f t="shared" ref="AJ732" si="1529">AJ731</f>
        <v>0</v>
      </c>
      <c r="AK732" s="411">
        <f t="shared" ref="AK732" si="1530">AK731</f>
        <v>0</v>
      </c>
      <c r="AL732" s="411">
        <f t="shared" ref="AL732" si="1531">AL731</f>
        <v>0</v>
      </c>
      <c r="AM732" s="306"/>
    </row>
    <row r="733" spans="1:39" ht="16" hidden="1" outlineLevel="1">
      <c r="A733" s="532"/>
      <c r="B733" s="428"/>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2"/>
      <c r="Z733" s="425"/>
      <c r="AA733" s="425"/>
      <c r="AB733" s="425"/>
      <c r="AC733" s="425"/>
      <c r="AD733" s="425"/>
      <c r="AE733" s="425"/>
      <c r="AF733" s="425"/>
      <c r="AG733" s="425"/>
      <c r="AH733" s="425"/>
      <c r="AI733" s="425"/>
      <c r="AJ733" s="425"/>
      <c r="AK733" s="425"/>
      <c r="AL733" s="425"/>
      <c r="AM733" s="306"/>
    </row>
    <row r="734" spans="1:39" ht="34" hidden="1" outlineLevel="1">
      <c r="A734" s="532">
        <v>41</v>
      </c>
      <c r="B734" s="428" t="s">
        <v>133</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6"/>
      <c r="Z734" s="410"/>
      <c r="AA734" s="410"/>
      <c r="AB734" s="410"/>
      <c r="AC734" s="410"/>
      <c r="AD734" s="410"/>
      <c r="AE734" s="410"/>
      <c r="AF734" s="415"/>
      <c r="AG734" s="415"/>
      <c r="AH734" s="415"/>
      <c r="AI734" s="415"/>
      <c r="AJ734" s="415"/>
      <c r="AK734" s="415"/>
      <c r="AL734" s="415"/>
      <c r="AM734" s="296">
        <f>SUM(Y734:AL734)</f>
        <v>0</v>
      </c>
    </row>
    <row r="735" spans="1:39" ht="16" hidden="1" outlineLevel="1">
      <c r="A735" s="532"/>
      <c r="B735" s="294" t="s">
        <v>310</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1">
        <f>Y734</f>
        <v>0</v>
      </c>
      <c r="Z735" s="411">
        <f t="shared" ref="Z735" si="1532">Z734</f>
        <v>0</v>
      </c>
      <c r="AA735" s="411">
        <f t="shared" ref="AA735" si="1533">AA734</f>
        <v>0</v>
      </c>
      <c r="AB735" s="411">
        <f t="shared" ref="AB735" si="1534">AB734</f>
        <v>0</v>
      </c>
      <c r="AC735" s="411">
        <f t="shared" ref="AC735" si="1535">AC734</f>
        <v>0</v>
      </c>
      <c r="AD735" s="411">
        <f t="shared" ref="AD735" si="1536">AD734</f>
        <v>0</v>
      </c>
      <c r="AE735" s="411">
        <f t="shared" ref="AE735" si="1537">AE734</f>
        <v>0</v>
      </c>
      <c r="AF735" s="411">
        <f t="shared" ref="AF735" si="1538">AF734</f>
        <v>0</v>
      </c>
      <c r="AG735" s="411">
        <f t="shared" ref="AG735" si="1539">AG734</f>
        <v>0</v>
      </c>
      <c r="AH735" s="411">
        <f t="shared" ref="AH735" si="1540">AH734</f>
        <v>0</v>
      </c>
      <c r="AI735" s="411">
        <f t="shared" ref="AI735" si="1541">AI734</f>
        <v>0</v>
      </c>
      <c r="AJ735" s="411">
        <f t="shared" ref="AJ735" si="1542">AJ734</f>
        <v>0</v>
      </c>
      <c r="AK735" s="411">
        <f t="shared" ref="AK735" si="1543">AK734</f>
        <v>0</v>
      </c>
      <c r="AL735" s="411">
        <f t="shared" ref="AL735" si="1544">AL734</f>
        <v>0</v>
      </c>
      <c r="AM735" s="306"/>
    </row>
    <row r="736" spans="1:39" ht="16" hidden="1" outlineLevel="1">
      <c r="A736" s="532"/>
      <c r="B736" s="428"/>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25"/>
      <c r="AA736" s="425"/>
      <c r="AB736" s="425"/>
      <c r="AC736" s="425"/>
      <c r="AD736" s="425"/>
      <c r="AE736" s="425"/>
      <c r="AF736" s="425"/>
      <c r="AG736" s="425"/>
      <c r="AH736" s="425"/>
      <c r="AI736" s="425"/>
      <c r="AJ736" s="425"/>
      <c r="AK736" s="425"/>
      <c r="AL736" s="425"/>
      <c r="AM736" s="306"/>
    </row>
    <row r="737" spans="1:39" ht="34" hidden="1" outlineLevel="1">
      <c r="A737" s="532">
        <v>42</v>
      </c>
      <c r="B737" s="428" t="s">
        <v>134</v>
      </c>
      <c r="C737" s="291" t="s">
        <v>25</v>
      </c>
      <c r="D737" s="295"/>
      <c r="E737" s="295"/>
      <c r="F737" s="295"/>
      <c r="G737" s="295"/>
      <c r="H737" s="295"/>
      <c r="I737" s="295"/>
      <c r="J737" s="295"/>
      <c r="K737" s="295"/>
      <c r="L737" s="295"/>
      <c r="M737" s="295"/>
      <c r="N737" s="291"/>
      <c r="O737" s="295"/>
      <c r="P737" s="295"/>
      <c r="Q737" s="295"/>
      <c r="R737" s="295"/>
      <c r="S737" s="295"/>
      <c r="T737" s="295"/>
      <c r="U737" s="295"/>
      <c r="V737" s="295"/>
      <c r="W737" s="295"/>
      <c r="X737" s="295"/>
      <c r="Y737" s="426"/>
      <c r="Z737" s="410"/>
      <c r="AA737" s="410"/>
      <c r="AB737" s="410"/>
      <c r="AC737" s="410"/>
      <c r="AD737" s="410"/>
      <c r="AE737" s="410"/>
      <c r="AF737" s="415"/>
      <c r="AG737" s="415"/>
      <c r="AH737" s="415"/>
      <c r="AI737" s="415"/>
      <c r="AJ737" s="415"/>
      <c r="AK737" s="415"/>
      <c r="AL737" s="415"/>
      <c r="AM737" s="296">
        <f>SUM(Y737:AL737)</f>
        <v>0</v>
      </c>
    </row>
    <row r="738" spans="1:39" ht="16" hidden="1" outlineLevel="1">
      <c r="A738" s="532"/>
      <c r="B738" s="294" t="s">
        <v>310</v>
      </c>
      <c r="C738" s="291" t="s">
        <v>163</v>
      </c>
      <c r="D738" s="295"/>
      <c r="E738" s="295"/>
      <c r="F738" s="295"/>
      <c r="G738" s="295"/>
      <c r="H738" s="295"/>
      <c r="I738" s="295"/>
      <c r="J738" s="295"/>
      <c r="K738" s="295"/>
      <c r="L738" s="295"/>
      <c r="M738" s="295"/>
      <c r="N738" s="468"/>
      <c r="O738" s="295"/>
      <c r="P738" s="295"/>
      <c r="Q738" s="295"/>
      <c r="R738" s="295"/>
      <c r="S738" s="295"/>
      <c r="T738" s="295"/>
      <c r="U738" s="295"/>
      <c r="V738" s="295"/>
      <c r="W738" s="295"/>
      <c r="X738" s="295"/>
      <c r="Y738" s="411">
        <f>Y737</f>
        <v>0</v>
      </c>
      <c r="Z738" s="411">
        <f t="shared" ref="Z738" si="1545">Z737</f>
        <v>0</v>
      </c>
      <c r="AA738" s="411">
        <f t="shared" ref="AA738" si="1546">AA737</f>
        <v>0</v>
      </c>
      <c r="AB738" s="411">
        <f t="shared" ref="AB738" si="1547">AB737</f>
        <v>0</v>
      </c>
      <c r="AC738" s="411">
        <f t="shared" ref="AC738" si="1548">AC737</f>
        <v>0</v>
      </c>
      <c r="AD738" s="411">
        <f t="shared" ref="AD738" si="1549">AD737</f>
        <v>0</v>
      </c>
      <c r="AE738" s="411">
        <f t="shared" ref="AE738" si="1550">AE737</f>
        <v>0</v>
      </c>
      <c r="AF738" s="411">
        <f t="shared" ref="AF738" si="1551">AF737</f>
        <v>0</v>
      </c>
      <c r="AG738" s="411">
        <f t="shared" ref="AG738" si="1552">AG737</f>
        <v>0</v>
      </c>
      <c r="AH738" s="411">
        <f t="shared" ref="AH738" si="1553">AH737</f>
        <v>0</v>
      </c>
      <c r="AI738" s="411">
        <f t="shared" ref="AI738" si="1554">AI737</f>
        <v>0</v>
      </c>
      <c r="AJ738" s="411">
        <f t="shared" ref="AJ738" si="1555">AJ737</f>
        <v>0</v>
      </c>
      <c r="AK738" s="411">
        <f t="shared" ref="AK738" si="1556">AK737</f>
        <v>0</v>
      </c>
      <c r="AL738" s="411">
        <f t="shared" ref="AL738" si="1557">AL737</f>
        <v>0</v>
      </c>
      <c r="AM738" s="306"/>
    </row>
    <row r="739" spans="1:39" ht="16" hidden="1" outlineLevel="1">
      <c r="A739" s="532"/>
      <c r="B739" s="428"/>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2"/>
      <c r="Z739" s="425"/>
      <c r="AA739" s="425"/>
      <c r="AB739" s="425"/>
      <c r="AC739" s="425"/>
      <c r="AD739" s="425"/>
      <c r="AE739" s="425"/>
      <c r="AF739" s="425"/>
      <c r="AG739" s="425"/>
      <c r="AH739" s="425"/>
      <c r="AI739" s="425"/>
      <c r="AJ739" s="425"/>
      <c r="AK739" s="425"/>
      <c r="AL739" s="425"/>
      <c r="AM739" s="306"/>
    </row>
    <row r="740" spans="1:39" ht="17" hidden="1" outlineLevel="1">
      <c r="A740" s="532">
        <v>43</v>
      </c>
      <c r="B740" s="428" t="s">
        <v>135</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6"/>
      <c r="Z740" s="410"/>
      <c r="AA740" s="410"/>
      <c r="AB740" s="410"/>
      <c r="AC740" s="410"/>
      <c r="AD740" s="410"/>
      <c r="AE740" s="410"/>
      <c r="AF740" s="415"/>
      <c r="AG740" s="415"/>
      <c r="AH740" s="415"/>
      <c r="AI740" s="415"/>
      <c r="AJ740" s="415"/>
      <c r="AK740" s="415"/>
      <c r="AL740" s="415"/>
      <c r="AM740" s="296">
        <f>SUM(Y740:AL740)</f>
        <v>0</v>
      </c>
    </row>
    <row r="741" spans="1:39" ht="16" hidden="1" outlineLevel="1">
      <c r="A741" s="532"/>
      <c r="B741" s="294" t="s">
        <v>310</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1">
        <f>Y740</f>
        <v>0</v>
      </c>
      <c r="Z741" s="411">
        <f t="shared" ref="Z741" si="1558">Z740</f>
        <v>0</v>
      </c>
      <c r="AA741" s="411">
        <f t="shared" ref="AA741" si="1559">AA740</f>
        <v>0</v>
      </c>
      <c r="AB741" s="411">
        <f t="shared" ref="AB741" si="1560">AB740</f>
        <v>0</v>
      </c>
      <c r="AC741" s="411">
        <f t="shared" ref="AC741" si="1561">AC740</f>
        <v>0</v>
      </c>
      <c r="AD741" s="411">
        <f t="shared" ref="AD741" si="1562">AD740</f>
        <v>0</v>
      </c>
      <c r="AE741" s="411">
        <f t="shared" ref="AE741" si="1563">AE740</f>
        <v>0</v>
      </c>
      <c r="AF741" s="411">
        <f t="shared" ref="AF741" si="1564">AF740</f>
        <v>0</v>
      </c>
      <c r="AG741" s="411">
        <f t="shared" ref="AG741" si="1565">AG740</f>
        <v>0</v>
      </c>
      <c r="AH741" s="411">
        <f t="shared" ref="AH741" si="1566">AH740</f>
        <v>0</v>
      </c>
      <c r="AI741" s="411">
        <f t="shared" ref="AI741" si="1567">AI740</f>
        <v>0</v>
      </c>
      <c r="AJ741" s="411">
        <f t="shared" ref="AJ741" si="1568">AJ740</f>
        <v>0</v>
      </c>
      <c r="AK741" s="411">
        <f t="shared" ref="AK741" si="1569">AK740</f>
        <v>0</v>
      </c>
      <c r="AL741" s="411">
        <f t="shared" ref="AL741" si="1570">AL740</f>
        <v>0</v>
      </c>
      <c r="AM741" s="306"/>
    </row>
    <row r="742" spans="1:39" ht="16" hidden="1" outlineLevel="1">
      <c r="A742" s="532"/>
      <c r="B742" s="428"/>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2"/>
      <c r="Z742" s="425"/>
      <c r="AA742" s="425"/>
      <c r="AB742" s="425"/>
      <c r="AC742" s="425"/>
      <c r="AD742" s="425"/>
      <c r="AE742" s="425"/>
      <c r="AF742" s="425"/>
      <c r="AG742" s="425"/>
      <c r="AH742" s="425"/>
      <c r="AI742" s="425"/>
      <c r="AJ742" s="425"/>
      <c r="AK742" s="425"/>
      <c r="AL742" s="425"/>
      <c r="AM742" s="306"/>
    </row>
    <row r="743" spans="1:39" ht="51" hidden="1" outlineLevel="1">
      <c r="A743" s="532">
        <v>44</v>
      </c>
      <c r="B743" s="428" t="s">
        <v>136</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6"/>
      <c r="Z743" s="410"/>
      <c r="AA743" s="410"/>
      <c r="AB743" s="410"/>
      <c r="AC743" s="410"/>
      <c r="AD743" s="410"/>
      <c r="AE743" s="410"/>
      <c r="AF743" s="415"/>
      <c r="AG743" s="415"/>
      <c r="AH743" s="415"/>
      <c r="AI743" s="415"/>
      <c r="AJ743" s="415"/>
      <c r="AK743" s="415"/>
      <c r="AL743" s="415"/>
      <c r="AM743" s="296">
        <f>SUM(Y743:AL743)</f>
        <v>0</v>
      </c>
    </row>
    <row r="744" spans="1:39" ht="16" hidden="1" outlineLevel="1">
      <c r="A744" s="532"/>
      <c r="B744" s="294" t="s">
        <v>310</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1">
        <f>Y743</f>
        <v>0</v>
      </c>
      <c r="Z744" s="411">
        <f t="shared" ref="Z744" si="1571">Z743</f>
        <v>0</v>
      </c>
      <c r="AA744" s="411">
        <f t="shared" ref="AA744" si="1572">AA743</f>
        <v>0</v>
      </c>
      <c r="AB744" s="411">
        <f t="shared" ref="AB744" si="1573">AB743</f>
        <v>0</v>
      </c>
      <c r="AC744" s="411">
        <f t="shared" ref="AC744" si="1574">AC743</f>
        <v>0</v>
      </c>
      <c r="AD744" s="411">
        <f t="shared" ref="AD744" si="1575">AD743</f>
        <v>0</v>
      </c>
      <c r="AE744" s="411">
        <f t="shared" ref="AE744" si="1576">AE743</f>
        <v>0</v>
      </c>
      <c r="AF744" s="411">
        <f t="shared" ref="AF744" si="1577">AF743</f>
        <v>0</v>
      </c>
      <c r="AG744" s="411">
        <f t="shared" ref="AG744" si="1578">AG743</f>
        <v>0</v>
      </c>
      <c r="AH744" s="411">
        <f t="shared" ref="AH744" si="1579">AH743</f>
        <v>0</v>
      </c>
      <c r="AI744" s="411">
        <f t="shared" ref="AI744" si="1580">AI743</f>
        <v>0</v>
      </c>
      <c r="AJ744" s="411">
        <f t="shared" ref="AJ744" si="1581">AJ743</f>
        <v>0</v>
      </c>
      <c r="AK744" s="411">
        <f t="shared" ref="AK744" si="1582">AK743</f>
        <v>0</v>
      </c>
      <c r="AL744" s="411">
        <f t="shared" ref="AL744" si="1583">AL743</f>
        <v>0</v>
      </c>
      <c r="AM744" s="306"/>
    </row>
    <row r="745" spans="1:39" ht="16" hidden="1" outlineLevel="1">
      <c r="A745" s="532"/>
      <c r="B745" s="428"/>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2"/>
      <c r="Z745" s="425"/>
      <c r="AA745" s="425"/>
      <c r="AB745" s="425"/>
      <c r="AC745" s="425"/>
      <c r="AD745" s="425"/>
      <c r="AE745" s="425"/>
      <c r="AF745" s="425"/>
      <c r="AG745" s="425"/>
      <c r="AH745" s="425"/>
      <c r="AI745" s="425"/>
      <c r="AJ745" s="425"/>
      <c r="AK745" s="425"/>
      <c r="AL745" s="425"/>
      <c r="AM745" s="306"/>
    </row>
    <row r="746" spans="1:39" ht="34" hidden="1" outlineLevel="1">
      <c r="A746" s="532">
        <v>45</v>
      </c>
      <c r="B746" s="428" t="s">
        <v>137</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6"/>
      <c r="Z746" s="410"/>
      <c r="AA746" s="410"/>
      <c r="AB746" s="410"/>
      <c r="AC746" s="410"/>
      <c r="AD746" s="410"/>
      <c r="AE746" s="410"/>
      <c r="AF746" s="415"/>
      <c r="AG746" s="415"/>
      <c r="AH746" s="415"/>
      <c r="AI746" s="415"/>
      <c r="AJ746" s="415"/>
      <c r="AK746" s="415"/>
      <c r="AL746" s="415"/>
      <c r="AM746" s="296">
        <f>SUM(Y746:AL746)</f>
        <v>0</v>
      </c>
    </row>
    <row r="747" spans="1:39" ht="16" hidden="1" outlineLevel="1">
      <c r="A747" s="532"/>
      <c r="B747" s="294" t="s">
        <v>310</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1">
        <f>Y746</f>
        <v>0</v>
      </c>
      <c r="Z747" s="411">
        <f t="shared" ref="Z747" si="1584">Z746</f>
        <v>0</v>
      </c>
      <c r="AA747" s="411">
        <f t="shared" ref="AA747" si="1585">AA746</f>
        <v>0</v>
      </c>
      <c r="AB747" s="411">
        <f t="shared" ref="AB747" si="1586">AB746</f>
        <v>0</v>
      </c>
      <c r="AC747" s="411">
        <f t="shared" ref="AC747" si="1587">AC746</f>
        <v>0</v>
      </c>
      <c r="AD747" s="411">
        <f t="shared" ref="AD747" si="1588">AD746</f>
        <v>0</v>
      </c>
      <c r="AE747" s="411">
        <f t="shared" ref="AE747" si="1589">AE746</f>
        <v>0</v>
      </c>
      <c r="AF747" s="411">
        <f t="shared" ref="AF747" si="1590">AF746</f>
        <v>0</v>
      </c>
      <c r="AG747" s="411">
        <f t="shared" ref="AG747" si="1591">AG746</f>
        <v>0</v>
      </c>
      <c r="AH747" s="411">
        <f t="shared" ref="AH747" si="1592">AH746</f>
        <v>0</v>
      </c>
      <c r="AI747" s="411">
        <f t="shared" ref="AI747" si="1593">AI746</f>
        <v>0</v>
      </c>
      <c r="AJ747" s="411">
        <f t="shared" ref="AJ747" si="1594">AJ746</f>
        <v>0</v>
      </c>
      <c r="AK747" s="411">
        <f t="shared" ref="AK747" si="1595">AK746</f>
        <v>0</v>
      </c>
      <c r="AL747" s="411">
        <f t="shared" ref="AL747" si="1596">AL746</f>
        <v>0</v>
      </c>
      <c r="AM747" s="306"/>
    </row>
    <row r="748" spans="1:39" ht="16" hidden="1" outlineLevel="1">
      <c r="A748" s="532"/>
      <c r="B748" s="428"/>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2"/>
      <c r="Z748" s="425"/>
      <c r="AA748" s="425"/>
      <c r="AB748" s="425"/>
      <c r="AC748" s="425"/>
      <c r="AD748" s="425"/>
      <c r="AE748" s="425"/>
      <c r="AF748" s="425"/>
      <c r="AG748" s="425"/>
      <c r="AH748" s="425"/>
      <c r="AI748" s="425"/>
      <c r="AJ748" s="425"/>
      <c r="AK748" s="425"/>
      <c r="AL748" s="425"/>
      <c r="AM748" s="306"/>
    </row>
    <row r="749" spans="1:39" ht="34" hidden="1" outlineLevel="1">
      <c r="A749" s="532">
        <v>46</v>
      </c>
      <c r="B749" s="428" t="s">
        <v>138</v>
      </c>
      <c r="C749" s="291" t="s">
        <v>25</v>
      </c>
      <c r="D749" s="295"/>
      <c r="E749" s="295"/>
      <c r="F749" s="295"/>
      <c r="G749" s="295"/>
      <c r="H749" s="295"/>
      <c r="I749" s="295"/>
      <c r="J749" s="295"/>
      <c r="K749" s="295"/>
      <c r="L749" s="295"/>
      <c r="M749" s="295"/>
      <c r="N749" s="295">
        <v>12</v>
      </c>
      <c r="O749" s="295"/>
      <c r="P749" s="295"/>
      <c r="Q749" s="295"/>
      <c r="R749" s="295"/>
      <c r="S749" s="295"/>
      <c r="T749" s="295"/>
      <c r="U749" s="295"/>
      <c r="V749" s="295"/>
      <c r="W749" s="295"/>
      <c r="X749" s="295"/>
      <c r="Y749" s="426"/>
      <c r="Z749" s="410"/>
      <c r="AA749" s="410"/>
      <c r="AB749" s="410"/>
      <c r="AC749" s="410"/>
      <c r="AD749" s="410"/>
      <c r="AE749" s="410"/>
      <c r="AF749" s="415"/>
      <c r="AG749" s="415"/>
      <c r="AH749" s="415"/>
      <c r="AI749" s="415"/>
      <c r="AJ749" s="415"/>
      <c r="AK749" s="415"/>
      <c r="AL749" s="415"/>
      <c r="AM749" s="296">
        <f>SUM(Y749:AL749)</f>
        <v>0</v>
      </c>
    </row>
    <row r="750" spans="1:39" ht="16" hidden="1" outlineLevel="1">
      <c r="A750" s="532"/>
      <c r="B750" s="294" t="s">
        <v>310</v>
      </c>
      <c r="C750" s="291" t="s">
        <v>163</v>
      </c>
      <c r="D750" s="295"/>
      <c r="E750" s="295"/>
      <c r="F750" s="295"/>
      <c r="G750" s="295"/>
      <c r="H750" s="295"/>
      <c r="I750" s="295"/>
      <c r="J750" s="295"/>
      <c r="K750" s="295"/>
      <c r="L750" s="295"/>
      <c r="M750" s="295"/>
      <c r="N750" s="295">
        <f>N749</f>
        <v>12</v>
      </c>
      <c r="O750" s="295"/>
      <c r="P750" s="295"/>
      <c r="Q750" s="295"/>
      <c r="R750" s="295"/>
      <c r="S750" s="295"/>
      <c r="T750" s="295"/>
      <c r="U750" s="295"/>
      <c r="V750" s="295"/>
      <c r="W750" s="295"/>
      <c r="X750" s="295"/>
      <c r="Y750" s="411">
        <f>Y749</f>
        <v>0</v>
      </c>
      <c r="Z750" s="411">
        <f t="shared" ref="Z750" si="1597">Z749</f>
        <v>0</v>
      </c>
      <c r="AA750" s="411">
        <f t="shared" ref="AA750" si="1598">AA749</f>
        <v>0</v>
      </c>
      <c r="AB750" s="411">
        <f t="shared" ref="AB750" si="1599">AB749</f>
        <v>0</v>
      </c>
      <c r="AC750" s="411">
        <f t="shared" ref="AC750" si="1600">AC749</f>
        <v>0</v>
      </c>
      <c r="AD750" s="411">
        <f t="shared" ref="AD750" si="1601">AD749</f>
        <v>0</v>
      </c>
      <c r="AE750" s="411">
        <f t="shared" ref="AE750" si="1602">AE749</f>
        <v>0</v>
      </c>
      <c r="AF750" s="411">
        <f t="shared" ref="AF750" si="1603">AF749</f>
        <v>0</v>
      </c>
      <c r="AG750" s="411">
        <f t="shared" ref="AG750" si="1604">AG749</f>
        <v>0</v>
      </c>
      <c r="AH750" s="411">
        <f t="shared" ref="AH750" si="1605">AH749</f>
        <v>0</v>
      </c>
      <c r="AI750" s="411">
        <f t="shared" ref="AI750" si="1606">AI749</f>
        <v>0</v>
      </c>
      <c r="AJ750" s="411">
        <f t="shared" ref="AJ750" si="1607">AJ749</f>
        <v>0</v>
      </c>
      <c r="AK750" s="411">
        <f t="shared" ref="AK750" si="1608">AK749</f>
        <v>0</v>
      </c>
      <c r="AL750" s="411">
        <f t="shared" ref="AL750" si="1609">AL749</f>
        <v>0</v>
      </c>
      <c r="AM750" s="306"/>
    </row>
    <row r="751" spans="1:39" ht="16" hidden="1" outlineLevel="1">
      <c r="A751" s="532"/>
      <c r="B751" s="428"/>
      <c r="C751" s="291"/>
      <c r="D751" s="291"/>
      <c r="E751" s="291"/>
      <c r="F751" s="291"/>
      <c r="G751" s="291"/>
      <c r="H751" s="291"/>
      <c r="I751" s="291"/>
      <c r="J751" s="291"/>
      <c r="K751" s="291"/>
      <c r="L751" s="291"/>
      <c r="M751" s="291"/>
      <c r="N751" s="291"/>
      <c r="O751" s="291"/>
      <c r="P751" s="291"/>
      <c r="Q751" s="291"/>
      <c r="R751" s="291"/>
      <c r="S751" s="291"/>
      <c r="T751" s="291"/>
      <c r="U751" s="291"/>
      <c r="V751" s="291"/>
      <c r="W751" s="291"/>
      <c r="X751" s="291"/>
      <c r="Y751" s="412"/>
      <c r="Z751" s="425"/>
      <c r="AA751" s="425"/>
      <c r="AB751" s="425"/>
      <c r="AC751" s="425"/>
      <c r="AD751" s="425"/>
      <c r="AE751" s="425"/>
      <c r="AF751" s="425"/>
      <c r="AG751" s="425"/>
      <c r="AH751" s="425"/>
      <c r="AI751" s="425"/>
      <c r="AJ751" s="425"/>
      <c r="AK751" s="425"/>
      <c r="AL751" s="425"/>
      <c r="AM751" s="306"/>
    </row>
    <row r="752" spans="1:39" ht="34" hidden="1" outlineLevel="1">
      <c r="A752" s="532">
        <v>47</v>
      </c>
      <c r="B752" s="428" t="s">
        <v>139</v>
      </c>
      <c r="C752" s="291" t="s">
        <v>25</v>
      </c>
      <c r="D752" s="295"/>
      <c r="E752" s="295"/>
      <c r="F752" s="295"/>
      <c r="G752" s="295"/>
      <c r="H752" s="295"/>
      <c r="I752" s="295"/>
      <c r="J752" s="295"/>
      <c r="K752" s="295"/>
      <c r="L752" s="295"/>
      <c r="M752" s="295"/>
      <c r="N752" s="295">
        <v>12</v>
      </c>
      <c r="O752" s="295"/>
      <c r="P752" s="295"/>
      <c r="Q752" s="295"/>
      <c r="R752" s="295"/>
      <c r="S752" s="295"/>
      <c r="T752" s="295"/>
      <c r="U752" s="295"/>
      <c r="V752" s="295"/>
      <c r="W752" s="295"/>
      <c r="X752" s="295"/>
      <c r="Y752" s="426"/>
      <c r="Z752" s="410"/>
      <c r="AA752" s="410"/>
      <c r="AB752" s="410"/>
      <c r="AC752" s="410"/>
      <c r="AD752" s="410"/>
      <c r="AE752" s="410"/>
      <c r="AF752" s="415"/>
      <c r="AG752" s="415"/>
      <c r="AH752" s="415"/>
      <c r="AI752" s="415"/>
      <c r="AJ752" s="415"/>
      <c r="AK752" s="415"/>
      <c r="AL752" s="415"/>
      <c r="AM752" s="296">
        <f>SUM(Y752:AL752)</f>
        <v>0</v>
      </c>
    </row>
    <row r="753" spans="1:40" ht="16" hidden="1" outlineLevel="1">
      <c r="A753" s="532"/>
      <c r="B753" s="294" t="s">
        <v>310</v>
      </c>
      <c r="C753" s="291" t="s">
        <v>163</v>
      </c>
      <c r="D753" s="295"/>
      <c r="E753" s="295"/>
      <c r="F753" s="295"/>
      <c r="G753" s="295"/>
      <c r="H753" s="295"/>
      <c r="I753" s="295"/>
      <c r="J753" s="295"/>
      <c r="K753" s="295"/>
      <c r="L753" s="295"/>
      <c r="M753" s="295"/>
      <c r="N753" s="295">
        <f>N752</f>
        <v>12</v>
      </c>
      <c r="O753" s="295"/>
      <c r="P753" s="295"/>
      <c r="Q753" s="295"/>
      <c r="R753" s="295"/>
      <c r="S753" s="295"/>
      <c r="T753" s="295"/>
      <c r="U753" s="295"/>
      <c r="V753" s="295"/>
      <c r="W753" s="295"/>
      <c r="X753" s="295"/>
      <c r="Y753" s="411">
        <f>Y752</f>
        <v>0</v>
      </c>
      <c r="Z753" s="411">
        <f t="shared" ref="Z753" si="1610">Z752</f>
        <v>0</v>
      </c>
      <c r="AA753" s="411">
        <f t="shared" ref="AA753" si="1611">AA752</f>
        <v>0</v>
      </c>
      <c r="AB753" s="411">
        <f t="shared" ref="AB753" si="1612">AB752</f>
        <v>0</v>
      </c>
      <c r="AC753" s="411">
        <f t="shared" ref="AC753" si="1613">AC752</f>
        <v>0</v>
      </c>
      <c r="AD753" s="411">
        <f t="shared" ref="AD753" si="1614">AD752</f>
        <v>0</v>
      </c>
      <c r="AE753" s="411">
        <f t="shared" ref="AE753" si="1615">AE752</f>
        <v>0</v>
      </c>
      <c r="AF753" s="411">
        <f t="shared" ref="AF753" si="1616">AF752</f>
        <v>0</v>
      </c>
      <c r="AG753" s="411">
        <f t="shared" ref="AG753" si="1617">AG752</f>
        <v>0</v>
      </c>
      <c r="AH753" s="411">
        <f t="shared" ref="AH753" si="1618">AH752</f>
        <v>0</v>
      </c>
      <c r="AI753" s="411">
        <f t="shared" ref="AI753" si="1619">AI752</f>
        <v>0</v>
      </c>
      <c r="AJ753" s="411">
        <f t="shared" ref="AJ753" si="1620">AJ752</f>
        <v>0</v>
      </c>
      <c r="AK753" s="411">
        <f t="shared" ref="AK753" si="1621">AK752</f>
        <v>0</v>
      </c>
      <c r="AL753" s="411">
        <f t="shared" ref="AL753" si="1622">AL752</f>
        <v>0</v>
      </c>
      <c r="AM753" s="306"/>
    </row>
    <row r="754" spans="1:40" ht="16" hidden="1" outlineLevel="1">
      <c r="A754" s="532"/>
      <c r="B754" s="428"/>
      <c r="C754" s="291"/>
      <c r="D754" s="291"/>
      <c r="E754" s="291"/>
      <c r="F754" s="291"/>
      <c r="G754" s="291"/>
      <c r="H754" s="291"/>
      <c r="I754" s="291"/>
      <c r="J754" s="291"/>
      <c r="K754" s="291"/>
      <c r="L754" s="291"/>
      <c r="M754" s="291"/>
      <c r="N754" s="291"/>
      <c r="O754" s="291"/>
      <c r="P754" s="291"/>
      <c r="Q754" s="291"/>
      <c r="R754" s="291"/>
      <c r="S754" s="291"/>
      <c r="T754" s="291"/>
      <c r="U754" s="291"/>
      <c r="V754" s="291"/>
      <c r="W754" s="291"/>
      <c r="X754" s="291"/>
      <c r="Y754" s="412"/>
      <c r="Z754" s="425"/>
      <c r="AA754" s="425"/>
      <c r="AB754" s="425"/>
      <c r="AC754" s="425"/>
      <c r="AD754" s="425"/>
      <c r="AE754" s="425"/>
      <c r="AF754" s="425"/>
      <c r="AG754" s="425"/>
      <c r="AH754" s="425"/>
      <c r="AI754" s="425"/>
      <c r="AJ754" s="425"/>
      <c r="AK754" s="425"/>
      <c r="AL754" s="425"/>
      <c r="AM754" s="306"/>
    </row>
    <row r="755" spans="1:40" ht="34" hidden="1" outlineLevel="1">
      <c r="A755" s="532">
        <v>48</v>
      </c>
      <c r="B755" s="428" t="s">
        <v>140</v>
      </c>
      <c r="C755" s="291" t="s">
        <v>25</v>
      </c>
      <c r="D755" s="295"/>
      <c r="E755" s="295"/>
      <c r="F755" s="295"/>
      <c r="G755" s="295"/>
      <c r="H755" s="295"/>
      <c r="I755" s="295"/>
      <c r="J755" s="295"/>
      <c r="K755" s="295"/>
      <c r="L755" s="295"/>
      <c r="M755" s="295"/>
      <c r="N755" s="295">
        <v>12</v>
      </c>
      <c r="O755" s="295"/>
      <c r="P755" s="295"/>
      <c r="Q755" s="295"/>
      <c r="R755" s="295"/>
      <c r="S755" s="295"/>
      <c r="T755" s="295"/>
      <c r="U755" s="295"/>
      <c r="V755" s="295"/>
      <c r="W755" s="295"/>
      <c r="X755" s="295"/>
      <c r="Y755" s="426"/>
      <c r="Z755" s="410"/>
      <c r="AA755" s="410"/>
      <c r="AB755" s="410"/>
      <c r="AC755" s="410"/>
      <c r="AD755" s="410"/>
      <c r="AE755" s="410"/>
      <c r="AF755" s="415"/>
      <c r="AG755" s="415"/>
      <c r="AH755" s="415"/>
      <c r="AI755" s="415"/>
      <c r="AJ755" s="415"/>
      <c r="AK755" s="415"/>
      <c r="AL755" s="415"/>
      <c r="AM755" s="296">
        <f>SUM(Y755:AL755)</f>
        <v>0</v>
      </c>
    </row>
    <row r="756" spans="1:40" ht="16" hidden="1" outlineLevel="1">
      <c r="A756" s="532"/>
      <c r="B756" s="294" t="s">
        <v>310</v>
      </c>
      <c r="C756" s="291" t="s">
        <v>163</v>
      </c>
      <c r="D756" s="295"/>
      <c r="E756" s="295"/>
      <c r="F756" s="295"/>
      <c r="G756" s="295"/>
      <c r="H756" s="295"/>
      <c r="I756" s="295"/>
      <c r="J756" s="295"/>
      <c r="K756" s="295"/>
      <c r="L756" s="295"/>
      <c r="M756" s="295"/>
      <c r="N756" s="295">
        <f>N755</f>
        <v>12</v>
      </c>
      <c r="O756" s="295"/>
      <c r="P756" s="295"/>
      <c r="Q756" s="295"/>
      <c r="R756" s="295"/>
      <c r="S756" s="295"/>
      <c r="T756" s="295"/>
      <c r="U756" s="295"/>
      <c r="V756" s="295"/>
      <c r="W756" s="295"/>
      <c r="X756" s="295"/>
      <c r="Y756" s="411">
        <f>Y755</f>
        <v>0</v>
      </c>
      <c r="Z756" s="411">
        <f t="shared" ref="Z756" si="1623">Z755</f>
        <v>0</v>
      </c>
      <c r="AA756" s="411">
        <f t="shared" ref="AA756" si="1624">AA755</f>
        <v>0</v>
      </c>
      <c r="AB756" s="411">
        <f t="shared" ref="AB756" si="1625">AB755</f>
        <v>0</v>
      </c>
      <c r="AC756" s="411">
        <f t="shared" ref="AC756" si="1626">AC755</f>
        <v>0</v>
      </c>
      <c r="AD756" s="411">
        <f t="shared" ref="AD756" si="1627">AD755</f>
        <v>0</v>
      </c>
      <c r="AE756" s="411">
        <f t="shared" ref="AE756" si="1628">AE755</f>
        <v>0</v>
      </c>
      <c r="AF756" s="411">
        <f t="shared" ref="AF756" si="1629">AF755</f>
        <v>0</v>
      </c>
      <c r="AG756" s="411">
        <f t="shared" ref="AG756" si="1630">AG755</f>
        <v>0</v>
      </c>
      <c r="AH756" s="411">
        <f t="shared" ref="AH756" si="1631">AH755</f>
        <v>0</v>
      </c>
      <c r="AI756" s="411">
        <f t="shared" ref="AI756" si="1632">AI755</f>
        <v>0</v>
      </c>
      <c r="AJ756" s="411">
        <f t="shared" ref="AJ756" si="1633">AJ755</f>
        <v>0</v>
      </c>
      <c r="AK756" s="411">
        <f t="shared" ref="AK756" si="1634">AK755</f>
        <v>0</v>
      </c>
      <c r="AL756" s="411">
        <f t="shared" ref="AL756" si="1635">AL755</f>
        <v>0</v>
      </c>
      <c r="AM756" s="306"/>
    </row>
    <row r="757" spans="1:40" ht="16" hidden="1" outlineLevel="1">
      <c r="A757" s="532"/>
      <c r="B757" s="428"/>
      <c r="C757" s="291"/>
      <c r="D757" s="291"/>
      <c r="E757" s="291"/>
      <c r="F757" s="291"/>
      <c r="G757" s="291"/>
      <c r="H757" s="291"/>
      <c r="I757" s="291"/>
      <c r="J757" s="291"/>
      <c r="K757" s="291"/>
      <c r="L757" s="291"/>
      <c r="M757" s="291"/>
      <c r="N757" s="291"/>
      <c r="O757" s="291"/>
      <c r="P757" s="291"/>
      <c r="Q757" s="291"/>
      <c r="R757" s="291"/>
      <c r="S757" s="291"/>
      <c r="T757" s="291"/>
      <c r="U757" s="291"/>
      <c r="V757" s="291"/>
      <c r="W757" s="291"/>
      <c r="X757" s="291"/>
      <c r="Y757" s="412"/>
      <c r="Z757" s="425"/>
      <c r="AA757" s="425"/>
      <c r="AB757" s="425"/>
      <c r="AC757" s="425"/>
      <c r="AD757" s="425"/>
      <c r="AE757" s="425"/>
      <c r="AF757" s="425"/>
      <c r="AG757" s="425"/>
      <c r="AH757" s="425"/>
      <c r="AI757" s="425"/>
      <c r="AJ757" s="425"/>
      <c r="AK757" s="425"/>
      <c r="AL757" s="425"/>
      <c r="AM757" s="306"/>
    </row>
    <row r="758" spans="1:40" ht="34" hidden="1" outlineLevel="1">
      <c r="A758" s="532">
        <v>49</v>
      </c>
      <c r="B758" s="428" t="s">
        <v>141</v>
      </c>
      <c r="C758" s="291" t="s">
        <v>25</v>
      </c>
      <c r="D758" s="295"/>
      <c r="E758" s="295"/>
      <c r="F758" s="295"/>
      <c r="G758" s="295"/>
      <c r="H758" s="295"/>
      <c r="I758" s="295"/>
      <c r="J758" s="295"/>
      <c r="K758" s="295"/>
      <c r="L758" s="295"/>
      <c r="M758" s="295"/>
      <c r="N758" s="295">
        <v>12</v>
      </c>
      <c r="O758" s="295"/>
      <c r="P758" s="295"/>
      <c r="Q758" s="295"/>
      <c r="R758" s="295"/>
      <c r="S758" s="295"/>
      <c r="T758" s="295"/>
      <c r="U758" s="295"/>
      <c r="V758" s="295"/>
      <c r="W758" s="295"/>
      <c r="X758" s="295"/>
      <c r="Y758" s="426"/>
      <c r="Z758" s="410"/>
      <c r="AA758" s="410"/>
      <c r="AB758" s="410"/>
      <c r="AC758" s="410"/>
      <c r="AD758" s="410"/>
      <c r="AE758" s="410"/>
      <c r="AF758" s="415"/>
      <c r="AG758" s="415"/>
      <c r="AH758" s="415"/>
      <c r="AI758" s="415"/>
      <c r="AJ758" s="415"/>
      <c r="AK758" s="415"/>
      <c r="AL758" s="415"/>
      <c r="AM758" s="296">
        <f>SUM(Y758:AL758)</f>
        <v>0</v>
      </c>
    </row>
    <row r="759" spans="1:40" ht="16" hidden="1" outlineLevel="1">
      <c r="A759" s="532"/>
      <c r="B759" s="294" t="s">
        <v>310</v>
      </c>
      <c r="C759" s="291" t="s">
        <v>163</v>
      </c>
      <c r="D759" s="295"/>
      <c r="E759" s="295"/>
      <c r="F759" s="295"/>
      <c r="G759" s="295"/>
      <c r="H759" s="295"/>
      <c r="I759" s="295"/>
      <c r="J759" s="295"/>
      <c r="K759" s="295"/>
      <c r="L759" s="295"/>
      <c r="M759" s="295"/>
      <c r="N759" s="295">
        <f>N758</f>
        <v>12</v>
      </c>
      <c r="O759" s="295"/>
      <c r="P759" s="295"/>
      <c r="Q759" s="295"/>
      <c r="R759" s="295"/>
      <c r="S759" s="295"/>
      <c r="T759" s="295"/>
      <c r="U759" s="295"/>
      <c r="V759" s="295"/>
      <c r="W759" s="295"/>
      <c r="X759" s="295"/>
      <c r="Y759" s="411">
        <f>Y758</f>
        <v>0</v>
      </c>
      <c r="Z759" s="411">
        <f t="shared" ref="Z759" si="1636">Z758</f>
        <v>0</v>
      </c>
      <c r="AA759" s="411">
        <f t="shared" ref="AA759" si="1637">AA758</f>
        <v>0</v>
      </c>
      <c r="AB759" s="411">
        <f t="shared" ref="AB759" si="1638">AB758</f>
        <v>0</v>
      </c>
      <c r="AC759" s="411">
        <f t="shared" ref="AC759" si="1639">AC758</f>
        <v>0</v>
      </c>
      <c r="AD759" s="411">
        <f t="shared" ref="AD759" si="1640">AD758</f>
        <v>0</v>
      </c>
      <c r="AE759" s="411">
        <f t="shared" ref="AE759" si="1641">AE758</f>
        <v>0</v>
      </c>
      <c r="AF759" s="411">
        <f t="shared" ref="AF759" si="1642">AF758</f>
        <v>0</v>
      </c>
      <c r="AG759" s="411">
        <f t="shared" ref="AG759" si="1643">AG758</f>
        <v>0</v>
      </c>
      <c r="AH759" s="411">
        <f t="shared" ref="AH759" si="1644">AH758</f>
        <v>0</v>
      </c>
      <c r="AI759" s="411">
        <f t="shared" ref="AI759" si="1645">AI758</f>
        <v>0</v>
      </c>
      <c r="AJ759" s="411">
        <f t="shared" ref="AJ759" si="1646">AJ758</f>
        <v>0</v>
      </c>
      <c r="AK759" s="411">
        <f t="shared" ref="AK759" si="1647">AK758</f>
        <v>0</v>
      </c>
      <c r="AL759" s="411">
        <f t="shared" ref="AL759" si="1648">AL758</f>
        <v>0</v>
      </c>
      <c r="AM759" s="306"/>
    </row>
    <row r="760" spans="1:40" ht="16" outlineLevel="1">
      <c r="A760" s="532"/>
      <c r="B760" s="294"/>
      <c r="C760" s="305"/>
      <c r="D760" s="291"/>
      <c r="E760" s="291"/>
      <c r="F760" s="291"/>
      <c r="G760" s="291"/>
      <c r="H760" s="291"/>
      <c r="I760" s="291"/>
      <c r="J760" s="291"/>
      <c r="K760" s="291"/>
      <c r="L760" s="291"/>
      <c r="M760" s="291"/>
      <c r="N760" s="291"/>
      <c r="O760" s="291"/>
      <c r="P760" s="291"/>
      <c r="Q760" s="291"/>
      <c r="R760" s="291"/>
      <c r="S760" s="291"/>
      <c r="T760" s="291"/>
      <c r="U760" s="291"/>
      <c r="V760" s="291"/>
      <c r="W760" s="291"/>
      <c r="X760" s="291"/>
      <c r="Y760" s="412"/>
      <c r="Z760" s="412"/>
      <c r="AA760" s="412"/>
      <c r="AB760" s="412"/>
      <c r="AC760" s="412"/>
      <c r="AD760" s="412"/>
      <c r="AE760" s="412"/>
      <c r="AF760" s="412"/>
      <c r="AG760" s="412"/>
      <c r="AH760" s="412"/>
      <c r="AI760" s="412"/>
      <c r="AJ760" s="412"/>
      <c r="AK760" s="412"/>
      <c r="AL760" s="412"/>
      <c r="AM760" s="306"/>
    </row>
    <row r="761" spans="1:40" ht="16">
      <c r="B761" s="327" t="s">
        <v>311</v>
      </c>
      <c r="C761" s="329"/>
      <c r="D761" s="329">
        <f>SUM(D601:D759)</f>
        <v>8441172.3165981565</v>
      </c>
      <c r="E761" s="329"/>
      <c r="F761" s="329"/>
      <c r="G761" s="329"/>
      <c r="H761" s="329"/>
      <c r="I761" s="329"/>
      <c r="J761" s="329"/>
      <c r="K761" s="329"/>
      <c r="L761" s="329"/>
      <c r="M761" s="329"/>
      <c r="N761" s="329"/>
      <c r="O761" s="329">
        <f>SUM(O601:O759)</f>
        <v>807.82570777085493</v>
      </c>
      <c r="P761" s="329"/>
      <c r="Q761" s="329"/>
      <c r="R761" s="329"/>
      <c r="S761" s="329"/>
      <c r="T761" s="329"/>
      <c r="U761" s="329"/>
      <c r="V761" s="329"/>
      <c r="W761" s="329"/>
      <c r="X761" s="329"/>
      <c r="Y761" s="329">
        <f>IF(Y599="kWh",SUMPRODUCT(D601:D759,Y601:Y759))</f>
        <v>2585451.1267797137</v>
      </c>
      <c r="Z761" s="329">
        <f>IF(Z599="kWh",SUMPRODUCT(D601:D759,Z601:Z759))</f>
        <v>373726.11284851056</v>
      </c>
      <c r="AA761" s="329">
        <f>IF(AA599="kw",SUMPRODUCT(N601:N759,O601:O759,AA601:AA759),SUMPRODUCT(D601:D759,AA601:AA759))</f>
        <v>7705.7465616014906</v>
      </c>
      <c r="AB761" s="329">
        <f>IF(AB599="kw",SUMPRODUCT(N601:N759,O601:O759,AB601:AB759),SUMPRODUCT(D601:D759,AB601:AB759))</f>
        <v>1110.9084932502597</v>
      </c>
      <c r="AC761" s="329">
        <f>IF(AC599="kw",SUMPRODUCT(N601:N759,O601:O759,AC601:AC759),SUMPRODUCT(D601:D759,AC601:AC759))</f>
        <v>0</v>
      </c>
      <c r="AD761" s="329">
        <f>IF(AD599="kw",SUMPRODUCT(N601:N759,O601:O759,AD601:AD759),SUMPRODUCT(D601:D759,AD601:AD759))</f>
        <v>0</v>
      </c>
      <c r="AE761" s="329">
        <f>IF(AE599="kw",SUMPRODUCT(N601:N759,O601:O759,AE601:AE759),SUMPRODUCT(D601:D759,AE601:AE759))</f>
        <v>0</v>
      </c>
      <c r="AF761" s="329">
        <f>IF(AF599="kw",SUMPRODUCT(N601:N759,O601:O759,AF601:AF759),SUMPRODUCT(D601:D759,AF601:AF759))</f>
        <v>0</v>
      </c>
      <c r="AG761" s="329">
        <f>IF(AG599="kw",SUMPRODUCT(N601:N759,O601:O759,AG601:AG759),SUMPRODUCT(D601:D759,AG601:AG759))</f>
        <v>0</v>
      </c>
      <c r="AH761" s="329">
        <f>IF(AH599="kw",SUMPRODUCT(N601:N759,O601:O759,AH601:AH759),SUMPRODUCT(D601:D759,AH601:AH759))</f>
        <v>0</v>
      </c>
      <c r="AI761" s="329">
        <f>IF(AI599="kw",SUMPRODUCT(N601:N759,O601:O759,AI601:AI759),SUMPRODUCT(D601:D759,AI601:AI759))</f>
        <v>0</v>
      </c>
      <c r="AJ761" s="329">
        <f>IF(AJ599="kw",SUMPRODUCT(N601:N759,O601:O759,AJ601:AJ759),SUMPRODUCT(D601:D759,AJ601:AJ759))</f>
        <v>0</v>
      </c>
      <c r="AK761" s="329">
        <f>IF(AK599="kw",SUMPRODUCT(N601:N759,O601:O759,AK601:AK759),SUMPRODUCT(D601:D759,AK601:AK759))</f>
        <v>0</v>
      </c>
      <c r="AL761" s="329">
        <f>IF(AL599="kw",SUMPRODUCT(N601:N759,O601:O759,AL601:AL759),SUMPRODUCT(D601:D759,AL601:AL759))</f>
        <v>0</v>
      </c>
      <c r="AM761" s="330"/>
    </row>
    <row r="762" spans="1:40" ht="16">
      <c r="B762" s="391" t="s">
        <v>312</v>
      </c>
      <c r="C762" s="392"/>
      <c r="D762" s="392"/>
      <c r="E762" s="392"/>
      <c r="F762" s="392"/>
      <c r="G762" s="392"/>
      <c r="H762" s="392"/>
      <c r="I762" s="392"/>
      <c r="J762" s="392"/>
      <c r="K762" s="392"/>
      <c r="L762" s="392"/>
      <c r="M762" s="392"/>
      <c r="N762" s="392"/>
      <c r="O762" s="392"/>
      <c r="P762" s="392"/>
      <c r="Q762" s="392"/>
      <c r="R762" s="392"/>
      <c r="S762" s="392"/>
      <c r="T762" s="392"/>
      <c r="U762" s="392"/>
      <c r="V762" s="392"/>
      <c r="W762" s="392"/>
      <c r="X762" s="392"/>
      <c r="Y762" s="392">
        <f>HLOOKUP(Y411,'2. LRAMVA Threshold'!$B$42:$Q$53,10,FALSE)</f>
        <v>0</v>
      </c>
      <c r="Z762" s="392">
        <f>HLOOKUP(Z411,'2. LRAMVA Threshold'!$B$42:$Q$53,10,FALSE)</f>
        <v>0</v>
      </c>
      <c r="AA762" s="392">
        <f>HLOOKUP(AA411,'2. LRAMVA Threshold'!$B$42:$Q$53,10,FALSE)</f>
        <v>0</v>
      </c>
      <c r="AB762" s="392">
        <f>HLOOKUP(AB411,'2. LRAMVA Threshold'!$B$42:$Q$53,10,FALSE)</f>
        <v>0</v>
      </c>
      <c r="AC762" s="392">
        <f>HLOOKUP(AC411,'2. LRAMVA Threshold'!$B$42:$Q$53,10,FALSE)</f>
        <v>0</v>
      </c>
      <c r="AD762" s="392">
        <f>HLOOKUP(AD411,'2. LRAMVA Threshold'!$B$42:$Q$53,10,FALSE)</f>
        <v>0</v>
      </c>
      <c r="AE762" s="392">
        <f>HLOOKUP(AE411,'2. LRAMVA Threshold'!$B$42:$Q$53,10,FALSE)</f>
        <v>0</v>
      </c>
      <c r="AF762" s="392">
        <f>HLOOKUP(AF411,'2. LRAMVA Threshold'!$B$42:$Q$53,10,FALSE)</f>
        <v>0</v>
      </c>
      <c r="AG762" s="392">
        <f>HLOOKUP(AG411,'2. LRAMVA Threshold'!$B$42:$Q$53,10,FALSE)</f>
        <v>0</v>
      </c>
      <c r="AH762" s="392">
        <f>HLOOKUP(AH411,'2. LRAMVA Threshold'!$B$42:$Q$53,10,FALSE)</f>
        <v>0</v>
      </c>
      <c r="AI762" s="392">
        <f>HLOOKUP(AI411,'2. LRAMVA Threshold'!$B$42:$Q$53,10,FALSE)</f>
        <v>0</v>
      </c>
      <c r="AJ762" s="392">
        <f>HLOOKUP(AJ411,'2. LRAMVA Threshold'!$B$42:$Q$53,10,FALSE)</f>
        <v>0</v>
      </c>
      <c r="AK762" s="392">
        <f>HLOOKUP(AK411,'2. LRAMVA Threshold'!$B$42:$Q$53,10,FALSE)</f>
        <v>0</v>
      </c>
      <c r="AL762" s="392">
        <f>HLOOKUP(AL411,'2. LRAMVA Threshold'!$B$42:$Q$53,10,FALSE)</f>
        <v>0</v>
      </c>
      <c r="AM762" s="442"/>
    </row>
    <row r="763" spans="1:40" ht="16">
      <c r="B763" s="394"/>
      <c r="C763" s="432"/>
      <c r="D763" s="433"/>
      <c r="E763" s="433"/>
      <c r="F763" s="433"/>
      <c r="G763" s="433"/>
      <c r="H763" s="433"/>
      <c r="I763" s="433"/>
      <c r="J763" s="433"/>
      <c r="K763" s="433"/>
      <c r="L763" s="433"/>
      <c r="M763" s="433"/>
      <c r="N763" s="433"/>
      <c r="O763" s="434"/>
      <c r="P763" s="433"/>
      <c r="Q763" s="433"/>
      <c r="R763" s="433"/>
      <c r="S763" s="435"/>
      <c r="T763" s="435"/>
      <c r="U763" s="435"/>
      <c r="V763" s="435"/>
      <c r="W763" s="433"/>
      <c r="X763" s="433"/>
      <c r="Y763" s="436"/>
      <c r="Z763" s="436"/>
      <c r="AA763" s="436"/>
      <c r="AB763" s="436"/>
      <c r="AC763" s="436"/>
      <c r="AD763" s="436"/>
      <c r="AE763" s="436"/>
      <c r="AF763" s="399"/>
      <c r="AG763" s="399"/>
      <c r="AH763" s="399"/>
      <c r="AI763" s="399"/>
      <c r="AJ763" s="399"/>
      <c r="AK763" s="399"/>
      <c r="AL763" s="399"/>
      <c r="AM763" s="400"/>
    </row>
    <row r="764" spans="1:40" ht="16">
      <c r="B764" s="324" t="s">
        <v>313</v>
      </c>
      <c r="C764" s="338"/>
      <c r="D764" s="338"/>
      <c r="E764" s="376"/>
      <c r="F764" s="376"/>
      <c r="G764" s="376"/>
      <c r="H764" s="376"/>
      <c r="I764" s="376"/>
      <c r="J764" s="376"/>
      <c r="K764" s="376"/>
      <c r="L764" s="376"/>
      <c r="M764" s="376"/>
      <c r="N764" s="376"/>
      <c r="O764" s="291"/>
      <c r="P764" s="340"/>
      <c r="Q764" s="340"/>
      <c r="R764" s="340"/>
      <c r="S764" s="339"/>
      <c r="T764" s="339"/>
      <c r="U764" s="339"/>
      <c r="V764" s="339"/>
      <c r="W764" s="340"/>
      <c r="X764" s="340"/>
      <c r="Y764" s="341">
        <f>HLOOKUP(Y$35,'3.  Distribution Rates'!$C$122:$P$133,10,FALSE)</f>
        <v>0</v>
      </c>
      <c r="Z764" s="341">
        <f>HLOOKUP(Z$35,'3.  Distribution Rates'!$C$122:$P$133,10,FALSE)</f>
        <v>0</v>
      </c>
      <c r="AA764" s="341">
        <f>HLOOKUP(AA$35,'3.  Distribution Rates'!$C$122:$P$133,10,FALSE)</f>
        <v>0</v>
      </c>
      <c r="AB764" s="341">
        <f>HLOOKUP(AB$35,'3.  Distribution Rates'!$C$122:$P$133,10,FALSE)</f>
        <v>0</v>
      </c>
      <c r="AC764" s="341">
        <f>HLOOKUP(AC$35,'3.  Distribution Rates'!$C$122:$P$133,10,FALSE)</f>
        <v>0</v>
      </c>
      <c r="AD764" s="341">
        <f>HLOOKUP(AD$35,'3.  Distribution Rates'!$C$122:$P$133,10,FALSE)</f>
        <v>0</v>
      </c>
      <c r="AE764" s="341">
        <f>HLOOKUP(AE$35,'3.  Distribution Rates'!$C$122:$P$133,10,FALSE)</f>
        <v>0</v>
      </c>
      <c r="AF764" s="341">
        <f>HLOOKUP(AF$35,'3.  Distribution Rates'!$C$122:$P$133,10,FALSE)</f>
        <v>0</v>
      </c>
      <c r="AG764" s="341">
        <f>HLOOKUP(AG$35,'3.  Distribution Rates'!$C$122:$P$133,10,FALSE)</f>
        <v>0</v>
      </c>
      <c r="AH764" s="341">
        <f>HLOOKUP(AH$35,'3.  Distribution Rates'!$C$122:$P$133,10,FALSE)</f>
        <v>0</v>
      </c>
      <c r="AI764" s="341">
        <f>HLOOKUP(AI$35,'3.  Distribution Rates'!$C$122:$P$133,10,FALSE)</f>
        <v>0</v>
      </c>
      <c r="AJ764" s="341">
        <f>HLOOKUP(AJ$35,'3.  Distribution Rates'!$C$122:$P$133,10,FALSE)</f>
        <v>0</v>
      </c>
      <c r="AK764" s="341">
        <f>HLOOKUP(AK$35,'3.  Distribution Rates'!$C$122:$P$133,10,FALSE)</f>
        <v>0</v>
      </c>
      <c r="AL764" s="341">
        <f>HLOOKUP(AL$35,'3.  Distribution Rates'!$C$122:$P$133,10,FALSE)</f>
        <v>0</v>
      </c>
      <c r="AM764" s="348"/>
      <c r="AN764" s="443"/>
    </row>
    <row r="765" spans="1:40" ht="16">
      <c r="B765" s="324" t="s">
        <v>314</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'4.  2011-2014 LRAM'!Y141*Y764</f>
        <v>0</v>
      </c>
      <c r="Z765" s="378">
        <f>'4.  2011-2014 LRAM'!Z141*Z764</f>
        <v>0</v>
      </c>
      <c r="AA765" s="378">
        <f>'4.  2011-2014 LRAM'!AA141*AA764</f>
        <v>0</v>
      </c>
      <c r="AB765" s="378">
        <f>'4.  2011-2014 LRAM'!AB141*AB764</f>
        <v>0</v>
      </c>
      <c r="AC765" s="378">
        <f>'4.  2011-2014 LRAM'!AC141*AC764</f>
        <v>0</v>
      </c>
      <c r="AD765" s="378">
        <f>'4.  2011-2014 LRAM'!AD141*AD764</f>
        <v>0</v>
      </c>
      <c r="AE765" s="378">
        <f>'4.  2011-2014 LRAM'!AE141*AE764</f>
        <v>0</v>
      </c>
      <c r="AF765" s="378">
        <f>'4.  2011-2014 LRAM'!AF141*AF764</f>
        <v>0</v>
      </c>
      <c r="AG765" s="378">
        <f>'4.  2011-2014 LRAM'!AG141*AG764</f>
        <v>0</v>
      </c>
      <c r="AH765" s="378">
        <f>'4.  2011-2014 LRAM'!AH141*AH764</f>
        <v>0</v>
      </c>
      <c r="AI765" s="378">
        <f>'4.  2011-2014 LRAM'!AI141*AI764</f>
        <v>0</v>
      </c>
      <c r="AJ765" s="378">
        <f>'4.  2011-2014 LRAM'!AJ141*AJ764</f>
        <v>0</v>
      </c>
      <c r="AK765" s="378">
        <f>'4.  2011-2014 LRAM'!AK141*AK764</f>
        <v>0</v>
      </c>
      <c r="AL765" s="378">
        <f>'4.  2011-2014 LRAM'!AL141*AL764</f>
        <v>0</v>
      </c>
      <c r="AM765" s="629">
        <f t="shared" ref="AM765:AM772" si="1649">SUM(Y765:AL765)</f>
        <v>0</v>
      </c>
      <c r="AN765" s="443"/>
    </row>
    <row r="766" spans="1:40" ht="16">
      <c r="B766" s="324" t="s">
        <v>315</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'4.  2011-2014 LRAM'!Y270*Y764</f>
        <v>0</v>
      </c>
      <c r="Z766" s="378">
        <f>'4.  2011-2014 LRAM'!Z270*Z764</f>
        <v>0</v>
      </c>
      <c r="AA766" s="378">
        <f>'4.  2011-2014 LRAM'!AA270*AA764</f>
        <v>0</v>
      </c>
      <c r="AB766" s="378">
        <f>'4.  2011-2014 LRAM'!AB270*AB764</f>
        <v>0</v>
      </c>
      <c r="AC766" s="378">
        <f>'4.  2011-2014 LRAM'!AC270*AC764</f>
        <v>0</v>
      </c>
      <c r="AD766" s="378">
        <f>'4.  2011-2014 LRAM'!AD270*AD764</f>
        <v>0</v>
      </c>
      <c r="AE766" s="378">
        <f>'4.  2011-2014 LRAM'!AE270*AE764</f>
        <v>0</v>
      </c>
      <c r="AF766" s="378">
        <f>'4.  2011-2014 LRAM'!AF270*AF764</f>
        <v>0</v>
      </c>
      <c r="AG766" s="378">
        <f>'4.  2011-2014 LRAM'!AG270*AG764</f>
        <v>0</v>
      </c>
      <c r="AH766" s="378">
        <f>'4.  2011-2014 LRAM'!AH270*AH764</f>
        <v>0</v>
      </c>
      <c r="AI766" s="378">
        <f>'4.  2011-2014 LRAM'!AI270*AI764</f>
        <v>0</v>
      </c>
      <c r="AJ766" s="378">
        <f>'4.  2011-2014 LRAM'!AJ270*AJ764</f>
        <v>0</v>
      </c>
      <c r="AK766" s="378">
        <f>'4.  2011-2014 LRAM'!AK270*AK764</f>
        <v>0</v>
      </c>
      <c r="AL766" s="378">
        <f>'4.  2011-2014 LRAM'!AL270*AL764</f>
        <v>0</v>
      </c>
      <c r="AM766" s="629">
        <f t="shared" si="1649"/>
        <v>0</v>
      </c>
      <c r="AN766" s="443"/>
    </row>
    <row r="767" spans="1:40" ht="16">
      <c r="B767" s="324" t="s">
        <v>316</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LRAM'!Y399*Y764</f>
        <v>0</v>
      </c>
      <c r="Z767" s="378">
        <f>'4.  2011-2014 LRAM'!Z399*Z764</f>
        <v>0</v>
      </c>
      <c r="AA767" s="378">
        <f>'4.  2011-2014 LRAM'!AA399*AA764</f>
        <v>0</v>
      </c>
      <c r="AB767" s="378">
        <f>'4.  2011-2014 LRAM'!AB399*AB764</f>
        <v>0</v>
      </c>
      <c r="AC767" s="378">
        <f>'4.  2011-2014 LRAM'!AC399*AC764</f>
        <v>0</v>
      </c>
      <c r="AD767" s="378">
        <f>'4.  2011-2014 LRAM'!AD399*AD764</f>
        <v>0</v>
      </c>
      <c r="AE767" s="378">
        <f>'4.  2011-2014 LRAM'!AE399*AE764</f>
        <v>0</v>
      </c>
      <c r="AF767" s="378">
        <f>'4.  2011-2014 LRAM'!AF399*AF764</f>
        <v>0</v>
      </c>
      <c r="AG767" s="378">
        <f>'4.  2011-2014 LRAM'!AG399*AG764</f>
        <v>0</v>
      </c>
      <c r="AH767" s="378">
        <f>'4.  2011-2014 LRAM'!AH399*AH764</f>
        <v>0</v>
      </c>
      <c r="AI767" s="378">
        <f>'4.  2011-2014 LRAM'!AI399*AI764</f>
        <v>0</v>
      </c>
      <c r="AJ767" s="378">
        <f>'4.  2011-2014 LRAM'!AJ399*AJ764</f>
        <v>0</v>
      </c>
      <c r="AK767" s="378">
        <f>'4.  2011-2014 LRAM'!AK399*AK764</f>
        <v>0</v>
      </c>
      <c r="AL767" s="378">
        <f>'4.  2011-2014 LRAM'!AL399*AL764</f>
        <v>0</v>
      </c>
      <c r="AM767" s="629">
        <f t="shared" si="1649"/>
        <v>0</v>
      </c>
      <c r="AN767" s="443"/>
    </row>
    <row r="768" spans="1:40" ht="16">
      <c r="B768" s="324" t="s">
        <v>317</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'4.  2011-2014 LRAM'!Y529*Y764</f>
        <v>0</v>
      </c>
      <c r="Z768" s="378">
        <f>'4.  2011-2014 LRAM'!Z529*Z764</f>
        <v>0</v>
      </c>
      <c r="AA768" s="378">
        <f>'4.  2011-2014 LRAM'!AA529*AA764</f>
        <v>0</v>
      </c>
      <c r="AB768" s="378">
        <f>'4.  2011-2014 LRAM'!AB529*AB764</f>
        <v>0</v>
      </c>
      <c r="AC768" s="378">
        <f>'4.  2011-2014 LRAM'!AC529*AC764</f>
        <v>0</v>
      </c>
      <c r="AD768" s="378">
        <f>'4.  2011-2014 LRAM'!AD529*AD764</f>
        <v>0</v>
      </c>
      <c r="AE768" s="378">
        <f>'4.  2011-2014 LRAM'!AE529*AE764</f>
        <v>0</v>
      </c>
      <c r="AF768" s="378">
        <f>'4.  2011-2014 LRAM'!AF529*AF764</f>
        <v>0</v>
      </c>
      <c r="AG768" s="378">
        <f>'4.  2011-2014 LRAM'!AG529*AG764</f>
        <v>0</v>
      </c>
      <c r="AH768" s="378">
        <f>'4.  2011-2014 LRAM'!AH529*AH764</f>
        <v>0</v>
      </c>
      <c r="AI768" s="378">
        <f>'4.  2011-2014 LRAM'!AI529*AI764</f>
        <v>0</v>
      </c>
      <c r="AJ768" s="378">
        <f>'4.  2011-2014 LRAM'!AJ529*AJ764</f>
        <v>0</v>
      </c>
      <c r="AK768" s="378">
        <f>'4.  2011-2014 LRAM'!AK529*AK764</f>
        <v>0</v>
      </c>
      <c r="AL768" s="378">
        <f>'4.  2011-2014 LRAM'!AL529*AL764</f>
        <v>0</v>
      </c>
      <c r="AM768" s="629">
        <f t="shared" si="1649"/>
        <v>0</v>
      </c>
      <c r="AN768" s="443"/>
    </row>
    <row r="769" spans="2:40" ht="16">
      <c r="B769" s="324" t="s">
        <v>318</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 t="shared" ref="Y769:AL769" si="1650">Y215*Y764</f>
        <v>0</v>
      </c>
      <c r="Z769" s="378">
        <f t="shared" si="1650"/>
        <v>0</v>
      </c>
      <c r="AA769" s="378">
        <f t="shared" si="1650"/>
        <v>0</v>
      </c>
      <c r="AB769" s="378">
        <f t="shared" si="1650"/>
        <v>0</v>
      </c>
      <c r="AC769" s="378">
        <f t="shared" si="1650"/>
        <v>0</v>
      </c>
      <c r="AD769" s="378">
        <f t="shared" si="1650"/>
        <v>0</v>
      </c>
      <c r="AE769" s="378">
        <f t="shared" si="1650"/>
        <v>0</v>
      </c>
      <c r="AF769" s="378">
        <f t="shared" si="1650"/>
        <v>0</v>
      </c>
      <c r="AG769" s="378">
        <f t="shared" si="1650"/>
        <v>0</v>
      </c>
      <c r="AH769" s="378">
        <f t="shared" si="1650"/>
        <v>0</v>
      </c>
      <c r="AI769" s="378">
        <f t="shared" si="1650"/>
        <v>0</v>
      </c>
      <c r="AJ769" s="378">
        <f t="shared" si="1650"/>
        <v>0</v>
      </c>
      <c r="AK769" s="378">
        <f t="shared" si="1650"/>
        <v>0</v>
      </c>
      <c r="AL769" s="378">
        <f t="shared" si="1650"/>
        <v>0</v>
      </c>
      <c r="AM769" s="629">
        <f t="shared" si="1649"/>
        <v>0</v>
      </c>
      <c r="AN769" s="443"/>
    </row>
    <row r="770" spans="2:40" ht="16">
      <c r="B770" s="324" t="s">
        <v>319</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 t="shared" ref="Y770:AL770" si="1651">Y403*Y764</f>
        <v>0</v>
      </c>
      <c r="Z770" s="378">
        <f t="shared" si="1651"/>
        <v>0</v>
      </c>
      <c r="AA770" s="378">
        <f t="shared" si="1651"/>
        <v>0</v>
      </c>
      <c r="AB770" s="378">
        <f t="shared" si="1651"/>
        <v>0</v>
      </c>
      <c r="AC770" s="378">
        <f t="shared" si="1651"/>
        <v>0</v>
      </c>
      <c r="AD770" s="378">
        <f t="shared" si="1651"/>
        <v>0</v>
      </c>
      <c r="AE770" s="378">
        <f t="shared" si="1651"/>
        <v>0</v>
      </c>
      <c r="AF770" s="378">
        <f t="shared" si="1651"/>
        <v>0</v>
      </c>
      <c r="AG770" s="378">
        <f t="shared" si="1651"/>
        <v>0</v>
      </c>
      <c r="AH770" s="378">
        <f t="shared" si="1651"/>
        <v>0</v>
      </c>
      <c r="AI770" s="378">
        <f t="shared" si="1651"/>
        <v>0</v>
      </c>
      <c r="AJ770" s="378">
        <f t="shared" si="1651"/>
        <v>0</v>
      </c>
      <c r="AK770" s="378">
        <f t="shared" si="1651"/>
        <v>0</v>
      </c>
      <c r="AL770" s="378">
        <f t="shared" si="1651"/>
        <v>0</v>
      </c>
      <c r="AM770" s="629">
        <f t="shared" si="1649"/>
        <v>0</v>
      </c>
      <c r="AN770" s="443"/>
    </row>
    <row r="771" spans="2:40" ht="16">
      <c r="B771" s="324" t="s">
        <v>320</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 t="shared" ref="Y771:AL771" si="1652">Y590*Y764</f>
        <v>0</v>
      </c>
      <c r="Z771" s="378">
        <f t="shared" si="1652"/>
        <v>0</v>
      </c>
      <c r="AA771" s="378">
        <f t="shared" si="1652"/>
        <v>0</v>
      </c>
      <c r="AB771" s="378">
        <f t="shared" si="1652"/>
        <v>0</v>
      </c>
      <c r="AC771" s="378">
        <f t="shared" si="1652"/>
        <v>0</v>
      </c>
      <c r="AD771" s="378">
        <f t="shared" si="1652"/>
        <v>0</v>
      </c>
      <c r="AE771" s="378">
        <f t="shared" si="1652"/>
        <v>0</v>
      </c>
      <c r="AF771" s="378">
        <f t="shared" si="1652"/>
        <v>0</v>
      </c>
      <c r="AG771" s="378">
        <f t="shared" si="1652"/>
        <v>0</v>
      </c>
      <c r="AH771" s="378">
        <f t="shared" si="1652"/>
        <v>0</v>
      </c>
      <c r="AI771" s="378">
        <f t="shared" si="1652"/>
        <v>0</v>
      </c>
      <c r="AJ771" s="378">
        <f t="shared" si="1652"/>
        <v>0</v>
      </c>
      <c r="AK771" s="378">
        <f t="shared" si="1652"/>
        <v>0</v>
      </c>
      <c r="AL771" s="378">
        <f t="shared" si="1652"/>
        <v>0</v>
      </c>
      <c r="AM771" s="629">
        <f t="shared" si="1649"/>
        <v>0</v>
      </c>
      <c r="AN771" s="443"/>
    </row>
    <row r="772" spans="2:40" ht="16">
      <c r="B772" s="324" t="s">
        <v>321</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Y761*Y764</f>
        <v>0</v>
      </c>
      <c r="Z772" s="378">
        <f t="shared" ref="Z772:AL772" si="1653">Z761*Z764</f>
        <v>0</v>
      </c>
      <c r="AA772" s="378">
        <f t="shared" si="1653"/>
        <v>0</v>
      </c>
      <c r="AB772" s="378">
        <f t="shared" si="1653"/>
        <v>0</v>
      </c>
      <c r="AC772" s="378">
        <f t="shared" si="1653"/>
        <v>0</v>
      </c>
      <c r="AD772" s="378">
        <f t="shared" si="1653"/>
        <v>0</v>
      </c>
      <c r="AE772" s="378">
        <f t="shared" si="1653"/>
        <v>0</v>
      </c>
      <c r="AF772" s="378">
        <f t="shared" si="1653"/>
        <v>0</v>
      </c>
      <c r="AG772" s="378">
        <f t="shared" si="1653"/>
        <v>0</v>
      </c>
      <c r="AH772" s="378">
        <f t="shared" si="1653"/>
        <v>0</v>
      </c>
      <c r="AI772" s="378">
        <f t="shared" si="1653"/>
        <v>0</v>
      </c>
      <c r="AJ772" s="378">
        <f t="shared" si="1653"/>
        <v>0</v>
      </c>
      <c r="AK772" s="378">
        <f t="shared" si="1653"/>
        <v>0</v>
      </c>
      <c r="AL772" s="378">
        <f t="shared" si="1653"/>
        <v>0</v>
      </c>
      <c r="AM772" s="629">
        <f t="shared" si="1649"/>
        <v>0</v>
      </c>
      <c r="AN772" s="443"/>
    </row>
    <row r="773" spans="2:40" ht="16">
      <c r="B773" s="349" t="s">
        <v>322</v>
      </c>
      <c r="C773" s="345"/>
      <c r="D773" s="336"/>
      <c r="E773" s="334"/>
      <c r="F773" s="334"/>
      <c r="G773" s="334"/>
      <c r="H773" s="334"/>
      <c r="I773" s="334"/>
      <c r="J773" s="334"/>
      <c r="K773" s="334"/>
      <c r="L773" s="334"/>
      <c r="M773" s="334"/>
      <c r="N773" s="334"/>
      <c r="O773" s="300"/>
      <c r="P773" s="334"/>
      <c r="Q773" s="334"/>
      <c r="R773" s="334"/>
      <c r="S773" s="336"/>
      <c r="T773" s="336"/>
      <c r="U773" s="336"/>
      <c r="V773" s="336"/>
      <c r="W773" s="334"/>
      <c r="X773" s="334"/>
      <c r="Y773" s="346">
        <f>SUM(Y765:Y772)</f>
        <v>0</v>
      </c>
      <c r="Z773" s="346">
        <f>SUM(Z765:Z772)</f>
        <v>0</v>
      </c>
      <c r="AA773" s="346">
        <f t="shared" ref="AA773:AE773" si="1654">SUM(AA765:AA772)</f>
        <v>0</v>
      </c>
      <c r="AB773" s="346">
        <f t="shared" si="1654"/>
        <v>0</v>
      </c>
      <c r="AC773" s="346">
        <f t="shared" si="1654"/>
        <v>0</v>
      </c>
      <c r="AD773" s="346">
        <f t="shared" si="1654"/>
        <v>0</v>
      </c>
      <c r="AE773" s="346">
        <f t="shared" si="1654"/>
        <v>0</v>
      </c>
      <c r="AF773" s="346">
        <f t="shared" ref="AF773:AL773" si="1655">SUM(AF765:AF772)</f>
        <v>0</v>
      </c>
      <c r="AG773" s="346">
        <f t="shared" si="1655"/>
        <v>0</v>
      </c>
      <c r="AH773" s="346">
        <f t="shared" si="1655"/>
        <v>0</v>
      </c>
      <c r="AI773" s="346">
        <f t="shared" si="1655"/>
        <v>0</v>
      </c>
      <c r="AJ773" s="346">
        <f t="shared" si="1655"/>
        <v>0</v>
      </c>
      <c r="AK773" s="346">
        <f t="shared" si="1655"/>
        <v>0</v>
      </c>
      <c r="AL773" s="346">
        <f t="shared" si="1655"/>
        <v>0</v>
      </c>
      <c r="AM773" s="407">
        <f>SUM(AM765:AM772)</f>
        <v>0</v>
      </c>
      <c r="AN773" s="443"/>
    </row>
    <row r="774" spans="2:40" ht="16">
      <c r="B774" s="349" t="s">
        <v>323</v>
      </c>
      <c r="C774" s="345"/>
      <c r="D774" s="350"/>
      <c r="E774" s="334"/>
      <c r="F774" s="334"/>
      <c r="G774" s="334"/>
      <c r="H774" s="334"/>
      <c r="I774" s="334"/>
      <c r="J774" s="334"/>
      <c r="K774" s="334"/>
      <c r="L774" s="334"/>
      <c r="M774" s="334"/>
      <c r="N774" s="334"/>
      <c r="O774" s="300"/>
      <c r="P774" s="334"/>
      <c r="Q774" s="334"/>
      <c r="R774" s="334"/>
      <c r="S774" s="336"/>
      <c r="T774" s="336"/>
      <c r="U774" s="336"/>
      <c r="V774" s="336"/>
      <c r="W774" s="334"/>
      <c r="X774" s="334"/>
      <c r="Y774" s="347">
        <f>Y762*Y764</f>
        <v>0</v>
      </c>
      <c r="Z774" s="347">
        <f t="shared" ref="Z774:AE774" si="1656">Z762*Z764</f>
        <v>0</v>
      </c>
      <c r="AA774" s="347">
        <f t="shared" si="1656"/>
        <v>0</v>
      </c>
      <c r="AB774" s="347">
        <f t="shared" si="1656"/>
        <v>0</v>
      </c>
      <c r="AC774" s="347">
        <f t="shared" si="1656"/>
        <v>0</v>
      </c>
      <c r="AD774" s="347">
        <f t="shared" si="1656"/>
        <v>0</v>
      </c>
      <c r="AE774" s="347">
        <f t="shared" si="1656"/>
        <v>0</v>
      </c>
      <c r="AF774" s="347">
        <f t="shared" ref="AF774:AL774" si="1657">AF762*AF764</f>
        <v>0</v>
      </c>
      <c r="AG774" s="347">
        <f t="shared" si="1657"/>
        <v>0</v>
      </c>
      <c r="AH774" s="347">
        <f t="shared" si="1657"/>
        <v>0</v>
      </c>
      <c r="AI774" s="347">
        <f t="shared" si="1657"/>
        <v>0</v>
      </c>
      <c r="AJ774" s="347">
        <f t="shared" si="1657"/>
        <v>0</v>
      </c>
      <c r="AK774" s="347">
        <f t="shared" si="1657"/>
        <v>0</v>
      </c>
      <c r="AL774" s="347">
        <f t="shared" si="1657"/>
        <v>0</v>
      </c>
      <c r="AM774" s="407">
        <f>SUM(Y774:AL774)</f>
        <v>0</v>
      </c>
      <c r="AN774" s="443"/>
    </row>
    <row r="775" spans="2:40" ht="16">
      <c r="B775" s="349" t="s">
        <v>324</v>
      </c>
      <c r="C775" s="345"/>
      <c r="D775" s="350"/>
      <c r="E775" s="334"/>
      <c r="F775" s="334"/>
      <c r="G775" s="334"/>
      <c r="H775" s="334"/>
      <c r="I775" s="334"/>
      <c r="J775" s="334"/>
      <c r="K775" s="334"/>
      <c r="L775" s="334"/>
      <c r="M775" s="334"/>
      <c r="N775" s="334"/>
      <c r="O775" s="300"/>
      <c r="P775" s="334"/>
      <c r="Q775" s="334"/>
      <c r="R775" s="334"/>
      <c r="S775" s="350"/>
      <c r="T775" s="350"/>
      <c r="U775" s="350"/>
      <c r="V775" s="350"/>
      <c r="W775" s="334"/>
      <c r="X775" s="334"/>
      <c r="Y775" s="351"/>
      <c r="Z775" s="351"/>
      <c r="AA775" s="351"/>
      <c r="AB775" s="351"/>
      <c r="AC775" s="351"/>
      <c r="AD775" s="351"/>
      <c r="AE775" s="351"/>
      <c r="AF775" s="351"/>
      <c r="AG775" s="351"/>
      <c r="AH775" s="351"/>
      <c r="AI775" s="351"/>
      <c r="AJ775" s="351"/>
      <c r="AK775" s="351"/>
      <c r="AL775" s="351"/>
      <c r="AM775" s="407">
        <f>AM773-AM774</f>
        <v>0</v>
      </c>
      <c r="AN775" s="443"/>
    </row>
    <row r="776" spans="2:40" ht="16">
      <c r="B776" s="324"/>
      <c r="C776" s="350"/>
      <c r="D776" s="350"/>
      <c r="E776" s="334"/>
      <c r="F776" s="334"/>
      <c r="G776" s="334"/>
      <c r="H776" s="334"/>
      <c r="I776" s="334"/>
      <c r="J776" s="334"/>
      <c r="K776" s="334"/>
      <c r="L776" s="334"/>
      <c r="M776" s="334"/>
      <c r="N776" s="334"/>
      <c r="O776" s="300"/>
      <c r="P776" s="334"/>
      <c r="Q776" s="334"/>
      <c r="R776" s="334"/>
      <c r="S776" s="350"/>
      <c r="T776" s="345"/>
      <c r="U776" s="350"/>
      <c r="V776" s="350"/>
      <c r="W776" s="334"/>
      <c r="X776" s="334"/>
      <c r="Y776" s="352"/>
      <c r="Z776" s="352"/>
      <c r="AA776" s="352"/>
      <c r="AB776" s="352"/>
      <c r="AC776" s="352"/>
      <c r="AD776" s="352"/>
      <c r="AE776" s="352"/>
      <c r="AF776" s="352"/>
      <c r="AG776" s="352"/>
      <c r="AH776" s="352"/>
      <c r="AI776" s="352"/>
      <c r="AJ776" s="352"/>
      <c r="AK776" s="352"/>
      <c r="AL776" s="352"/>
      <c r="AM776" s="348"/>
      <c r="AN776" s="443"/>
    </row>
    <row r="777" spans="2:40" ht="16">
      <c r="B777" s="439" t="s">
        <v>325</v>
      </c>
      <c r="C777" s="304"/>
      <c r="D777" s="279"/>
      <c r="E777" s="279"/>
      <c r="F777" s="279"/>
      <c r="G777" s="279"/>
      <c r="H777" s="279"/>
      <c r="I777" s="279"/>
      <c r="J777" s="279"/>
      <c r="K777" s="279"/>
      <c r="L777" s="279"/>
      <c r="M777" s="279"/>
      <c r="N777" s="279"/>
      <c r="O777" s="357"/>
      <c r="P777" s="279"/>
      <c r="Q777" s="279"/>
      <c r="R777" s="279"/>
      <c r="S777" s="304"/>
      <c r="T777" s="309"/>
      <c r="U777" s="309"/>
      <c r="V777" s="279"/>
      <c r="W777" s="279"/>
      <c r="X777" s="309"/>
      <c r="Y777" s="291">
        <f>SUMPRODUCT(E601:E759,Y601:Y759)</f>
        <v>2576682.3291623341</v>
      </c>
      <c r="Z777" s="291">
        <f>SUMPRODUCT(E601:E759,Z601:Z759)</f>
        <v>357234.94183794287</v>
      </c>
      <c r="AA777" s="291">
        <f t="shared" ref="AA777:AL777" si="1658">IF(AA599="kw",SUMPRODUCT($N$601:$N$759,$P$601:$P$759,AA601:AA759),SUMPRODUCT($E$601:$E$759,AA601:AA759))</f>
        <v>7681.4635585965671</v>
      </c>
      <c r="AB777" s="291">
        <f t="shared" si="1658"/>
        <v>1521.7808099688473</v>
      </c>
      <c r="AC777" s="291">
        <f t="shared" si="1658"/>
        <v>0</v>
      </c>
      <c r="AD777" s="291">
        <f t="shared" si="1658"/>
        <v>0</v>
      </c>
      <c r="AE777" s="291">
        <f t="shared" si="1658"/>
        <v>0</v>
      </c>
      <c r="AF777" s="291">
        <f t="shared" si="1658"/>
        <v>0</v>
      </c>
      <c r="AG777" s="291">
        <f t="shared" si="1658"/>
        <v>0</v>
      </c>
      <c r="AH777" s="291">
        <f t="shared" si="1658"/>
        <v>0</v>
      </c>
      <c r="AI777" s="291">
        <f t="shared" si="1658"/>
        <v>0</v>
      </c>
      <c r="AJ777" s="291">
        <f t="shared" si="1658"/>
        <v>0</v>
      </c>
      <c r="AK777" s="291">
        <f t="shared" si="1658"/>
        <v>0</v>
      </c>
      <c r="AL777" s="291">
        <f t="shared" si="1658"/>
        <v>0</v>
      </c>
      <c r="AM777" s="337"/>
    </row>
    <row r="778" spans="2:40" ht="16">
      <c r="B778" s="440" t="s">
        <v>326</v>
      </c>
      <c r="C778" s="364"/>
      <c r="D778" s="384"/>
      <c r="E778" s="384"/>
      <c r="F778" s="384"/>
      <c r="G778" s="384"/>
      <c r="H778" s="384"/>
      <c r="I778" s="384"/>
      <c r="J778" s="384"/>
      <c r="K778" s="384"/>
      <c r="L778" s="384"/>
      <c r="M778" s="384"/>
      <c r="N778" s="384"/>
      <c r="O778" s="383"/>
      <c r="P778" s="384"/>
      <c r="Q778" s="384"/>
      <c r="R778" s="384"/>
      <c r="S778" s="364"/>
      <c r="T778" s="385"/>
      <c r="U778" s="385"/>
      <c r="V778" s="384"/>
      <c r="W778" s="384"/>
      <c r="X778" s="385"/>
      <c r="Y778" s="326">
        <f>SUMPRODUCT(F601:F759,Y601:Y759)</f>
        <v>2567913.5315449545</v>
      </c>
      <c r="Z778" s="326">
        <f>SUMPRODUCT(F601:F759,Z601:Z759)</f>
        <v>340743.77082737524</v>
      </c>
      <c r="AA778" s="326">
        <f t="shared" ref="AA778:AL778" si="1659">IF(AA599="kw",SUMPRODUCT($N$601:$N$759,$Q$601:$Q$759,AA601:AA759),SUMPRODUCT($F$601:$F$759,AA601:AA759))</f>
        <v>7657.1805555916444</v>
      </c>
      <c r="AB778" s="326">
        <f t="shared" si="1659"/>
        <v>1521.7808099688473</v>
      </c>
      <c r="AC778" s="326">
        <f t="shared" si="1659"/>
        <v>0</v>
      </c>
      <c r="AD778" s="326">
        <f t="shared" si="1659"/>
        <v>0</v>
      </c>
      <c r="AE778" s="326">
        <f t="shared" si="1659"/>
        <v>0</v>
      </c>
      <c r="AF778" s="326">
        <f t="shared" si="1659"/>
        <v>0</v>
      </c>
      <c r="AG778" s="326">
        <f t="shared" si="1659"/>
        <v>0</v>
      </c>
      <c r="AH778" s="326">
        <f t="shared" si="1659"/>
        <v>0</v>
      </c>
      <c r="AI778" s="326">
        <f t="shared" si="1659"/>
        <v>0</v>
      </c>
      <c r="AJ778" s="326">
        <f t="shared" si="1659"/>
        <v>0</v>
      </c>
      <c r="AK778" s="326">
        <f t="shared" si="1659"/>
        <v>0</v>
      </c>
      <c r="AL778" s="326">
        <f t="shared" si="1659"/>
        <v>0</v>
      </c>
      <c r="AM778" s="386"/>
    </row>
    <row r="779" spans="2:40" ht="20.25" customHeight="1">
      <c r="B779" s="368" t="s">
        <v>869</v>
      </c>
      <c r="C779" s="387"/>
      <c r="D779" s="388"/>
      <c r="E779" s="388"/>
      <c r="F779" s="388"/>
      <c r="G779" s="388"/>
      <c r="H779" s="388"/>
      <c r="I779" s="388"/>
      <c r="J779" s="388"/>
      <c r="K779" s="388"/>
      <c r="L779" s="388"/>
      <c r="M779" s="388"/>
      <c r="N779" s="388"/>
      <c r="O779" s="388"/>
      <c r="P779" s="388"/>
      <c r="Q779" s="388"/>
      <c r="R779" s="388"/>
      <c r="S779" s="371"/>
      <c r="T779" s="372"/>
      <c r="U779" s="388"/>
      <c r="V779" s="388"/>
      <c r="W779" s="388"/>
      <c r="X779" s="388"/>
      <c r="Y779" s="409"/>
      <c r="Z779" s="409"/>
      <c r="AA779" s="409"/>
      <c r="AB779" s="409"/>
      <c r="AC779" s="409"/>
      <c r="AD779" s="409"/>
      <c r="AE779" s="409"/>
      <c r="AF779" s="409"/>
      <c r="AG779" s="409"/>
      <c r="AH779" s="409"/>
      <c r="AI779" s="409"/>
      <c r="AJ779" s="409"/>
      <c r="AK779" s="409"/>
      <c r="AL779" s="409"/>
      <c r="AM779" s="389"/>
    </row>
    <row r="782" spans="2:40" ht="16">
      <c r="B782" s="280" t="s">
        <v>327</v>
      </c>
      <c r="C782" s="281"/>
      <c r="D782" s="590" t="s">
        <v>526</v>
      </c>
      <c r="E782" s="253"/>
      <c r="F782" s="590"/>
      <c r="G782" s="253"/>
      <c r="H782" s="253"/>
      <c r="I782" s="253"/>
      <c r="J782" s="253"/>
      <c r="K782" s="253"/>
      <c r="L782" s="253"/>
      <c r="M782" s="253"/>
      <c r="N782" s="253"/>
      <c r="O782" s="281"/>
      <c r="P782" s="253"/>
      <c r="Q782" s="253"/>
      <c r="R782" s="253"/>
      <c r="S782" s="253"/>
      <c r="T782" s="253"/>
      <c r="U782" s="253"/>
      <c r="V782" s="253"/>
      <c r="W782" s="253"/>
      <c r="X782" s="253"/>
      <c r="Y782" s="270"/>
      <c r="Z782" s="267"/>
      <c r="AA782" s="267"/>
      <c r="AB782" s="267"/>
      <c r="AC782" s="267"/>
      <c r="AD782" s="267"/>
      <c r="AE782" s="267"/>
      <c r="AF782" s="267"/>
      <c r="AG782" s="267"/>
      <c r="AH782" s="267"/>
      <c r="AI782" s="267"/>
      <c r="AJ782" s="267"/>
      <c r="AK782" s="267"/>
      <c r="AL782" s="267"/>
    </row>
    <row r="783" spans="2:40" ht="33" customHeight="1">
      <c r="B783" s="961" t="s">
        <v>211</v>
      </c>
      <c r="C783" s="963" t="s">
        <v>33</v>
      </c>
      <c r="D783" s="284" t="s">
        <v>422</v>
      </c>
      <c r="E783" s="965" t="s">
        <v>209</v>
      </c>
      <c r="F783" s="966"/>
      <c r="G783" s="966"/>
      <c r="H783" s="966"/>
      <c r="I783" s="966"/>
      <c r="J783" s="966"/>
      <c r="K783" s="966"/>
      <c r="L783" s="966"/>
      <c r="M783" s="967"/>
      <c r="N783" s="971" t="s">
        <v>213</v>
      </c>
      <c r="O783" s="284" t="s">
        <v>423</v>
      </c>
      <c r="P783" s="965" t="s">
        <v>212</v>
      </c>
      <c r="Q783" s="966"/>
      <c r="R783" s="966"/>
      <c r="S783" s="966"/>
      <c r="T783" s="966"/>
      <c r="U783" s="966"/>
      <c r="V783" s="966"/>
      <c r="W783" s="966"/>
      <c r="X783" s="967"/>
      <c r="Y783" s="968" t="s">
        <v>243</v>
      </c>
      <c r="Z783" s="969"/>
      <c r="AA783" s="969"/>
      <c r="AB783" s="969"/>
      <c r="AC783" s="969"/>
      <c r="AD783" s="969"/>
      <c r="AE783" s="969"/>
      <c r="AF783" s="969"/>
      <c r="AG783" s="969"/>
      <c r="AH783" s="969"/>
      <c r="AI783" s="969"/>
      <c r="AJ783" s="969"/>
      <c r="AK783" s="969"/>
      <c r="AL783" s="969"/>
      <c r="AM783" s="970"/>
    </row>
    <row r="784" spans="2:40" ht="65.25" customHeight="1">
      <c r="B784" s="962"/>
      <c r="C784" s="964"/>
      <c r="D784" s="285">
        <v>2019</v>
      </c>
      <c r="E784" s="285">
        <v>2020</v>
      </c>
      <c r="F784" s="285">
        <v>2021</v>
      </c>
      <c r="G784" s="285">
        <v>2022</v>
      </c>
      <c r="H784" s="285">
        <v>2023</v>
      </c>
      <c r="I784" s="285">
        <v>2024</v>
      </c>
      <c r="J784" s="285">
        <v>2025</v>
      </c>
      <c r="K784" s="285">
        <v>2026</v>
      </c>
      <c r="L784" s="285">
        <v>2027</v>
      </c>
      <c r="M784" s="285">
        <v>2028</v>
      </c>
      <c r="N784" s="972"/>
      <c r="O784" s="285">
        <v>2019</v>
      </c>
      <c r="P784" s="285">
        <v>2020</v>
      </c>
      <c r="Q784" s="285">
        <v>2021</v>
      </c>
      <c r="R784" s="285">
        <v>2022</v>
      </c>
      <c r="S784" s="285">
        <v>2023</v>
      </c>
      <c r="T784" s="285">
        <v>2024</v>
      </c>
      <c r="U784" s="285">
        <v>2025</v>
      </c>
      <c r="V784" s="285">
        <v>2026</v>
      </c>
      <c r="W784" s="285">
        <v>2027</v>
      </c>
      <c r="X784" s="285">
        <v>2028</v>
      </c>
      <c r="Y784" s="285" t="str">
        <f>'1.  LRAMVA Summary'!D52</f>
        <v>Residential</v>
      </c>
      <c r="Z784" s="285" t="str">
        <f>'1.  LRAMVA Summary'!E52</f>
        <v>GS&lt;50 kW</v>
      </c>
      <c r="AA784" s="285" t="str">
        <f>'1.  LRAMVA Summary'!F52</f>
        <v>GS&gt;50 kW</v>
      </c>
      <c r="AB784" s="285" t="str">
        <f>'1.  LRAMVA Summary'!G52</f>
        <v>Streetlighting</v>
      </c>
      <c r="AC784" s="285" t="str">
        <f>'1.  LRAMVA Summary'!H52</f>
        <v/>
      </c>
      <c r="AD784" s="285" t="str">
        <f>'1.  LRAMVA Summary'!I52</f>
        <v/>
      </c>
      <c r="AE784" s="285" t="str">
        <f>'1.  LRAMVA Summary'!J52</f>
        <v/>
      </c>
      <c r="AF784" s="285" t="str">
        <f>'1.  LRAMVA Summary'!K52</f>
        <v/>
      </c>
      <c r="AG784" s="285" t="str">
        <f>'1.  LRAMVA Summary'!L52</f>
        <v/>
      </c>
      <c r="AH784" s="285" t="str">
        <f>'1.  LRAMVA Summary'!M52</f>
        <v/>
      </c>
      <c r="AI784" s="285" t="str">
        <f>'1.  LRAMVA Summary'!N52</f>
        <v/>
      </c>
      <c r="AJ784" s="285" t="str">
        <f>'1.  LRAMVA Summary'!O52</f>
        <v/>
      </c>
      <c r="AK784" s="285" t="str">
        <f>'1.  LRAMVA Summary'!P52</f>
        <v/>
      </c>
      <c r="AL784" s="285" t="str">
        <f>'1.  LRAMVA Summary'!Q52</f>
        <v/>
      </c>
      <c r="AM784" s="287" t="str">
        <f>'1.  LRAMVA Summary'!R52</f>
        <v>Total</v>
      </c>
    </row>
    <row r="785" spans="1:39" ht="15.75" hidden="1" customHeight="1">
      <c r="A785" s="532"/>
      <c r="B785" s="518" t="s">
        <v>504</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291" t="str">
        <f>'1.  LRAMVA Summary'!D53</f>
        <v>kWh</v>
      </c>
      <c r="Z785" s="291" t="str">
        <f>'1.  LRAMVA Summary'!E53</f>
        <v>kWh</v>
      </c>
      <c r="AA785" s="291" t="str">
        <f>'1.  LRAMVA Summary'!F53</f>
        <v>kW</v>
      </c>
      <c r="AB785" s="291" t="str">
        <f>'1.  LRAMVA Summary'!G53</f>
        <v>kW</v>
      </c>
      <c r="AC785" s="291">
        <f>'1.  LRAMVA Summary'!H53</f>
        <v>0</v>
      </c>
      <c r="AD785" s="291">
        <f>'1.  LRAMVA Summary'!I53</f>
        <v>0</v>
      </c>
      <c r="AE785" s="291">
        <f>'1.  LRAMVA Summary'!J53</f>
        <v>0</v>
      </c>
      <c r="AF785" s="291">
        <f>'1.  LRAMVA Summary'!K53</f>
        <v>0</v>
      </c>
      <c r="AG785" s="291">
        <f>'1.  LRAMVA Summary'!L53</f>
        <v>0</v>
      </c>
      <c r="AH785" s="291">
        <f>'1.  LRAMVA Summary'!M53</f>
        <v>0</v>
      </c>
      <c r="AI785" s="291">
        <f>'1.  LRAMVA Summary'!N53</f>
        <v>0</v>
      </c>
      <c r="AJ785" s="291">
        <f>'1.  LRAMVA Summary'!O53</f>
        <v>0</v>
      </c>
      <c r="AK785" s="291">
        <f>'1.  LRAMVA Summary'!P53</f>
        <v>0</v>
      </c>
      <c r="AL785" s="291">
        <f>'1.  LRAMVA Summary'!Q53</f>
        <v>0</v>
      </c>
      <c r="AM785" s="292"/>
    </row>
    <row r="786" spans="1:39" ht="16" hidden="1" outlineLevel="1">
      <c r="A786" s="532"/>
      <c r="B786" s="504" t="s">
        <v>497</v>
      </c>
      <c r="C786" s="289"/>
      <c r="D786" s="289"/>
      <c r="E786" s="289"/>
      <c r="F786" s="289"/>
      <c r="G786" s="289"/>
      <c r="H786" s="289"/>
      <c r="I786" s="289"/>
      <c r="J786" s="289"/>
      <c r="K786" s="289"/>
      <c r="L786" s="289"/>
      <c r="M786" s="289"/>
      <c r="N786" s="290"/>
      <c r="O786" s="289"/>
      <c r="P786" s="289"/>
      <c r="Q786" s="289"/>
      <c r="R786" s="289"/>
      <c r="S786" s="289"/>
      <c r="T786" s="289"/>
      <c r="U786" s="289"/>
      <c r="V786" s="289"/>
      <c r="W786" s="289"/>
      <c r="X786" s="289"/>
      <c r="Y786" s="291"/>
      <c r="Z786" s="291"/>
      <c r="AA786" s="291"/>
      <c r="AB786" s="291"/>
      <c r="AC786" s="291"/>
      <c r="AD786" s="291"/>
      <c r="AE786" s="291"/>
      <c r="AF786" s="291"/>
      <c r="AG786" s="291"/>
      <c r="AH786" s="291"/>
      <c r="AI786" s="291"/>
      <c r="AJ786" s="291"/>
      <c r="AK786" s="291"/>
      <c r="AL786" s="291"/>
      <c r="AM786" s="292"/>
    </row>
    <row r="787" spans="1:39" ht="17" hidden="1" outlineLevel="1">
      <c r="A787" s="532">
        <v>1</v>
      </c>
      <c r="B787" s="428" t="s">
        <v>95</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0"/>
      <c r="Z787" s="410"/>
      <c r="AA787" s="410"/>
      <c r="AB787" s="410"/>
      <c r="AC787" s="410"/>
      <c r="AD787" s="410"/>
      <c r="AE787" s="410"/>
      <c r="AF787" s="410"/>
      <c r="AG787" s="410"/>
      <c r="AH787" s="410"/>
      <c r="AI787" s="410"/>
      <c r="AJ787" s="410"/>
      <c r="AK787" s="410"/>
      <c r="AL787" s="410"/>
      <c r="AM787" s="296">
        <f>SUM(Y787:AL787)</f>
        <v>0</v>
      </c>
    </row>
    <row r="788" spans="1:39" ht="16" hidden="1" outlineLevel="1">
      <c r="A788" s="532"/>
      <c r="B788" s="294" t="s">
        <v>342</v>
      </c>
      <c r="C788" s="291" t="s">
        <v>163</v>
      </c>
      <c r="D788" s="295"/>
      <c r="E788" s="295"/>
      <c r="F788" s="295"/>
      <c r="G788" s="295"/>
      <c r="H788" s="295"/>
      <c r="I788" s="295"/>
      <c r="J788" s="295"/>
      <c r="K788" s="295"/>
      <c r="L788" s="295"/>
      <c r="M788" s="295"/>
      <c r="N788" s="468"/>
      <c r="O788" s="295"/>
      <c r="P788" s="295"/>
      <c r="Q788" s="295"/>
      <c r="R788" s="295"/>
      <c r="S788" s="295"/>
      <c r="T788" s="295"/>
      <c r="U788" s="295"/>
      <c r="V788" s="295"/>
      <c r="W788" s="295"/>
      <c r="X788" s="295"/>
      <c r="Y788" s="411">
        <f>Y787</f>
        <v>0</v>
      </c>
      <c r="Z788" s="411">
        <f t="shared" ref="Z788" si="1660">Z787</f>
        <v>0</v>
      </c>
      <c r="AA788" s="411">
        <f t="shared" ref="AA788" si="1661">AA787</f>
        <v>0</v>
      </c>
      <c r="AB788" s="411">
        <f t="shared" ref="AB788" si="1662">AB787</f>
        <v>0</v>
      </c>
      <c r="AC788" s="411">
        <f t="shared" ref="AC788" si="1663">AC787</f>
        <v>0</v>
      </c>
      <c r="AD788" s="411">
        <f t="shared" ref="AD788" si="1664">AD787</f>
        <v>0</v>
      </c>
      <c r="AE788" s="411">
        <f t="shared" ref="AE788" si="1665">AE787</f>
        <v>0</v>
      </c>
      <c r="AF788" s="411">
        <f t="shared" ref="AF788" si="1666">AF787</f>
        <v>0</v>
      </c>
      <c r="AG788" s="411">
        <f t="shared" ref="AG788" si="1667">AG787</f>
        <v>0</v>
      </c>
      <c r="AH788" s="411">
        <f t="shared" ref="AH788" si="1668">AH787</f>
        <v>0</v>
      </c>
      <c r="AI788" s="411">
        <f t="shared" ref="AI788" si="1669">AI787</f>
        <v>0</v>
      </c>
      <c r="AJ788" s="411">
        <f t="shared" ref="AJ788" si="1670">AJ787</f>
        <v>0</v>
      </c>
      <c r="AK788" s="411">
        <f t="shared" ref="AK788" si="1671">AK787</f>
        <v>0</v>
      </c>
      <c r="AL788" s="411">
        <f t="shared" ref="AL788" si="1672">AL787</f>
        <v>0</v>
      </c>
      <c r="AM788" s="297"/>
    </row>
    <row r="789" spans="1:39" ht="16" hidden="1" outlineLevel="1">
      <c r="A789" s="532"/>
      <c r="B789" s="298"/>
      <c r="C789" s="299"/>
      <c r="D789" s="299"/>
      <c r="E789" s="299"/>
      <c r="F789" s="299"/>
      <c r="G789" s="299"/>
      <c r="H789" s="299"/>
      <c r="I789" s="299"/>
      <c r="J789" s="299"/>
      <c r="K789" s="299"/>
      <c r="L789" s="299"/>
      <c r="M789" s="299"/>
      <c r="N789" s="300"/>
      <c r="O789" s="299"/>
      <c r="P789" s="299"/>
      <c r="Q789" s="299"/>
      <c r="R789" s="299"/>
      <c r="S789" s="299"/>
      <c r="T789" s="299"/>
      <c r="U789" s="299"/>
      <c r="V789" s="299"/>
      <c r="W789" s="299"/>
      <c r="X789" s="299"/>
      <c r="Y789" s="412"/>
      <c r="Z789" s="413"/>
      <c r="AA789" s="413"/>
      <c r="AB789" s="413"/>
      <c r="AC789" s="413"/>
      <c r="AD789" s="413"/>
      <c r="AE789" s="413"/>
      <c r="AF789" s="413"/>
      <c r="AG789" s="413"/>
      <c r="AH789" s="413"/>
      <c r="AI789" s="413"/>
      <c r="AJ789" s="413"/>
      <c r="AK789" s="413"/>
      <c r="AL789" s="413"/>
      <c r="AM789" s="302"/>
    </row>
    <row r="790" spans="1:39" ht="17" hidden="1" outlineLevel="1">
      <c r="A790" s="532">
        <v>2</v>
      </c>
      <c r="B790" s="428" t="s">
        <v>96</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0"/>
      <c r="Z790" s="410"/>
      <c r="AA790" s="410"/>
      <c r="AB790" s="410"/>
      <c r="AC790" s="410"/>
      <c r="AD790" s="410"/>
      <c r="AE790" s="410"/>
      <c r="AF790" s="410"/>
      <c r="AG790" s="410"/>
      <c r="AH790" s="410"/>
      <c r="AI790" s="410"/>
      <c r="AJ790" s="410"/>
      <c r="AK790" s="410"/>
      <c r="AL790" s="410"/>
      <c r="AM790" s="296">
        <f>SUM(Y790:AL790)</f>
        <v>0</v>
      </c>
    </row>
    <row r="791" spans="1:39" ht="16" hidden="1" outlineLevel="1">
      <c r="A791" s="532"/>
      <c r="B791" s="294" t="s">
        <v>342</v>
      </c>
      <c r="C791" s="291" t="s">
        <v>163</v>
      </c>
      <c r="D791" s="295"/>
      <c r="E791" s="295"/>
      <c r="F791" s="295"/>
      <c r="G791" s="295"/>
      <c r="H791" s="295"/>
      <c r="I791" s="295"/>
      <c r="J791" s="295"/>
      <c r="K791" s="295"/>
      <c r="L791" s="295"/>
      <c r="M791" s="295"/>
      <c r="N791" s="468"/>
      <c r="O791" s="295"/>
      <c r="P791" s="295"/>
      <c r="Q791" s="295"/>
      <c r="R791" s="295"/>
      <c r="S791" s="295"/>
      <c r="T791" s="295"/>
      <c r="U791" s="295"/>
      <c r="V791" s="295"/>
      <c r="W791" s="295"/>
      <c r="X791" s="295"/>
      <c r="Y791" s="411">
        <f>Y790</f>
        <v>0</v>
      </c>
      <c r="Z791" s="411">
        <f t="shared" ref="Z791" si="1673">Z790</f>
        <v>0</v>
      </c>
      <c r="AA791" s="411">
        <f t="shared" ref="AA791" si="1674">AA790</f>
        <v>0</v>
      </c>
      <c r="AB791" s="411">
        <f t="shared" ref="AB791" si="1675">AB790</f>
        <v>0</v>
      </c>
      <c r="AC791" s="411">
        <f t="shared" ref="AC791" si="1676">AC790</f>
        <v>0</v>
      </c>
      <c r="AD791" s="411">
        <f t="shared" ref="AD791" si="1677">AD790</f>
        <v>0</v>
      </c>
      <c r="AE791" s="411">
        <f t="shared" ref="AE791" si="1678">AE790</f>
        <v>0</v>
      </c>
      <c r="AF791" s="411">
        <f t="shared" ref="AF791" si="1679">AF790</f>
        <v>0</v>
      </c>
      <c r="AG791" s="411">
        <f t="shared" ref="AG791" si="1680">AG790</f>
        <v>0</v>
      </c>
      <c r="AH791" s="411">
        <f t="shared" ref="AH791" si="1681">AH790</f>
        <v>0</v>
      </c>
      <c r="AI791" s="411">
        <f t="shared" ref="AI791" si="1682">AI790</f>
        <v>0</v>
      </c>
      <c r="AJ791" s="411">
        <f t="shared" ref="AJ791" si="1683">AJ790</f>
        <v>0</v>
      </c>
      <c r="AK791" s="411">
        <f t="shared" ref="AK791" si="1684">AK790</f>
        <v>0</v>
      </c>
      <c r="AL791" s="411">
        <f t="shared" ref="AL791" si="1685">AL790</f>
        <v>0</v>
      </c>
      <c r="AM791" s="297"/>
    </row>
    <row r="792" spans="1:39" ht="16" hidden="1" outlineLevel="1">
      <c r="A792" s="532"/>
      <c r="B792" s="298"/>
      <c r="C792" s="299"/>
      <c r="D792" s="304"/>
      <c r="E792" s="304"/>
      <c r="F792" s="304"/>
      <c r="G792" s="304"/>
      <c r="H792" s="304"/>
      <c r="I792" s="304"/>
      <c r="J792" s="304"/>
      <c r="K792" s="304"/>
      <c r="L792" s="304"/>
      <c r="M792" s="304"/>
      <c r="N792" s="300"/>
      <c r="O792" s="304"/>
      <c r="P792" s="304"/>
      <c r="Q792" s="304"/>
      <c r="R792" s="304"/>
      <c r="S792" s="304"/>
      <c r="T792" s="304"/>
      <c r="U792" s="304"/>
      <c r="V792" s="304"/>
      <c r="W792" s="304"/>
      <c r="X792" s="304"/>
      <c r="Y792" s="412"/>
      <c r="Z792" s="413"/>
      <c r="AA792" s="413"/>
      <c r="AB792" s="413"/>
      <c r="AC792" s="413"/>
      <c r="AD792" s="413"/>
      <c r="AE792" s="413"/>
      <c r="AF792" s="413"/>
      <c r="AG792" s="413"/>
      <c r="AH792" s="413"/>
      <c r="AI792" s="413"/>
      <c r="AJ792" s="413"/>
      <c r="AK792" s="413"/>
      <c r="AL792" s="413"/>
      <c r="AM792" s="302"/>
    </row>
    <row r="793" spans="1:39" ht="17" hidden="1" outlineLevel="1">
      <c r="A793" s="532">
        <v>3</v>
      </c>
      <c r="B793" s="428" t="s">
        <v>97</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0"/>
      <c r="Z793" s="410"/>
      <c r="AA793" s="410"/>
      <c r="AB793" s="410"/>
      <c r="AC793" s="410"/>
      <c r="AD793" s="410"/>
      <c r="AE793" s="410"/>
      <c r="AF793" s="410"/>
      <c r="AG793" s="410"/>
      <c r="AH793" s="410"/>
      <c r="AI793" s="410"/>
      <c r="AJ793" s="410"/>
      <c r="AK793" s="410"/>
      <c r="AL793" s="410"/>
      <c r="AM793" s="296">
        <f>SUM(Y793:AL793)</f>
        <v>0</v>
      </c>
    </row>
    <row r="794" spans="1:39" ht="16" hidden="1" outlineLevel="1">
      <c r="A794" s="532"/>
      <c r="B794" s="294" t="s">
        <v>342</v>
      </c>
      <c r="C794" s="291" t="s">
        <v>163</v>
      </c>
      <c r="D794" s="295"/>
      <c r="E794" s="295"/>
      <c r="F794" s="295"/>
      <c r="G794" s="295"/>
      <c r="H794" s="295"/>
      <c r="I794" s="295"/>
      <c r="J794" s="295"/>
      <c r="K794" s="295"/>
      <c r="L794" s="295"/>
      <c r="M794" s="295"/>
      <c r="N794" s="468"/>
      <c r="O794" s="295"/>
      <c r="P794" s="295"/>
      <c r="Q794" s="295"/>
      <c r="R794" s="295"/>
      <c r="S794" s="295"/>
      <c r="T794" s="295"/>
      <c r="U794" s="295"/>
      <c r="V794" s="295"/>
      <c r="W794" s="295"/>
      <c r="X794" s="295"/>
      <c r="Y794" s="411">
        <f>Y793</f>
        <v>0</v>
      </c>
      <c r="Z794" s="411">
        <f t="shared" ref="Z794" si="1686">Z793</f>
        <v>0</v>
      </c>
      <c r="AA794" s="411">
        <f t="shared" ref="AA794" si="1687">AA793</f>
        <v>0</v>
      </c>
      <c r="AB794" s="411">
        <f t="shared" ref="AB794" si="1688">AB793</f>
        <v>0</v>
      </c>
      <c r="AC794" s="411">
        <f t="shared" ref="AC794" si="1689">AC793</f>
        <v>0</v>
      </c>
      <c r="AD794" s="411">
        <f t="shared" ref="AD794" si="1690">AD793</f>
        <v>0</v>
      </c>
      <c r="AE794" s="411">
        <f t="shared" ref="AE794" si="1691">AE793</f>
        <v>0</v>
      </c>
      <c r="AF794" s="411">
        <f t="shared" ref="AF794" si="1692">AF793</f>
        <v>0</v>
      </c>
      <c r="AG794" s="411">
        <f t="shared" ref="AG794" si="1693">AG793</f>
        <v>0</v>
      </c>
      <c r="AH794" s="411">
        <f t="shared" ref="AH794" si="1694">AH793</f>
        <v>0</v>
      </c>
      <c r="AI794" s="411">
        <f t="shared" ref="AI794" si="1695">AI793</f>
        <v>0</v>
      </c>
      <c r="AJ794" s="411">
        <f t="shared" ref="AJ794" si="1696">AJ793</f>
        <v>0</v>
      </c>
      <c r="AK794" s="411">
        <f t="shared" ref="AK794" si="1697">AK793</f>
        <v>0</v>
      </c>
      <c r="AL794" s="411">
        <f t="shared" ref="AL794" si="1698">AL793</f>
        <v>0</v>
      </c>
      <c r="AM794" s="297"/>
    </row>
    <row r="795" spans="1:39" ht="16" hidden="1" outlineLevel="1">
      <c r="A795" s="532"/>
      <c r="B795" s="294"/>
      <c r="C795" s="305"/>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2"/>
      <c r="Z795" s="412"/>
      <c r="AA795" s="412"/>
      <c r="AB795" s="412"/>
      <c r="AC795" s="412"/>
      <c r="AD795" s="412"/>
      <c r="AE795" s="412"/>
      <c r="AF795" s="412"/>
      <c r="AG795" s="412"/>
      <c r="AH795" s="412"/>
      <c r="AI795" s="412"/>
      <c r="AJ795" s="412"/>
      <c r="AK795" s="412"/>
      <c r="AL795" s="412"/>
      <c r="AM795" s="306"/>
    </row>
    <row r="796" spans="1:39" ht="17" hidden="1" outlineLevel="1">
      <c r="A796" s="532">
        <v>4</v>
      </c>
      <c r="B796" s="520" t="s">
        <v>682</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5"/>
      <c r="Z796" s="415"/>
      <c r="AA796" s="415"/>
      <c r="AB796" s="415"/>
      <c r="AC796" s="415"/>
      <c r="AD796" s="415"/>
      <c r="AE796" s="415"/>
      <c r="AF796" s="410"/>
      <c r="AG796" s="410"/>
      <c r="AH796" s="410"/>
      <c r="AI796" s="410"/>
      <c r="AJ796" s="410"/>
      <c r="AK796" s="410"/>
      <c r="AL796" s="410"/>
      <c r="AM796" s="296">
        <f>SUM(Y796:AL796)</f>
        <v>0</v>
      </c>
    </row>
    <row r="797" spans="1:39" ht="16" hidden="1" outlineLevel="1">
      <c r="A797" s="532"/>
      <c r="B797" s="294" t="s">
        <v>342</v>
      </c>
      <c r="C797" s="291" t="s">
        <v>163</v>
      </c>
      <c r="D797" s="295"/>
      <c r="E797" s="295"/>
      <c r="F797" s="295"/>
      <c r="G797" s="295"/>
      <c r="H797" s="295"/>
      <c r="I797" s="295"/>
      <c r="J797" s="295"/>
      <c r="K797" s="295"/>
      <c r="L797" s="295"/>
      <c r="M797" s="295"/>
      <c r="N797" s="468"/>
      <c r="O797" s="295"/>
      <c r="P797" s="295"/>
      <c r="Q797" s="295"/>
      <c r="R797" s="295"/>
      <c r="S797" s="295"/>
      <c r="T797" s="295"/>
      <c r="U797" s="295"/>
      <c r="V797" s="295"/>
      <c r="W797" s="295"/>
      <c r="X797" s="295"/>
      <c r="Y797" s="411">
        <f>Y796</f>
        <v>0</v>
      </c>
      <c r="Z797" s="411">
        <f t="shared" ref="Z797" si="1699">Z796</f>
        <v>0</v>
      </c>
      <c r="AA797" s="411">
        <f t="shared" ref="AA797" si="1700">AA796</f>
        <v>0</v>
      </c>
      <c r="AB797" s="411">
        <f t="shared" ref="AB797" si="1701">AB796</f>
        <v>0</v>
      </c>
      <c r="AC797" s="411">
        <f t="shared" ref="AC797" si="1702">AC796</f>
        <v>0</v>
      </c>
      <c r="AD797" s="411">
        <f t="shared" ref="AD797" si="1703">AD796</f>
        <v>0</v>
      </c>
      <c r="AE797" s="411">
        <f t="shared" ref="AE797" si="1704">AE796</f>
        <v>0</v>
      </c>
      <c r="AF797" s="411">
        <f t="shared" ref="AF797" si="1705">AF796</f>
        <v>0</v>
      </c>
      <c r="AG797" s="411">
        <f t="shared" ref="AG797" si="1706">AG796</f>
        <v>0</v>
      </c>
      <c r="AH797" s="411">
        <f t="shared" ref="AH797" si="1707">AH796</f>
        <v>0</v>
      </c>
      <c r="AI797" s="411">
        <f t="shared" ref="AI797" si="1708">AI796</f>
        <v>0</v>
      </c>
      <c r="AJ797" s="411">
        <f t="shared" ref="AJ797" si="1709">AJ796</f>
        <v>0</v>
      </c>
      <c r="AK797" s="411">
        <f t="shared" ref="AK797" si="1710">AK796</f>
        <v>0</v>
      </c>
      <c r="AL797" s="411">
        <f t="shared" ref="AL797" si="1711">AL796</f>
        <v>0</v>
      </c>
      <c r="AM797" s="297"/>
    </row>
    <row r="798" spans="1:39" ht="16" hidden="1" outlineLevel="1">
      <c r="A798" s="532"/>
      <c r="B798" s="294"/>
      <c r="C798" s="305"/>
      <c r="D798" s="304"/>
      <c r="E798" s="304"/>
      <c r="F798" s="304"/>
      <c r="G798" s="304"/>
      <c r="H798" s="304"/>
      <c r="I798" s="304"/>
      <c r="J798" s="304"/>
      <c r="K798" s="304"/>
      <c r="L798" s="304"/>
      <c r="M798" s="304"/>
      <c r="N798" s="291"/>
      <c r="O798" s="304"/>
      <c r="P798" s="304"/>
      <c r="Q798" s="304"/>
      <c r="R798" s="304"/>
      <c r="S798" s="304"/>
      <c r="T798" s="304"/>
      <c r="U798" s="304"/>
      <c r="V798" s="304"/>
      <c r="W798" s="304"/>
      <c r="X798" s="304"/>
      <c r="Y798" s="412"/>
      <c r="Z798" s="412"/>
      <c r="AA798" s="412"/>
      <c r="AB798" s="412"/>
      <c r="AC798" s="412"/>
      <c r="AD798" s="412"/>
      <c r="AE798" s="412"/>
      <c r="AF798" s="412"/>
      <c r="AG798" s="412"/>
      <c r="AH798" s="412"/>
      <c r="AI798" s="412"/>
      <c r="AJ798" s="412"/>
      <c r="AK798" s="412"/>
      <c r="AL798" s="412"/>
      <c r="AM798" s="306"/>
    </row>
    <row r="799" spans="1:39" ht="15.75" hidden="1" customHeight="1" outlineLevel="1">
      <c r="A799" s="532">
        <v>5</v>
      </c>
      <c r="B799" s="428" t="s">
        <v>98</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5"/>
      <c r="Z799" s="415"/>
      <c r="AA799" s="415"/>
      <c r="AB799" s="415"/>
      <c r="AC799" s="415"/>
      <c r="AD799" s="415"/>
      <c r="AE799" s="415"/>
      <c r="AF799" s="410"/>
      <c r="AG799" s="410"/>
      <c r="AH799" s="410"/>
      <c r="AI799" s="410"/>
      <c r="AJ799" s="410"/>
      <c r="AK799" s="410"/>
      <c r="AL799" s="410"/>
      <c r="AM799" s="296">
        <f>SUM(Y799:AL799)</f>
        <v>0</v>
      </c>
    </row>
    <row r="800" spans="1:39" ht="20.25" hidden="1" customHeight="1" outlineLevel="1">
      <c r="A800" s="532"/>
      <c r="B800" s="294" t="s">
        <v>342</v>
      </c>
      <c r="C800" s="291" t="s">
        <v>163</v>
      </c>
      <c r="D800" s="295"/>
      <c r="E800" s="295"/>
      <c r="F800" s="295"/>
      <c r="G800" s="295"/>
      <c r="H800" s="295"/>
      <c r="I800" s="295"/>
      <c r="J800" s="295"/>
      <c r="K800" s="295"/>
      <c r="L800" s="295"/>
      <c r="M800" s="295"/>
      <c r="N800" s="468"/>
      <c r="O800" s="295"/>
      <c r="P800" s="295"/>
      <c r="Q800" s="295"/>
      <c r="R800" s="295"/>
      <c r="S800" s="295"/>
      <c r="T800" s="295"/>
      <c r="U800" s="295"/>
      <c r="V800" s="295"/>
      <c r="W800" s="295"/>
      <c r="X800" s="295"/>
      <c r="Y800" s="411">
        <f>Y799</f>
        <v>0</v>
      </c>
      <c r="Z800" s="411">
        <f t="shared" ref="Z800" si="1712">Z799</f>
        <v>0</v>
      </c>
      <c r="AA800" s="411">
        <f t="shared" ref="AA800" si="1713">AA799</f>
        <v>0</v>
      </c>
      <c r="AB800" s="411">
        <f t="shared" ref="AB800" si="1714">AB799</f>
        <v>0</v>
      </c>
      <c r="AC800" s="411">
        <f t="shared" ref="AC800" si="1715">AC799</f>
        <v>0</v>
      </c>
      <c r="AD800" s="411">
        <f t="shared" ref="AD800" si="1716">AD799</f>
        <v>0</v>
      </c>
      <c r="AE800" s="411">
        <f t="shared" ref="AE800" si="1717">AE799</f>
        <v>0</v>
      </c>
      <c r="AF800" s="411">
        <f t="shared" ref="AF800" si="1718">AF799</f>
        <v>0</v>
      </c>
      <c r="AG800" s="411">
        <f t="shared" ref="AG800" si="1719">AG799</f>
        <v>0</v>
      </c>
      <c r="AH800" s="411">
        <f t="shared" ref="AH800" si="1720">AH799</f>
        <v>0</v>
      </c>
      <c r="AI800" s="411">
        <f t="shared" ref="AI800" si="1721">AI799</f>
        <v>0</v>
      </c>
      <c r="AJ800" s="411">
        <f t="shared" ref="AJ800" si="1722">AJ799</f>
        <v>0</v>
      </c>
      <c r="AK800" s="411">
        <f t="shared" ref="AK800" si="1723">AK799</f>
        <v>0</v>
      </c>
      <c r="AL800" s="411">
        <f t="shared" ref="AL800" si="1724">AL799</f>
        <v>0</v>
      </c>
      <c r="AM800" s="297"/>
    </row>
    <row r="801" spans="1:39" ht="16" hidden="1" outlineLevel="1">
      <c r="A801" s="532"/>
      <c r="B801" s="294"/>
      <c r="C801" s="291"/>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22"/>
      <c r="Z801" s="423"/>
      <c r="AA801" s="423"/>
      <c r="AB801" s="423"/>
      <c r="AC801" s="423"/>
      <c r="AD801" s="423"/>
      <c r="AE801" s="423"/>
      <c r="AF801" s="423"/>
      <c r="AG801" s="423"/>
      <c r="AH801" s="423"/>
      <c r="AI801" s="423"/>
      <c r="AJ801" s="423"/>
      <c r="AK801" s="423"/>
      <c r="AL801" s="423"/>
      <c r="AM801" s="297"/>
    </row>
    <row r="802" spans="1:39" ht="17" hidden="1" outlineLevel="1">
      <c r="A802" s="532"/>
      <c r="B802" s="319" t="s">
        <v>498</v>
      </c>
      <c r="C802" s="289"/>
      <c r="D802" s="289"/>
      <c r="E802" s="289"/>
      <c r="F802" s="289"/>
      <c r="G802" s="289"/>
      <c r="H802" s="289"/>
      <c r="I802" s="289"/>
      <c r="J802" s="289"/>
      <c r="K802" s="289"/>
      <c r="L802" s="289"/>
      <c r="M802" s="289"/>
      <c r="N802" s="290"/>
      <c r="O802" s="289"/>
      <c r="P802" s="289"/>
      <c r="Q802" s="289"/>
      <c r="R802" s="289"/>
      <c r="S802" s="289"/>
      <c r="T802" s="289"/>
      <c r="U802" s="289"/>
      <c r="V802" s="289"/>
      <c r="W802" s="289"/>
      <c r="X802" s="289"/>
      <c r="Y802" s="414"/>
      <c r="Z802" s="414"/>
      <c r="AA802" s="414"/>
      <c r="AB802" s="414"/>
      <c r="AC802" s="414"/>
      <c r="AD802" s="414"/>
      <c r="AE802" s="414"/>
      <c r="AF802" s="414"/>
      <c r="AG802" s="414"/>
      <c r="AH802" s="414"/>
      <c r="AI802" s="414"/>
      <c r="AJ802" s="414"/>
      <c r="AK802" s="414"/>
      <c r="AL802" s="414"/>
      <c r="AM802" s="292"/>
    </row>
    <row r="803" spans="1:39" ht="17" hidden="1" outlineLevel="1">
      <c r="A803" s="532">
        <v>6</v>
      </c>
      <c r="B803" s="428" t="s">
        <v>99</v>
      </c>
      <c r="C803" s="291" t="s">
        <v>25</v>
      </c>
      <c r="D803" s="295"/>
      <c r="E803" s="295"/>
      <c r="F803" s="295"/>
      <c r="G803" s="295"/>
      <c r="H803" s="295"/>
      <c r="I803" s="295"/>
      <c r="J803" s="295"/>
      <c r="K803" s="295"/>
      <c r="L803" s="295"/>
      <c r="M803" s="295"/>
      <c r="N803" s="295">
        <v>12</v>
      </c>
      <c r="O803" s="295"/>
      <c r="P803" s="295"/>
      <c r="Q803" s="295"/>
      <c r="R803" s="295"/>
      <c r="S803" s="295"/>
      <c r="T803" s="295"/>
      <c r="U803" s="295"/>
      <c r="V803" s="295"/>
      <c r="W803" s="295"/>
      <c r="X803" s="295"/>
      <c r="Y803" s="415"/>
      <c r="Z803" s="415"/>
      <c r="AA803" s="415"/>
      <c r="AB803" s="415"/>
      <c r="AC803" s="415"/>
      <c r="AD803" s="415"/>
      <c r="AE803" s="415"/>
      <c r="AF803" s="415"/>
      <c r="AG803" s="415"/>
      <c r="AH803" s="415"/>
      <c r="AI803" s="415"/>
      <c r="AJ803" s="415"/>
      <c r="AK803" s="415"/>
      <c r="AL803" s="415"/>
      <c r="AM803" s="296">
        <f>SUM(Y803:AL803)</f>
        <v>0</v>
      </c>
    </row>
    <row r="804" spans="1:39" ht="16" hidden="1" outlineLevel="1">
      <c r="A804" s="532"/>
      <c r="B804" s="294" t="s">
        <v>342</v>
      </c>
      <c r="C804" s="291" t="s">
        <v>163</v>
      </c>
      <c r="D804" s="295"/>
      <c r="E804" s="295"/>
      <c r="F804" s="295"/>
      <c r="G804" s="295"/>
      <c r="H804" s="295"/>
      <c r="I804" s="295"/>
      <c r="J804" s="295"/>
      <c r="K804" s="295"/>
      <c r="L804" s="295"/>
      <c r="M804" s="295"/>
      <c r="N804" s="295">
        <f>N803</f>
        <v>12</v>
      </c>
      <c r="O804" s="295"/>
      <c r="P804" s="295"/>
      <c r="Q804" s="295"/>
      <c r="R804" s="295"/>
      <c r="S804" s="295"/>
      <c r="T804" s="295"/>
      <c r="U804" s="295"/>
      <c r="V804" s="295"/>
      <c r="W804" s="295"/>
      <c r="X804" s="295"/>
      <c r="Y804" s="411">
        <f>Y803</f>
        <v>0</v>
      </c>
      <c r="Z804" s="411">
        <f t="shared" ref="Z804" si="1725">Z803</f>
        <v>0</v>
      </c>
      <c r="AA804" s="411">
        <f t="shared" ref="AA804" si="1726">AA803</f>
        <v>0</v>
      </c>
      <c r="AB804" s="411">
        <f t="shared" ref="AB804" si="1727">AB803</f>
        <v>0</v>
      </c>
      <c r="AC804" s="411">
        <f t="shared" ref="AC804" si="1728">AC803</f>
        <v>0</v>
      </c>
      <c r="AD804" s="411">
        <f t="shared" ref="AD804" si="1729">AD803</f>
        <v>0</v>
      </c>
      <c r="AE804" s="411">
        <f t="shared" ref="AE804" si="1730">AE803</f>
        <v>0</v>
      </c>
      <c r="AF804" s="411">
        <f t="shared" ref="AF804" si="1731">AF803</f>
        <v>0</v>
      </c>
      <c r="AG804" s="411">
        <f t="shared" ref="AG804" si="1732">AG803</f>
        <v>0</v>
      </c>
      <c r="AH804" s="411">
        <f t="shared" ref="AH804" si="1733">AH803</f>
        <v>0</v>
      </c>
      <c r="AI804" s="411">
        <f t="shared" ref="AI804" si="1734">AI803</f>
        <v>0</v>
      </c>
      <c r="AJ804" s="411">
        <f t="shared" ref="AJ804" si="1735">AJ803</f>
        <v>0</v>
      </c>
      <c r="AK804" s="411">
        <f t="shared" ref="AK804" si="1736">AK803</f>
        <v>0</v>
      </c>
      <c r="AL804" s="411">
        <f t="shared" ref="AL804" si="1737">AL803</f>
        <v>0</v>
      </c>
      <c r="AM804" s="311"/>
    </row>
    <row r="805" spans="1:39" ht="16" hidden="1" outlineLevel="1">
      <c r="A805" s="532"/>
      <c r="B805" s="310"/>
      <c r="C805" s="312"/>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6"/>
      <c r="Z805" s="416"/>
      <c r="AA805" s="416"/>
      <c r="AB805" s="416"/>
      <c r="AC805" s="416"/>
      <c r="AD805" s="416"/>
      <c r="AE805" s="416"/>
      <c r="AF805" s="416"/>
      <c r="AG805" s="416"/>
      <c r="AH805" s="416"/>
      <c r="AI805" s="416"/>
      <c r="AJ805" s="416"/>
      <c r="AK805" s="416"/>
      <c r="AL805" s="416"/>
      <c r="AM805" s="313"/>
    </row>
    <row r="806" spans="1:39" ht="34" hidden="1" outlineLevel="1">
      <c r="A806" s="532">
        <v>7</v>
      </c>
      <c r="B806" s="428" t="s">
        <v>100</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ht="16" hidden="1"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1738">Z806</f>
        <v>0</v>
      </c>
      <c r="AA807" s="411">
        <f t="shared" ref="AA807" si="1739">AA806</f>
        <v>0</v>
      </c>
      <c r="AB807" s="411">
        <f t="shared" ref="AB807" si="1740">AB806</f>
        <v>0</v>
      </c>
      <c r="AC807" s="411">
        <f t="shared" ref="AC807" si="1741">AC806</f>
        <v>0</v>
      </c>
      <c r="AD807" s="411">
        <f t="shared" ref="AD807" si="1742">AD806</f>
        <v>0</v>
      </c>
      <c r="AE807" s="411">
        <f t="shared" ref="AE807" si="1743">AE806</f>
        <v>0</v>
      </c>
      <c r="AF807" s="411">
        <f t="shared" ref="AF807" si="1744">AF806</f>
        <v>0</v>
      </c>
      <c r="AG807" s="411">
        <f t="shared" ref="AG807" si="1745">AG806</f>
        <v>0</v>
      </c>
      <c r="AH807" s="411">
        <f t="shared" ref="AH807" si="1746">AH806</f>
        <v>0</v>
      </c>
      <c r="AI807" s="411">
        <f t="shared" ref="AI807" si="1747">AI806</f>
        <v>0</v>
      </c>
      <c r="AJ807" s="411">
        <f t="shared" ref="AJ807" si="1748">AJ806</f>
        <v>0</v>
      </c>
      <c r="AK807" s="411">
        <f t="shared" ref="AK807" si="1749">AK806</f>
        <v>0</v>
      </c>
      <c r="AL807" s="411">
        <f t="shared" ref="AL807" si="1750">AL806</f>
        <v>0</v>
      </c>
      <c r="AM807" s="311"/>
    </row>
    <row r="808" spans="1:39" ht="16" hidden="1" outlineLevel="1">
      <c r="A808" s="532"/>
      <c r="B808" s="314"/>
      <c r="C808" s="312"/>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6"/>
      <c r="Z808" s="417"/>
      <c r="AA808" s="416"/>
      <c r="AB808" s="416"/>
      <c r="AC808" s="416"/>
      <c r="AD808" s="416"/>
      <c r="AE808" s="416"/>
      <c r="AF808" s="416"/>
      <c r="AG808" s="416"/>
      <c r="AH808" s="416"/>
      <c r="AI808" s="416"/>
      <c r="AJ808" s="416"/>
      <c r="AK808" s="416"/>
      <c r="AL808" s="416"/>
      <c r="AM808" s="313"/>
    </row>
    <row r="809" spans="1:39" ht="34" hidden="1" outlineLevel="1">
      <c r="A809" s="532">
        <v>8</v>
      </c>
      <c r="B809" s="428" t="s">
        <v>101</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ht="16" hidden="1" outlineLevel="1">
      <c r="A810" s="532"/>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751">Z809</f>
        <v>0</v>
      </c>
      <c r="AA810" s="411">
        <f t="shared" ref="AA810" si="1752">AA809</f>
        <v>0</v>
      </c>
      <c r="AB810" s="411">
        <f t="shared" ref="AB810" si="1753">AB809</f>
        <v>0</v>
      </c>
      <c r="AC810" s="411">
        <f t="shared" ref="AC810" si="1754">AC809</f>
        <v>0</v>
      </c>
      <c r="AD810" s="411">
        <f t="shared" ref="AD810" si="1755">AD809</f>
        <v>0</v>
      </c>
      <c r="AE810" s="411">
        <f t="shared" ref="AE810" si="1756">AE809</f>
        <v>0</v>
      </c>
      <c r="AF810" s="411">
        <f t="shared" ref="AF810" si="1757">AF809</f>
        <v>0</v>
      </c>
      <c r="AG810" s="411">
        <f t="shared" ref="AG810" si="1758">AG809</f>
        <v>0</v>
      </c>
      <c r="AH810" s="411">
        <f t="shared" ref="AH810" si="1759">AH809</f>
        <v>0</v>
      </c>
      <c r="AI810" s="411">
        <f t="shared" ref="AI810" si="1760">AI809</f>
        <v>0</v>
      </c>
      <c r="AJ810" s="411">
        <f t="shared" ref="AJ810" si="1761">AJ809</f>
        <v>0</v>
      </c>
      <c r="AK810" s="411">
        <f t="shared" ref="AK810" si="1762">AK809</f>
        <v>0</v>
      </c>
      <c r="AL810" s="411">
        <f t="shared" ref="AL810" si="1763">AL809</f>
        <v>0</v>
      </c>
      <c r="AM810" s="311"/>
    </row>
    <row r="811" spans="1:39" ht="16" hidden="1" outlineLevel="1">
      <c r="A811" s="532"/>
      <c r="B811" s="314"/>
      <c r="C811" s="312"/>
      <c r="D811" s="316"/>
      <c r="E811" s="316"/>
      <c r="F811" s="316"/>
      <c r="G811" s="316"/>
      <c r="H811" s="316"/>
      <c r="I811" s="316"/>
      <c r="J811" s="316"/>
      <c r="K811" s="316"/>
      <c r="L811" s="316"/>
      <c r="M811" s="316"/>
      <c r="N811" s="291"/>
      <c r="O811" s="316"/>
      <c r="P811" s="316"/>
      <c r="Q811" s="316"/>
      <c r="R811" s="316"/>
      <c r="S811" s="316"/>
      <c r="T811" s="316"/>
      <c r="U811" s="316"/>
      <c r="V811" s="316"/>
      <c r="W811" s="316"/>
      <c r="X811" s="316"/>
      <c r="Y811" s="416"/>
      <c r="Z811" s="417"/>
      <c r="AA811" s="416"/>
      <c r="AB811" s="416"/>
      <c r="AC811" s="416"/>
      <c r="AD811" s="416"/>
      <c r="AE811" s="416"/>
      <c r="AF811" s="416"/>
      <c r="AG811" s="416"/>
      <c r="AH811" s="416"/>
      <c r="AI811" s="416"/>
      <c r="AJ811" s="416"/>
      <c r="AK811" s="416"/>
      <c r="AL811" s="416"/>
      <c r="AM811" s="313"/>
    </row>
    <row r="812" spans="1:39" ht="34" hidden="1" outlineLevel="1">
      <c r="A812" s="532">
        <v>9</v>
      </c>
      <c r="B812" s="428" t="s">
        <v>102</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5"/>
      <c r="AG812" s="415"/>
      <c r="AH812" s="415"/>
      <c r="AI812" s="415"/>
      <c r="AJ812" s="415"/>
      <c r="AK812" s="415"/>
      <c r="AL812" s="415"/>
      <c r="AM812" s="296">
        <f>SUM(Y812:AL812)</f>
        <v>0</v>
      </c>
    </row>
    <row r="813" spans="1:39" ht="16"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764">Z812</f>
        <v>0</v>
      </c>
      <c r="AA813" s="411">
        <f t="shared" ref="AA813" si="1765">AA812</f>
        <v>0</v>
      </c>
      <c r="AB813" s="411">
        <f t="shared" ref="AB813" si="1766">AB812</f>
        <v>0</v>
      </c>
      <c r="AC813" s="411">
        <f t="shared" ref="AC813" si="1767">AC812</f>
        <v>0</v>
      </c>
      <c r="AD813" s="411">
        <f t="shared" ref="AD813" si="1768">AD812</f>
        <v>0</v>
      </c>
      <c r="AE813" s="411">
        <f t="shared" ref="AE813" si="1769">AE812</f>
        <v>0</v>
      </c>
      <c r="AF813" s="411">
        <f t="shared" ref="AF813" si="1770">AF812</f>
        <v>0</v>
      </c>
      <c r="AG813" s="411">
        <f t="shared" ref="AG813" si="1771">AG812</f>
        <v>0</v>
      </c>
      <c r="AH813" s="411">
        <f t="shared" ref="AH813" si="1772">AH812</f>
        <v>0</v>
      </c>
      <c r="AI813" s="411">
        <f t="shared" ref="AI813" si="1773">AI812</f>
        <v>0</v>
      </c>
      <c r="AJ813" s="411">
        <f t="shared" ref="AJ813" si="1774">AJ812</f>
        <v>0</v>
      </c>
      <c r="AK813" s="411">
        <f t="shared" ref="AK813" si="1775">AK812</f>
        <v>0</v>
      </c>
      <c r="AL813" s="411">
        <f t="shared" ref="AL813" si="1776">AL812</f>
        <v>0</v>
      </c>
      <c r="AM813" s="311"/>
    </row>
    <row r="814" spans="1:39" ht="16" hidden="1" outlineLevel="1">
      <c r="A814" s="532"/>
      <c r="B814" s="314"/>
      <c r="C814" s="312"/>
      <c r="D814" s="316"/>
      <c r="E814" s="316"/>
      <c r="F814" s="316"/>
      <c r="G814" s="316"/>
      <c r="H814" s="316"/>
      <c r="I814" s="316"/>
      <c r="J814" s="316"/>
      <c r="K814" s="316"/>
      <c r="L814" s="316"/>
      <c r="M814" s="316"/>
      <c r="N814" s="291"/>
      <c r="O814" s="316"/>
      <c r="P814" s="316"/>
      <c r="Q814" s="316"/>
      <c r="R814" s="316"/>
      <c r="S814" s="316"/>
      <c r="T814" s="316"/>
      <c r="U814" s="316"/>
      <c r="V814" s="316"/>
      <c r="W814" s="316"/>
      <c r="X814" s="316"/>
      <c r="Y814" s="416"/>
      <c r="Z814" s="416"/>
      <c r="AA814" s="416"/>
      <c r="AB814" s="416"/>
      <c r="AC814" s="416"/>
      <c r="AD814" s="416"/>
      <c r="AE814" s="416"/>
      <c r="AF814" s="416"/>
      <c r="AG814" s="416"/>
      <c r="AH814" s="416"/>
      <c r="AI814" s="416"/>
      <c r="AJ814" s="416"/>
      <c r="AK814" s="416"/>
      <c r="AL814" s="416"/>
      <c r="AM814" s="313"/>
    </row>
    <row r="815" spans="1:39" ht="34" hidden="1" outlineLevel="1">
      <c r="A815" s="532">
        <v>10</v>
      </c>
      <c r="B815" s="428" t="s">
        <v>103</v>
      </c>
      <c r="C815" s="291" t="s">
        <v>25</v>
      </c>
      <c r="D815" s="295"/>
      <c r="E815" s="295"/>
      <c r="F815" s="295"/>
      <c r="G815" s="295"/>
      <c r="H815" s="295"/>
      <c r="I815" s="295"/>
      <c r="J815" s="295"/>
      <c r="K815" s="295"/>
      <c r="L815" s="295"/>
      <c r="M815" s="295"/>
      <c r="N815" s="295">
        <v>3</v>
      </c>
      <c r="O815" s="295"/>
      <c r="P815" s="295"/>
      <c r="Q815" s="295"/>
      <c r="R815" s="295"/>
      <c r="S815" s="295"/>
      <c r="T815" s="295"/>
      <c r="U815" s="295"/>
      <c r="V815" s="295"/>
      <c r="W815" s="295"/>
      <c r="X815" s="295"/>
      <c r="Y815" s="415"/>
      <c r="Z815" s="415"/>
      <c r="AA815" s="415"/>
      <c r="AB815" s="415"/>
      <c r="AC815" s="415"/>
      <c r="AD815" s="415"/>
      <c r="AE815" s="415"/>
      <c r="AF815" s="415"/>
      <c r="AG815" s="415"/>
      <c r="AH815" s="415"/>
      <c r="AI815" s="415"/>
      <c r="AJ815" s="415"/>
      <c r="AK815" s="415"/>
      <c r="AL815" s="415"/>
      <c r="AM815" s="296">
        <f>SUM(Y815:AL815)</f>
        <v>0</v>
      </c>
    </row>
    <row r="816" spans="1:39" ht="16" hidden="1" outlineLevel="1">
      <c r="A816" s="532"/>
      <c r="B816" s="294" t="s">
        <v>342</v>
      </c>
      <c r="C816" s="291" t="s">
        <v>163</v>
      </c>
      <c r="D816" s="295"/>
      <c r="E816" s="295"/>
      <c r="F816" s="295"/>
      <c r="G816" s="295"/>
      <c r="H816" s="295"/>
      <c r="I816" s="295"/>
      <c r="J816" s="295"/>
      <c r="K816" s="295"/>
      <c r="L816" s="295"/>
      <c r="M816" s="295"/>
      <c r="N816" s="295">
        <f>N815</f>
        <v>3</v>
      </c>
      <c r="O816" s="295"/>
      <c r="P816" s="295"/>
      <c r="Q816" s="295"/>
      <c r="R816" s="295"/>
      <c r="S816" s="295"/>
      <c r="T816" s="295"/>
      <c r="U816" s="295"/>
      <c r="V816" s="295"/>
      <c r="W816" s="295"/>
      <c r="X816" s="295"/>
      <c r="Y816" s="411">
        <f>Y815</f>
        <v>0</v>
      </c>
      <c r="Z816" s="411">
        <f t="shared" ref="Z816" si="1777">Z815</f>
        <v>0</v>
      </c>
      <c r="AA816" s="411">
        <f t="shared" ref="AA816" si="1778">AA815</f>
        <v>0</v>
      </c>
      <c r="AB816" s="411">
        <f t="shared" ref="AB816" si="1779">AB815</f>
        <v>0</v>
      </c>
      <c r="AC816" s="411">
        <f t="shared" ref="AC816" si="1780">AC815</f>
        <v>0</v>
      </c>
      <c r="AD816" s="411">
        <f t="shared" ref="AD816" si="1781">AD815</f>
        <v>0</v>
      </c>
      <c r="AE816" s="411">
        <f t="shared" ref="AE816" si="1782">AE815</f>
        <v>0</v>
      </c>
      <c r="AF816" s="411">
        <f t="shared" ref="AF816" si="1783">AF815</f>
        <v>0</v>
      </c>
      <c r="AG816" s="411">
        <f t="shared" ref="AG816" si="1784">AG815</f>
        <v>0</v>
      </c>
      <c r="AH816" s="411">
        <f t="shared" ref="AH816" si="1785">AH815</f>
        <v>0</v>
      </c>
      <c r="AI816" s="411">
        <f t="shared" ref="AI816" si="1786">AI815</f>
        <v>0</v>
      </c>
      <c r="AJ816" s="411">
        <f t="shared" ref="AJ816" si="1787">AJ815</f>
        <v>0</v>
      </c>
      <c r="AK816" s="411">
        <f t="shared" ref="AK816" si="1788">AK815</f>
        <v>0</v>
      </c>
      <c r="AL816" s="411">
        <f t="shared" ref="AL816" si="1789">AL815</f>
        <v>0</v>
      </c>
      <c r="AM816" s="311"/>
    </row>
    <row r="817" spans="1:39" ht="16" hidden="1" outlineLevel="1">
      <c r="A817" s="532"/>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6"/>
      <c r="Z817" s="417"/>
      <c r="AA817" s="416"/>
      <c r="AB817" s="416"/>
      <c r="AC817" s="416"/>
      <c r="AD817" s="416"/>
      <c r="AE817" s="416"/>
      <c r="AF817" s="416"/>
      <c r="AG817" s="416"/>
      <c r="AH817" s="416"/>
      <c r="AI817" s="416"/>
      <c r="AJ817" s="416"/>
      <c r="AK817" s="416"/>
      <c r="AL817" s="416"/>
      <c r="AM817" s="313"/>
    </row>
    <row r="818" spans="1:39" ht="16" hidden="1" outlineLevel="1">
      <c r="A818" s="532"/>
      <c r="B818" s="288" t="s">
        <v>10</v>
      </c>
      <c r="C818" s="289"/>
      <c r="D818" s="289"/>
      <c r="E818" s="289"/>
      <c r="F818" s="289"/>
      <c r="G818" s="289"/>
      <c r="H818" s="289"/>
      <c r="I818" s="289"/>
      <c r="J818" s="289"/>
      <c r="K818" s="289"/>
      <c r="L818" s="289"/>
      <c r="M818" s="289"/>
      <c r="N818" s="290"/>
      <c r="O818" s="289"/>
      <c r="P818" s="289"/>
      <c r="Q818" s="289"/>
      <c r="R818" s="289"/>
      <c r="S818" s="289"/>
      <c r="T818" s="289"/>
      <c r="U818" s="289"/>
      <c r="V818" s="289"/>
      <c r="W818" s="289"/>
      <c r="X818" s="289"/>
      <c r="Y818" s="414"/>
      <c r="Z818" s="414"/>
      <c r="AA818" s="414"/>
      <c r="AB818" s="414"/>
      <c r="AC818" s="414"/>
      <c r="AD818" s="414"/>
      <c r="AE818" s="414"/>
      <c r="AF818" s="414"/>
      <c r="AG818" s="414"/>
      <c r="AH818" s="414"/>
      <c r="AI818" s="414"/>
      <c r="AJ818" s="414"/>
      <c r="AK818" s="414"/>
      <c r="AL818" s="414"/>
      <c r="AM818" s="292"/>
    </row>
    <row r="819" spans="1:39" ht="34" hidden="1" outlineLevel="1">
      <c r="A819" s="532">
        <v>11</v>
      </c>
      <c r="B819" s="428" t="s">
        <v>104</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26"/>
      <c r="Z819" s="415"/>
      <c r="AA819" s="415"/>
      <c r="AB819" s="415"/>
      <c r="AC819" s="415"/>
      <c r="AD819" s="415"/>
      <c r="AE819" s="415"/>
      <c r="AF819" s="415"/>
      <c r="AG819" s="415"/>
      <c r="AH819" s="415"/>
      <c r="AI819" s="415"/>
      <c r="AJ819" s="415"/>
      <c r="AK819" s="415"/>
      <c r="AL819" s="415"/>
      <c r="AM819" s="296">
        <f>SUM(Y819:AL819)</f>
        <v>0</v>
      </c>
    </row>
    <row r="820" spans="1:39" ht="16" hidden="1" outlineLevel="1">
      <c r="A820" s="532"/>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790">Z819</f>
        <v>0</v>
      </c>
      <c r="AA820" s="411">
        <f t="shared" ref="AA820" si="1791">AA819</f>
        <v>0</v>
      </c>
      <c r="AB820" s="411">
        <f t="shared" ref="AB820" si="1792">AB819</f>
        <v>0</v>
      </c>
      <c r="AC820" s="411">
        <f t="shared" ref="AC820" si="1793">AC819</f>
        <v>0</v>
      </c>
      <c r="AD820" s="411">
        <f t="shared" ref="AD820" si="1794">AD819</f>
        <v>0</v>
      </c>
      <c r="AE820" s="411">
        <f t="shared" ref="AE820" si="1795">AE819</f>
        <v>0</v>
      </c>
      <c r="AF820" s="411">
        <f t="shared" ref="AF820" si="1796">AF819</f>
        <v>0</v>
      </c>
      <c r="AG820" s="411">
        <f t="shared" ref="AG820" si="1797">AG819</f>
        <v>0</v>
      </c>
      <c r="AH820" s="411">
        <f t="shared" ref="AH820" si="1798">AH819</f>
        <v>0</v>
      </c>
      <c r="AI820" s="411">
        <f t="shared" ref="AI820" si="1799">AI819</f>
        <v>0</v>
      </c>
      <c r="AJ820" s="411">
        <f t="shared" ref="AJ820" si="1800">AJ819</f>
        <v>0</v>
      </c>
      <c r="AK820" s="411">
        <f t="shared" ref="AK820" si="1801">AK819</f>
        <v>0</v>
      </c>
      <c r="AL820" s="411">
        <f t="shared" ref="AL820" si="1802">AL819</f>
        <v>0</v>
      </c>
      <c r="AM820" s="297"/>
    </row>
    <row r="821" spans="1:39" ht="16"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21"/>
      <c r="AA821" s="421"/>
      <c r="AB821" s="421"/>
      <c r="AC821" s="421"/>
      <c r="AD821" s="421"/>
      <c r="AE821" s="421"/>
      <c r="AF821" s="421"/>
      <c r="AG821" s="421"/>
      <c r="AH821" s="421"/>
      <c r="AI821" s="421"/>
      <c r="AJ821" s="421"/>
      <c r="AK821" s="421"/>
      <c r="AL821" s="421"/>
      <c r="AM821" s="306"/>
    </row>
    <row r="822" spans="1:39" ht="34" hidden="1" outlineLevel="1">
      <c r="A822" s="532">
        <v>12</v>
      </c>
      <c r="B822" s="428" t="s">
        <v>105</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0"/>
      <c r="Z822" s="415"/>
      <c r="AA822" s="415"/>
      <c r="AB822" s="415"/>
      <c r="AC822" s="415"/>
      <c r="AD822" s="415"/>
      <c r="AE822" s="415"/>
      <c r="AF822" s="415"/>
      <c r="AG822" s="415"/>
      <c r="AH822" s="415"/>
      <c r="AI822" s="415"/>
      <c r="AJ822" s="415"/>
      <c r="AK822" s="415"/>
      <c r="AL822" s="415"/>
      <c r="AM822" s="296">
        <f>SUM(Y822:AL822)</f>
        <v>0</v>
      </c>
    </row>
    <row r="823" spans="1:39" ht="16" hidden="1" outlineLevel="1">
      <c r="A823" s="532"/>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1803">Z822</f>
        <v>0</v>
      </c>
      <c r="AA823" s="411">
        <f t="shared" ref="AA823" si="1804">AA822</f>
        <v>0</v>
      </c>
      <c r="AB823" s="411">
        <f t="shared" ref="AB823" si="1805">AB822</f>
        <v>0</v>
      </c>
      <c r="AC823" s="411">
        <f t="shared" ref="AC823" si="1806">AC822</f>
        <v>0</v>
      </c>
      <c r="AD823" s="411">
        <f t="shared" ref="AD823" si="1807">AD822</f>
        <v>0</v>
      </c>
      <c r="AE823" s="411">
        <f t="shared" ref="AE823" si="1808">AE822</f>
        <v>0</v>
      </c>
      <c r="AF823" s="411">
        <f t="shared" ref="AF823" si="1809">AF822</f>
        <v>0</v>
      </c>
      <c r="AG823" s="411">
        <f t="shared" ref="AG823" si="1810">AG822</f>
        <v>0</v>
      </c>
      <c r="AH823" s="411">
        <f t="shared" ref="AH823" si="1811">AH822</f>
        <v>0</v>
      </c>
      <c r="AI823" s="411">
        <f t="shared" ref="AI823" si="1812">AI822</f>
        <v>0</v>
      </c>
      <c r="AJ823" s="411">
        <f t="shared" ref="AJ823" si="1813">AJ822</f>
        <v>0</v>
      </c>
      <c r="AK823" s="411">
        <f t="shared" ref="AK823" si="1814">AK822</f>
        <v>0</v>
      </c>
      <c r="AL823" s="411">
        <f t="shared" ref="AL823" si="1815">AL822</f>
        <v>0</v>
      </c>
      <c r="AM823" s="297"/>
    </row>
    <row r="824" spans="1:39" ht="16" hidden="1" outlineLevel="1">
      <c r="A824" s="532"/>
      <c r="B824" s="315"/>
      <c r="C824" s="305"/>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22"/>
      <c r="Z824" s="422"/>
      <c r="AA824" s="412"/>
      <c r="AB824" s="412"/>
      <c r="AC824" s="412"/>
      <c r="AD824" s="412"/>
      <c r="AE824" s="412"/>
      <c r="AF824" s="412"/>
      <c r="AG824" s="412"/>
      <c r="AH824" s="412"/>
      <c r="AI824" s="412"/>
      <c r="AJ824" s="412"/>
      <c r="AK824" s="412"/>
      <c r="AL824" s="412"/>
      <c r="AM824" s="306"/>
    </row>
    <row r="825" spans="1:39" ht="34" hidden="1" outlineLevel="1">
      <c r="A825" s="532">
        <v>13</v>
      </c>
      <c r="B825" s="428" t="s">
        <v>106</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10"/>
      <c r="Z825" s="415"/>
      <c r="AA825" s="415"/>
      <c r="AB825" s="415"/>
      <c r="AC825" s="415"/>
      <c r="AD825" s="415"/>
      <c r="AE825" s="415"/>
      <c r="AF825" s="415"/>
      <c r="AG825" s="415"/>
      <c r="AH825" s="415"/>
      <c r="AI825" s="415"/>
      <c r="AJ825" s="415"/>
      <c r="AK825" s="415"/>
      <c r="AL825" s="415"/>
      <c r="AM825" s="296">
        <f>SUM(Y825:AL825)</f>
        <v>0</v>
      </c>
    </row>
    <row r="826" spans="1:39" ht="16" hidden="1" outlineLevel="1">
      <c r="A826" s="532"/>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1">
        <f>Y825</f>
        <v>0</v>
      </c>
      <c r="Z826" s="411">
        <f t="shared" ref="Z826" si="1816">Z825</f>
        <v>0</v>
      </c>
      <c r="AA826" s="411">
        <f t="shared" ref="AA826" si="1817">AA825</f>
        <v>0</v>
      </c>
      <c r="AB826" s="411">
        <f t="shared" ref="AB826" si="1818">AB825</f>
        <v>0</v>
      </c>
      <c r="AC826" s="411">
        <f t="shared" ref="AC826" si="1819">AC825</f>
        <v>0</v>
      </c>
      <c r="AD826" s="411">
        <f t="shared" ref="AD826" si="1820">AD825</f>
        <v>0</v>
      </c>
      <c r="AE826" s="411">
        <f t="shared" ref="AE826" si="1821">AE825</f>
        <v>0</v>
      </c>
      <c r="AF826" s="411">
        <f t="shared" ref="AF826" si="1822">AF825</f>
        <v>0</v>
      </c>
      <c r="AG826" s="411">
        <f t="shared" ref="AG826" si="1823">AG825</f>
        <v>0</v>
      </c>
      <c r="AH826" s="411">
        <f t="shared" ref="AH826" si="1824">AH825</f>
        <v>0</v>
      </c>
      <c r="AI826" s="411">
        <f t="shared" ref="AI826" si="1825">AI825</f>
        <v>0</v>
      </c>
      <c r="AJ826" s="411">
        <f t="shared" ref="AJ826" si="1826">AJ825</f>
        <v>0</v>
      </c>
      <c r="AK826" s="411">
        <f t="shared" ref="AK826" si="1827">AK825</f>
        <v>0</v>
      </c>
      <c r="AL826" s="411">
        <f t="shared" ref="AL826" si="1828">AL825</f>
        <v>0</v>
      </c>
      <c r="AM826" s="306"/>
    </row>
    <row r="827" spans="1:39" ht="16" hidden="1" outlineLevel="1">
      <c r="A827" s="532"/>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2"/>
      <c r="AF827" s="412"/>
      <c r="AG827" s="412"/>
      <c r="AH827" s="412"/>
      <c r="AI827" s="412"/>
      <c r="AJ827" s="412"/>
      <c r="AK827" s="412"/>
      <c r="AL827" s="412"/>
      <c r="AM827" s="306"/>
    </row>
    <row r="828" spans="1:39" ht="16" hidden="1" outlineLevel="1">
      <c r="A828" s="532"/>
      <c r="B828" s="288" t="s">
        <v>107</v>
      </c>
      <c r="C828" s="289"/>
      <c r="D828" s="290"/>
      <c r="E828" s="290"/>
      <c r="F828" s="290"/>
      <c r="G828" s="290"/>
      <c r="H828" s="290"/>
      <c r="I828" s="290"/>
      <c r="J828" s="290"/>
      <c r="K828" s="290"/>
      <c r="L828" s="290"/>
      <c r="M828" s="290"/>
      <c r="N828" s="290"/>
      <c r="O828" s="290"/>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ht="17" hidden="1" outlineLevel="1">
      <c r="A829" s="532">
        <v>14</v>
      </c>
      <c r="B829" s="315" t="s">
        <v>108</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15"/>
      <c r="Z829" s="415"/>
      <c r="AA829" s="415"/>
      <c r="AB829" s="415"/>
      <c r="AC829" s="415"/>
      <c r="AD829" s="415"/>
      <c r="AE829" s="415"/>
      <c r="AF829" s="410"/>
      <c r="AG829" s="410"/>
      <c r="AH829" s="410"/>
      <c r="AI829" s="410"/>
      <c r="AJ829" s="410"/>
      <c r="AK829" s="410"/>
      <c r="AL829" s="410"/>
      <c r="AM829" s="296">
        <f>SUM(Y829:AL829)</f>
        <v>0</v>
      </c>
    </row>
    <row r="830" spans="1:39" ht="16"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1829">Z829</f>
        <v>0</v>
      </c>
      <c r="AA830" s="411">
        <f t="shared" ref="AA830" si="1830">AA829</f>
        <v>0</v>
      </c>
      <c r="AB830" s="411">
        <f t="shared" ref="AB830" si="1831">AB829</f>
        <v>0</v>
      </c>
      <c r="AC830" s="411">
        <f t="shared" ref="AC830" si="1832">AC829</f>
        <v>0</v>
      </c>
      <c r="AD830" s="411">
        <f t="shared" ref="AD830" si="1833">AD829</f>
        <v>0</v>
      </c>
      <c r="AE830" s="411">
        <f t="shared" ref="AE830" si="1834">AE829</f>
        <v>0</v>
      </c>
      <c r="AF830" s="411">
        <f t="shared" ref="AF830" si="1835">AF829</f>
        <v>0</v>
      </c>
      <c r="AG830" s="411">
        <f t="shared" ref="AG830" si="1836">AG829</f>
        <v>0</v>
      </c>
      <c r="AH830" s="411">
        <f t="shared" ref="AH830" si="1837">AH829</f>
        <v>0</v>
      </c>
      <c r="AI830" s="411">
        <f t="shared" ref="AI830" si="1838">AI829</f>
        <v>0</v>
      </c>
      <c r="AJ830" s="411">
        <f t="shared" ref="AJ830" si="1839">AJ829</f>
        <v>0</v>
      </c>
      <c r="AK830" s="411">
        <f t="shared" ref="AK830" si="1840">AK829</f>
        <v>0</v>
      </c>
      <c r="AL830" s="411">
        <f t="shared" ref="AL830" si="1841">AL829</f>
        <v>0</v>
      </c>
      <c r="AM830" s="297"/>
    </row>
    <row r="831" spans="1:39" ht="16" hidden="1" outlineLevel="1">
      <c r="A831" s="532"/>
      <c r="B831" s="315"/>
      <c r="C831" s="305"/>
      <c r="D831" s="291"/>
      <c r="E831" s="291"/>
      <c r="F831" s="291"/>
      <c r="G831" s="291"/>
      <c r="H831" s="291"/>
      <c r="I831" s="291"/>
      <c r="J831" s="291"/>
      <c r="K831" s="291"/>
      <c r="L831" s="291"/>
      <c r="M831" s="291"/>
      <c r="N831" s="468"/>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s="309" customFormat="1" ht="16" hidden="1" outlineLevel="1">
      <c r="A832" s="532"/>
      <c r="B832" s="288" t="s">
        <v>490</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6"/>
      <c r="AF832" s="416"/>
      <c r="AG832" s="416"/>
      <c r="AH832" s="416"/>
      <c r="AI832" s="416"/>
      <c r="AJ832" s="416"/>
      <c r="AK832" s="416"/>
      <c r="AL832" s="416"/>
      <c r="AM832" s="517"/>
    </row>
    <row r="833" spans="1:39" ht="16" hidden="1" outlineLevel="1">
      <c r="A833" s="532">
        <v>15</v>
      </c>
      <c r="B833" s="294" t="s">
        <v>495</v>
      </c>
      <c r="C833" s="291" t="s">
        <v>25</v>
      </c>
      <c r="D833" s="295"/>
      <c r="E833" s="295"/>
      <c r="F833" s="295"/>
      <c r="G833" s="295"/>
      <c r="H833" s="295"/>
      <c r="I833" s="295"/>
      <c r="J833" s="295"/>
      <c r="K833" s="295"/>
      <c r="L833" s="295"/>
      <c r="M833" s="295"/>
      <c r="N833" s="295">
        <v>0</v>
      </c>
      <c r="O833" s="295"/>
      <c r="P833" s="295"/>
      <c r="Q833" s="295"/>
      <c r="R833" s="295"/>
      <c r="S833" s="295"/>
      <c r="T833" s="295"/>
      <c r="U833" s="295"/>
      <c r="V833" s="295"/>
      <c r="W833" s="295"/>
      <c r="X833" s="295"/>
      <c r="Y833" s="415"/>
      <c r="Z833" s="415"/>
      <c r="AA833" s="415"/>
      <c r="AB833" s="415"/>
      <c r="AC833" s="415"/>
      <c r="AD833" s="415"/>
      <c r="AE833" s="415"/>
      <c r="AF833" s="410"/>
      <c r="AG833" s="410"/>
      <c r="AH833" s="410"/>
      <c r="AI833" s="410"/>
      <c r="AJ833" s="410"/>
      <c r="AK833" s="410"/>
      <c r="AL833" s="410"/>
      <c r="AM833" s="296">
        <f>SUM(Y833:AL833)</f>
        <v>0</v>
      </c>
    </row>
    <row r="834" spans="1:39" ht="16" hidden="1" outlineLevel="1">
      <c r="A834" s="532"/>
      <c r="B834" s="294" t="s">
        <v>342</v>
      </c>
      <c r="C834" s="291" t="s">
        <v>163</v>
      </c>
      <c r="D834" s="295"/>
      <c r="E834" s="295"/>
      <c r="F834" s="295"/>
      <c r="G834" s="295"/>
      <c r="H834" s="295"/>
      <c r="I834" s="295"/>
      <c r="J834" s="295"/>
      <c r="K834" s="295"/>
      <c r="L834" s="295"/>
      <c r="M834" s="295"/>
      <c r="N834" s="295">
        <f>N833</f>
        <v>0</v>
      </c>
      <c r="O834" s="295"/>
      <c r="P834" s="295"/>
      <c r="Q834" s="295"/>
      <c r="R834" s="295"/>
      <c r="S834" s="295"/>
      <c r="T834" s="295"/>
      <c r="U834" s="295"/>
      <c r="V834" s="295"/>
      <c r="W834" s="295"/>
      <c r="X834" s="295"/>
      <c r="Y834" s="411">
        <f>Y833</f>
        <v>0</v>
      </c>
      <c r="Z834" s="411">
        <f t="shared" ref="Z834:AL834" si="1842">Z833</f>
        <v>0</v>
      </c>
      <c r="AA834" s="411">
        <f t="shared" si="1842"/>
        <v>0</v>
      </c>
      <c r="AB834" s="411">
        <f t="shared" si="1842"/>
        <v>0</v>
      </c>
      <c r="AC834" s="411">
        <f t="shared" si="1842"/>
        <v>0</v>
      </c>
      <c r="AD834" s="411">
        <f t="shared" si="1842"/>
        <v>0</v>
      </c>
      <c r="AE834" s="411">
        <f t="shared" si="1842"/>
        <v>0</v>
      </c>
      <c r="AF834" s="411">
        <f t="shared" si="1842"/>
        <v>0</v>
      </c>
      <c r="AG834" s="411">
        <f t="shared" si="1842"/>
        <v>0</v>
      </c>
      <c r="AH834" s="411">
        <f t="shared" si="1842"/>
        <v>0</v>
      </c>
      <c r="AI834" s="411">
        <f t="shared" si="1842"/>
        <v>0</v>
      </c>
      <c r="AJ834" s="411">
        <f t="shared" si="1842"/>
        <v>0</v>
      </c>
      <c r="AK834" s="411">
        <f t="shared" si="1842"/>
        <v>0</v>
      </c>
      <c r="AL834" s="411">
        <f t="shared" si="1842"/>
        <v>0</v>
      </c>
      <c r="AM834" s="297"/>
    </row>
    <row r="835" spans="1:39" ht="16" hidden="1" outlineLevel="1">
      <c r="A835" s="532"/>
      <c r="B835" s="315"/>
      <c r="C835" s="305"/>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s="283" customFormat="1" ht="16" hidden="1" outlineLevel="1">
      <c r="A836" s="532">
        <v>16</v>
      </c>
      <c r="B836" s="324" t="s">
        <v>491</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15"/>
      <c r="Z836" s="415"/>
      <c r="AA836" s="415"/>
      <c r="AB836" s="415"/>
      <c r="AC836" s="415"/>
      <c r="AD836" s="415"/>
      <c r="AE836" s="415"/>
      <c r="AF836" s="410"/>
      <c r="AG836" s="410"/>
      <c r="AH836" s="410"/>
      <c r="AI836" s="410"/>
      <c r="AJ836" s="410"/>
      <c r="AK836" s="410"/>
      <c r="AL836" s="410"/>
      <c r="AM836" s="296">
        <f>SUM(Y836:AL836)</f>
        <v>0</v>
      </c>
    </row>
    <row r="837" spans="1:39" s="283" customFormat="1" ht="16" hidden="1" outlineLevel="1">
      <c r="A837" s="532"/>
      <c r="B837" s="294" t="s">
        <v>342</v>
      </c>
      <c r="C837" s="291" t="s">
        <v>163</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AL837" si="1843">Z836</f>
        <v>0</v>
      </c>
      <c r="AA837" s="411">
        <f t="shared" si="1843"/>
        <v>0</v>
      </c>
      <c r="AB837" s="411">
        <f t="shared" si="1843"/>
        <v>0</v>
      </c>
      <c r="AC837" s="411">
        <f t="shared" si="1843"/>
        <v>0</v>
      </c>
      <c r="AD837" s="411">
        <f t="shared" si="1843"/>
        <v>0</v>
      </c>
      <c r="AE837" s="411">
        <f t="shared" si="1843"/>
        <v>0</v>
      </c>
      <c r="AF837" s="411">
        <f t="shared" si="1843"/>
        <v>0</v>
      </c>
      <c r="AG837" s="411">
        <f t="shared" si="1843"/>
        <v>0</v>
      </c>
      <c r="AH837" s="411">
        <f t="shared" si="1843"/>
        <v>0</v>
      </c>
      <c r="AI837" s="411">
        <f t="shared" si="1843"/>
        <v>0</v>
      </c>
      <c r="AJ837" s="411">
        <f t="shared" si="1843"/>
        <v>0</v>
      </c>
      <c r="AK837" s="411">
        <f t="shared" si="1843"/>
        <v>0</v>
      </c>
      <c r="AL837" s="411">
        <f t="shared" si="1843"/>
        <v>0</v>
      </c>
      <c r="AM837" s="297"/>
    </row>
    <row r="838" spans="1:39" s="283" customFormat="1" ht="16" hidden="1" outlineLevel="1">
      <c r="A838" s="532"/>
      <c r="B838" s="324"/>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6"/>
      <c r="AF838" s="416"/>
      <c r="AG838" s="416"/>
      <c r="AH838" s="416"/>
      <c r="AI838" s="416"/>
      <c r="AJ838" s="416"/>
      <c r="AK838" s="416"/>
      <c r="AL838" s="416"/>
      <c r="AM838" s="313"/>
    </row>
    <row r="839" spans="1:39" ht="17" hidden="1" outlineLevel="1">
      <c r="A839" s="532"/>
      <c r="B839" s="519" t="s">
        <v>496</v>
      </c>
      <c r="C839" s="320"/>
      <c r="D839" s="290"/>
      <c r="E839" s="289"/>
      <c r="F839" s="289"/>
      <c r="G839" s="289"/>
      <c r="H839" s="289"/>
      <c r="I839" s="289"/>
      <c r="J839" s="289"/>
      <c r="K839" s="289"/>
      <c r="L839" s="289"/>
      <c r="M839" s="289"/>
      <c r="N839" s="290"/>
      <c r="O839" s="289"/>
      <c r="P839" s="289"/>
      <c r="Q839" s="289"/>
      <c r="R839" s="289"/>
      <c r="S839" s="289"/>
      <c r="T839" s="289"/>
      <c r="U839" s="289"/>
      <c r="V839" s="289"/>
      <c r="W839" s="289"/>
      <c r="X839" s="289"/>
      <c r="Y839" s="414"/>
      <c r="Z839" s="414"/>
      <c r="AA839" s="414"/>
      <c r="AB839" s="414"/>
      <c r="AC839" s="414"/>
      <c r="AD839" s="414"/>
      <c r="AE839" s="414"/>
      <c r="AF839" s="414"/>
      <c r="AG839" s="414"/>
      <c r="AH839" s="414"/>
      <c r="AI839" s="414"/>
      <c r="AJ839" s="414"/>
      <c r="AK839" s="414"/>
      <c r="AL839" s="414"/>
      <c r="AM839" s="292"/>
    </row>
    <row r="840" spans="1:39" ht="17" hidden="1" outlineLevel="1">
      <c r="A840" s="532">
        <v>17</v>
      </c>
      <c r="B840" s="428" t="s">
        <v>112</v>
      </c>
      <c r="C840" s="291" t="s">
        <v>25</v>
      </c>
      <c r="D840" s="295"/>
      <c r="E840" s="295"/>
      <c r="F840" s="295"/>
      <c r="G840" s="295"/>
      <c r="H840" s="295"/>
      <c r="I840" s="295"/>
      <c r="J840" s="295"/>
      <c r="K840" s="295"/>
      <c r="L840" s="295"/>
      <c r="M840" s="295"/>
      <c r="N840" s="295">
        <v>12</v>
      </c>
      <c r="O840" s="295"/>
      <c r="P840" s="295"/>
      <c r="Q840" s="295"/>
      <c r="R840" s="295"/>
      <c r="S840" s="295"/>
      <c r="T840" s="295"/>
      <c r="U840" s="295"/>
      <c r="V840" s="295"/>
      <c r="W840" s="295"/>
      <c r="X840" s="295"/>
      <c r="Y840" s="426"/>
      <c r="Z840" s="410"/>
      <c r="AA840" s="410"/>
      <c r="AB840" s="410"/>
      <c r="AC840" s="410"/>
      <c r="AD840" s="410"/>
      <c r="AE840" s="410"/>
      <c r="AF840" s="415"/>
      <c r="AG840" s="415"/>
      <c r="AH840" s="415"/>
      <c r="AI840" s="415"/>
      <c r="AJ840" s="415"/>
      <c r="AK840" s="415"/>
      <c r="AL840" s="415"/>
      <c r="AM840" s="296">
        <f>SUM(Y840:AL840)</f>
        <v>0</v>
      </c>
    </row>
    <row r="841" spans="1:39" ht="16" hidden="1" outlineLevel="1">
      <c r="A841" s="532"/>
      <c r="B841" s="294" t="s">
        <v>342</v>
      </c>
      <c r="C841" s="291" t="s">
        <v>163</v>
      </c>
      <c r="D841" s="295"/>
      <c r="E841" s="295"/>
      <c r="F841" s="295"/>
      <c r="G841" s="295"/>
      <c r="H841" s="295"/>
      <c r="I841" s="295"/>
      <c r="J841" s="295"/>
      <c r="K841" s="295"/>
      <c r="L841" s="295"/>
      <c r="M841" s="295"/>
      <c r="N841" s="295">
        <f>N840</f>
        <v>12</v>
      </c>
      <c r="O841" s="295"/>
      <c r="P841" s="295"/>
      <c r="Q841" s="295"/>
      <c r="R841" s="295"/>
      <c r="S841" s="295"/>
      <c r="T841" s="295"/>
      <c r="U841" s="295"/>
      <c r="V841" s="295"/>
      <c r="W841" s="295"/>
      <c r="X841" s="295"/>
      <c r="Y841" s="411">
        <f>Y840</f>
        <v>0</v>
      </c>
      <c r="Z841" s="411">
        <f t="shared" ref="Z841:AL841" si="1844">Z840</f>
        <v>0</v>
      </c>
      <c r="AA841" s="411">
        <f t="shared" si="1844"/>
        <v>0</v>
      </c>
      <c r="AB841" s="411">
        <f t="shared" si="1844"/>
        <v>0</v>
      </c>
      <c r="AC841" s="411">
        <f t="shared" si="1844"/>
        <v>0</v>
      </c>
      <c r="AD841" s="411">
        <f t="shared" si="1844"/>
        <v>0</v>
      </c>
      <c r="AE841" s="411">
        <f t="shared" si="1844"/>
        <v>0</v>
      </c>
      <c r="AF841" s="411">
        <f t="shared" si="1844"/>
        <v>0</v>
      </c>
      <c r="AG841" s="411">
        <f t="shared" si="1844"/>
        <v>0</v>
      </c>
      <c r="AH841" s="411">
        <f t="shared" si="1844"/>
        <v>0</v>
      </c>
      <c r="AI841" s="411">
        <f t="shared" si="1844"/>
        <v>0</v>
      </c>
      <c r="AJ841" s="411">
        <f t="shared" si="1844"/>
        <v>0</v>
      </c>
      <c r="AK841" s="411">
        <f t="shared" si="1844"/>
        <v>0</v>
      </c>
      <c r="AL841" s="411">
        <f t="shared" si="1844"/>
        <v>0</v>
      </c>
      <c r="AM841" s="306"/>
    </row>
    <row r="842" spans="1:39" ht="16"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7" hidden="1" outlineLevel="1">
      <c r="A843" s="532">
        <v>18</v>
      </c>
      <c r="B843" s="428" t="s">
        <v>109</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ht="16" hidden="1" outlineLevel="1">
      <c r="A844" s="532"/>
      <c r="B844" s="294" t="s">
        <v>342</v>
      </c>
      <c r="C844" s="291" t="s">
        <v>163</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1845">Z843</f>
        <v>0</v>
      </c>
      <c r="AA844" s="411">
        <f t="shared" si="1845"/>
        <v>0</v>
      </c>
      <c r="AB844" s="411">
        <f t="shared" si="1845"/>
        <v>0</v>
      </c>
      <c r="AC844" s="411">
        <f t="shared" si="1845"/>
        <v>0</v>
      </c>
      <c r="AD844" s="411">
        <f t="shared" si="1845"/>
        <v>0</v>
      </c>
      <c r="AE844" s="411">
        <f t="shared" si="1845"/>
        <v>0</v>
      </c>
      <c r="AF844" s="411">
        <f t="shared" si="1845"/>
        <v>0</v>
      </c>
      <c r="AG844" s="411">
        <f t="shared" si="1845"/>
        <v>0</v>
      </c>
      <c r="AH844" s="411">
        <f t="shared" si="1845"/>
        <v>0</v>
      </c>
      <c r="AI844" s="411">
        <f t="shared" si="1845"/>
        <v>0</v>
      </c>
      <c r="AJ844" s="411">
        <f t="shared" si="1845"/>
        <v>0</v>
      </c>
      <c r="AK844" s="411">
        <f t="shared" si="1845"/>
        <v>0</v>
      </c>
      <c r="AL844" s="411">
        <f t="shared" si="1845"/>
        <v>0</v>
      </c>
      <c r="AM844" s="306"/>
    </row>
    <row r="845" spans="1:39" ht="16" hidden="1" outlineLevel="1">
      <c r="A845" s="532"/>
      <c r="B845" s="322"/>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3"/>
      <c r="Z845" s="424"/>
      <c r="AA845" s="424"/>
      <c r="AB845" s="424"/>
      <c r="AC845" s="424"/>
      <c r="AD845" s="424"/>
      <c r="AE845" s="424"/>
      <c r="AF845" s="424"/>
      <c r="AG845" s="424"/>
      <c r="AH845" s="424"/>
      <c r="AI845" s="424"/>
      <c r="AJ845" s="424"/>
      <c r="AK845" s="424"/>
      <c r="AL845" s="424"/>
      <c r="AM845" s="297"/>
    </row>
    <row r="846" spans="1:39" ht="17" hidden="1" outlineLevel="1">
      <c r="A846" s="532">
        <v>19</v>
      </c>
      <c r="B846" s="428" t="s">
        <v>111</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6"/>
      <c r="Z846" s="410"/>
      <c r="AA846" s="410"/>
      <c r="AB846" s="410"/>
      <c r="AC846" s="410"/>
      <c r="AD846" s="410"/>
      <c r="AE846" s="410"/>
      <c r="AF846" s="415"/>
      <c r="AG846" s="415"/>
      <c r="AH846" s="415"/>
      <c r="AI846" s="415"/>
      <c r="AJ846" s="415"/>
      <c r="AK846" s="415"/>
      <c r="AL846" s="415"/>
      <c r="AM846" s="296">
        <f>SUM(Y846:AL846)</f>
        <v>0</v>
      </c>
    </row>
    <row r="847" spans="1:39" ht="16" hidden="1" outlineLevel="1">
      <c r="A847" s="532"/>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1">
        <f>Y846</f>
        <v>0</v>
      </c>
      <c r="Z847" s="411">
        <f t="shared" ref="Z847:AL847" si="1846">Z846</f>
        <v>0</v>
      </c>
      <c r="AA847" s="411">
        <f t="shared" si="1846"/>
        <v>0</v>
      </c>
      <c r="AB847" s="411">
        <f t="shared" si="1846"/>
        <v>0</v>
      </c>
      <c r="AC847" s="411">
        <f t="shared" si="1846"/>
        <v>0</v>
      </c>
      <c r="AD847" s="411">
        <f t="shared" si="1846"/>
        <v>0</v>
      </c>
      <c r="AE847" s="411">
        <f t="shared" si="1846"/>
        <v>0</v>
      </c>
      <c r="AF847" s="411">
        <f t="shared" si="1846"/>
        <v>0</v>
      </c>
      <c r="AG847" s="411">
        <f t="shared" si="1846"/>
        <v>0</v>
      </c>
      <c r="AH847" s="411">
        <f t="shared" si="1846"/>
        <v>0</v>
      </c>
      <c r="AI847" s="411">
        <f t="shared" si="1846"/>
        <v>0</v>
      </c>
      <c r="AJ847" s="411">
        <f t="shared" si="1846"/>
        <v>0</v>
      </c>
      <c r="AK847" s="411">
        <f t="shared" si="1846"/>
        <v>0</v>
      </c>
      <c r="AL847" s="411">
        <f t="shared" si="1846"/>
        <v>0</v>
      </c>
      <c r="AM847" s="297"/>
    </row>
    <row r="848" spans="1:39" ht="16" hidden="1" outlineLevel="1">
      <c r="A848" s="532"/>
      <c r="B848" s="322"/>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2"/>
      <c r="AF848" s="412"/>
      <c r="AG848" s="412"/>
      <c r="AH848" s="412"/>
      <c r="AI848" s="412"/>
      <c r="AJ848" s="412"/>
      <c r="AK848" s="412"/>
      <c r="AL848" s="412"/>
      <c r="AM848" s="306"/>
    </row>
    <row r="849" spans="1:39" ht="17" hidden="1" outlineLevel="1">
      <c r="A849" s="532">
        <v>20</v>
      </c>
      <c r="B849" s="428" t="s">
        <v>110</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6"/>
      <c r="Z849" s="410"/>
      <c r="AA849" s="410"/>
      <c r="AB849" s="410"/>
      <c r="AC849" s="410"/>
      <c r="AD849" s="410"/>
      <c r="AE849" s="410"/>
      <c r="AF849" s="415"/>
      <c r="AG849" s="415"/>
      <c r="AH849" s="415"/>
      <c r="AI849" s="415"/>
      <c r="AJ849" s="415"/>
      <c r="AK849" s="415"/>
      <c r="AL849" s="415"/>
      <c r="AM849" s="296">
        <f>SUM(Y849:AL849)</f>
        <v>0</v>
      </c>
    </row>
    <row r="850" spans="1:39" ht="16" hidden="1" outlineLevel="1">
      <c r="A850" s="532"/>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1">
        <f>Y849</f>
        <v>0</v>
      </c>
      <c r="Z850" s="411">
        <f t="shared" ref="Z850:AL850" si="1847">Z849</f>
        <v>0</v>
      </c>
      <c r="AA850" s="411">
        <f t="shared" si="1847"/>
        <v>0</v>
      </c>
      <c r="AB850" s="411">
        <f t="shared" si="1847"/>
        <v>0</v>
      </c>
      <c r="AC850" s="411">
        <f t="shared" si="1847"/>
        <v>0</v>
      </c>
      <c r="AD850" s="411">
        <f t="shared" si="1847"/>
        <v>0</v>
      </c>
      <c r="AE850" s="411">
        <f t="shared" si="1847"/>
        <v>0</v>
      </c>
      <c r="AF850" s="411">
        <f t="shared" si="1847"/>
        <v>0</v>
      </c>
      <c r="AG850" s="411">
        <f t="shared" si="1847"/>
        <v>0</v>
      </c>
      <c r="AH850" s="411">
        <f t="shared" si="1847"/>
        <v>0</v>
      </c>
      <c r="AI850" s="411">
        <f t="shared" si="1847"/>
        <v>0</v>
      </c>
      <c r="AJ850" s="411">
        <f t="shared" si="1847"/>
        <v>0</v>
      </c>
      <c r="AK850" s="411">
        <f t="shared" si="1847"/>
        <v>0</v>
      </c>
      <c r="AL850" s="411">
        <f t="shared" si="1847"/>
        <v>0</v>
      </c>
      <c r="AM850" s="306"/>
    </row>
    <row r="851" spans="1:39" ht="16" hidden="1" outlineLevel="1">
      <c r="A851" s="532"/>
      <c r="B851" s="323"/>
      <c r="C851" s="300"/>
      <c r="D851" s="291"/>
      <c r="E851" s="291"/>
      <c r="F851" s="291"/>
      <c r="G851" s="291"/>
      <c r="H851" s="291"/>
      <c r="I851" s="291"/>
      <c r="J851" s="291"/>
      <c r="K851" s="291"/>
      <c r="L851" s="291"/>
      <c r="M851" s="291"/>
      <c r="N851" s="300"/>
      <c r="O851" s="291"/>
      <c r="P851" s="291"/>
      <c r="Q851" s="291"/>
      <c r="R851" s="291"/>
      <c r="S851" s="291"/>
      <c r="T851" s="291"/>
      <c r="U851" s="291"/>
      <c r="V851" s="291"/>
      <c r="W851" s="291"/>
      <c r="X851" s="291"/>
      <c r="Y851" s="412"/>
      <c r="Z851" s="412"/>
      <c r="AA851" s="412"/>
      <c r="AB851" s="412"/>
      <c r="AC851" s="412"/>
      <c r="AD851" s="412"/>
      <c r="AE851" s="412"/>
      <c r="AF851" s="412"/>
      <c r="AG851" s="412"/>
      <c r="AH851" s="412"/>
      <c r="AI851" s="412"/>
      <c r="AJ851" s="412"/>
      <c r="AK851" s="412"/>
      <c r="AL851" s="412"/>
      <c r="AM851" s="306"/>
    </row>
    <row r="852" spans="1:39" ht="16" outlineLevel="1">
      <c r="A852" s="532"/>
      <c r="B852" s="518" t="s">
        <v>503</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16" outlineLevel="1">
      <c r="A853" s="532"/>
      <c r="B853" s="504" t="s">
        <v>499</v>
      </c>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22"/>
      <c r="Z853" s="425"/>
      <c r="AA853" s="425"/>
      <c r="AB853" s="425"/>
      <c r="AC853" s="425"/>
      <c r="AD853" s="425"/>
      <c r="AE853" s="425"/>
      <c r="AF853" s="425"/>
      <c r="AG853" s="425"/>
      <c r="AH853" s="425"/>
      <c r="AI853" s="425"/>
      <c r="AJ853" s="425"/>
      <c r="AK853" s="425"/>
      <c r="AL853" s="425"/>
      <c r="AM853" s="306"/>
    </row>
    <row r="854" spans="1:39" ht="17" outlineLevel="1">
      <c r="A854" s="532">
        <v>21</v>
      </c>
      <c r="B854" s="428" t="s">
        <v>113</v>
      </c>
      <c r="C854" s="291" t="s">
        <v>25</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5"/>
      <c r="Z854" s="415"/>
      <c r="AA854" s="415"/>
      <c r="AB854" s="415"/>
      <c r="AC854" s="415"/>
      <c r="AD854" s="415"/>
      <c r="AE854" s="415"/>
      <c r="AF854" s="410"/>
      <c r="AG854" s="410"/>
      <c r="AH854" s="410"/>
      <c r="AI854" s="410"/>
      <c r="AJ854" s="410"/>
      <c r="AK854" s="410"/>
      <c r="AL854" s="410"/>
      <c r="AM854" s="296">
        <f>SUM(Y854:AL854)</f>
        <v>0</v>
      </c>
    </row>
    <row r="855" spans="1:39" ht="16" outlineLevel="1">
      <c r="A855" s="532"/>
      <c r="B855" s="294" t="s">
        <v>342</v>
      </c>
      <c r="C855" s="291" t="s">
        <v>163</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1">
        <f>Y854</f>
        <v>0</v>
      </c>
      <c r="Z855" s="411">
        <f t="shared" ref="Z855" si="1848">Z854</f>
        <v>0</v>
      </c>
      <c r="AA855" s="411">
        <f t="shared" ref="AA855" si="1849">AA854</f>
        <v>0</v>
      </c>
      <c r="AB855" s="411">
        <f t="shared" ref="AB855" si="1850">AB854</f>
        <v>0</v>
      </c>
      <c r="AC855" s="411">
        <f t="shared" ref="AC855" si="1851">AC854</f>
        <v>0</v>
      </c>
      <c r="AD855" s="411">
        <f t="shared" ref="AD855" si="1852">AD854</f>
        <v>0</v>
      </c>
      <c r="AE855" s="411">
        <f t="shared" ref="AE855" si="1853">AE854</f>
        <v>0</v>
      </c>
      <c r="AF855" s="411">
        <f t="shared" ref="AF855" si="1854">AF854</f>
        <v>0</v>
      </c>
      <c r="AG855" s="411">
        <f t="shared" ref="AG855" si="1855">AG854</f>
        <v>0</v>
      </c>
      <c r="AH855" s="411">
        <f t="shared" ref="AH855" si="1856">AH854</f>
        <v>0</v>
      </c>
      <c r="AI855" s="411">
        <f t="shared" ref="AI855" si="1857">AI854</f>
        <v>0</v>
      </c>
      <c r="AJ855" s="411">
        <f t="shared" ref="AJ855" si="1858">AJ854</f>
        <v>0</v>
      </c>
      <c r="AK855" s="411">
        <f t="shared" ref="AK855" si="1859">AK854</f>
        <v>0</v>
      </c>
      <c r="AL855" s="411">
        <f t="shared" ref="AL855" si="1860">AL854</f>
        <v>0</v>
      </c>
      <c r="AM855" s="306"/>
    </row>
    <row r="856" spans="1:39" ht="16" outlineLevel="1">
      <c r="A856" s="532"/>
      <c r="B856" s="294"/>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ht="34" outlineLevel="1">
      <c r="A857" s="532">
        <v>22</v>
      </c>
      <c r="B857" s="862" t="s">
        <v>114</v>
      </c>
      <c r="C857" s="831" t="s">
        <v>25</v>
      </c>
      <c r="D857" s="295">
        <v>6930</v>
      </c>
      <c r="E857" s="295">
        <v>6930</v>
      </c>
      <c r="F857" s="295"/>
      <c r="G857" s="295"/>
      <c r="H857" s="295"/>
      <c r="I857" s="295"/>
      <c r="J857" s="295"/>
      <c r="K857" s="295"/>
      <c r="L857" s="295"/>
      <c r="M857" s="295"/>
      <c r="N857" s="831"/>
      <c r="O857" s="295"/>
      <c r="P857" s="295"/>
      <c r="Q857" s="295"/>
      <c r="R857" s="295"/>
      <c r="S857" s="295"/>
      <c r="T857" s="295"/>
      <c r="U857" s="295"/>
      <c r="V857" s="295"/>
      <c r="W857" s="295"/>
      <c r="X857" s="295"/>
      <c r="Y857" s="415">
        <v>1</v>
      </c>
      <c r="Z857" s="415"/>
      <c r="AA857" s="415"/>
      <c r="AB857" s="415"/>
      <c r="AC857" s="415"/>
      <c r="AD857" s="415"/>
      <c r="AE857" s="415"/>
      <c r="AF857" s="832"/>
      <c r="AG857" s="832"/>
      <c r="AH857" s="832"/>
      <c r="AI857" s="832"/>
      <c r="AJ857" s="832"/>
      <c r="AK857" s="832"/>
      <c r="AL857" s="832"/>
      <c r="AM857" s="296">
        <f>SUM(Y857:AL857)</f>
        <v>1</v>
      </c>
    </row>
    <row r="858" spans="1:39" ht="16" outlineLevel="1">
      <c r="A858" s="532"/>
      <c r="B858" s="294" t="s">
        <v>845</v>
      </c>
      <c r="C858" s="831" t="s">
        <v>163</v>
      </c>
      <c r="D858" s="295">
        <v>47725.443980739983</v>
      </c>
      <c r="E858" s="295">
        <f>E857/D857*D858</f>
        <v>47725.443980739983</v>
      </c>
      <c r="F858" s="295"/>
      <c r="G858" s="295"/>
      <c r="H858" s="295"/>
      <c r="I858" s="295"/>
      <c r="J858" s="295"/>
      <c r="K858" s="295"/>
      <c r="L858" s="295"/>
      <c r="M858" s="295"/>
      <c r="N858" s="831"/>
      <c r="O858" s="295"/>
      <c r="P858" s="295"/>
      <c r="Q858" s="295"/>
      <c r="R858" s="295"/>
      <c r="S858" s="295"/>
      <c r="T858" s="295"/>
      <c r="U858" s="295"/>
      <c r="V858" s="295"/>
      <c r="W858" s="295"/>
      <c r="X858" s="295"/>
      <c r="Y858" s="834">
        <f>Y857</f>
        <v>1</v>
      </c>
      <c r="Z858" s="834">
        <f t="shared" ref="Z858:AL858" si="1861">Z857</f>
        <v>0</v>
      </c>
      <c r="AA858" s="834">
        <f t="shared" si="1861"/>
        <v>0</v>
      </c>
      <c r="AB858" s="834">
        <f t="shared" si="1861"/>
        <v>0</v>
      </c>
      <c r="AC858" s="834">
        <f t="shared" si="1861"/>
        <v>0</v>
      </c>
      <c r="AD858" s="834">
        <f t="shared" si="1861"/>
        <v>0</v>
      </c>
      <c r="AE858" s="834">
        <f t="shared" si="1861"/>
        <v>0</v>
      </c>
      <c r="AF858" s="834">
        <f t="shared" si="1861"/>
        <v>0</v>
      </c>
      <c r="AG858" s="834">
        <f t="shared" si="1861"/>
        <v>0</v>
      </c>
      <c r="AH858" s="834">
        <f t="shared" si="1861"/>
        <v>0</v>
      </c>
      <c r="AI858" s="834">
        <f t="shared" si="1861"/>
        <v>0</v>
      </c>
      <c r="AJ858" s="834">
        <f t="shared" si="1861"/>
        <v>0</v>
      </c>
      <c r="AK858" s="834">
        <f t="shared" si="1861"/>
        <v>0</v>
      </c>
      <c r="AL858" s="834">
        <f t="shared" si="1861"/>
        <v>0</v>
      </c>
      <c r="AM858" s="306"/>
    </row>
    <row r="859" spans="1:39" ht="16" outlineLevel="1">
      <c r="A859" s="532"/>
      <c r="B859" s="294"/>
      <c r="C859" s="831"/>
      <c r="D859" s="831"/>
      <c r="E859" s="831"/>
      <c r="F859" s="831"/>
      <c r="G859" s="831"/>
      <c r="H859" s="831"/>
      <c r="I859" s="831"/>
      <c r="J859" s="831"/>
      <c r="K859" s="831"/>
      <c r="L859" s="831"/>
      <c r="M859" s="831"/>
      <c r="N859" s="831"/>
      <c r="O859" s="831"/>
      <c r="P859" s="831"/>
      <c r="Q859" s="831"/>
      <c r="R859" s="831"/>
      <c r="S859" s="831"/>
      <c r="T859" s="831"/>
      <c r="U859" s="831"/>
      <c r="V859" s="831"/>
      <c r="W859" s="831"/>
      <c r="X859" s="831"/>
      <c r="Y859" s="841"/>
      <c r="Z859" s="858"/>
      <c r="AA859" s="858"/>
      <c r="AB859" s="858"/>
      <c r="AC859" s="858"/>
      <c r="AD859" s="858"/>
      <c r="AE859" s="858"/>
      <c r="AF859" s="858"/>
      <c r="AG859" s="858"/>
      <c r="AH859" s="858"/>
      <c r="AI859" s="858"/>
      <c r="AJ859" s="858"/>
      <c r="AK859" s="858"/>
      <c r="AL859" s="858"/>
      <c r="AM859" s="306"/>
    </row>
    <row r="860" spans="1:39" ht="17" hidden="1" outlineLevel="1">
      <c r="A860" s="532">
        <v>23</v>
      </c>
      <c r="B860" s="862" t="s">
        <v>115</v>
      </c>
      <c r="C860" s="831" t="s">
        <v>25</v>
      </c>
      <c r="D860" s="295"/>
      <c r="E860" s="295"/>
      <c r="F860" s="295"/>
      <c r="G860" s="295"/>
      <c r="H860" s="295"/>
      <c r="I860" s="295"/>
      <c r="J860" s="295"/>
      <c r="K860" s="295"/>
      <c r="L860" s="295"/>
      <c r="M860" s="295"/>
      <c r="N860" s="831"/>
      <c r="O860" s="295"/>
      <c r="P860" s="295"/>
      <c r="Q860" s="295"/>
      <c r="R860" s="295"/>
      <c r="S860" s="295"/>
      <c r="T860" s="295"/>
      <c r="U860" s="295"/>
      <c r="V860" s="295"/>
      <c r="W860" s="295"/>
      <c r="X860" s="295"/>
      <c r="Y860" s="415"/>
      <c r="Z860" s="415"/>
      <c r="AA860" s="415"/>
      <c r="AB860" s="415"/>
      <c r="AC860" s="415"/>
      <c r="AD860" s="415"/>
      <c r="AE860" s="415"/>
      <c r="AF860" s="832"/>
      <c r="AG860" s="832"/>
      <c r="AH860" s="832"/>
      <c r="AI860" s="832"/>
      <c r="AJ860" s="832"/>
      <c r="AK860" s="832"/>
      <c r="AL860" s="832"/>
      <c r="AM860" s="296">
        <f>SUM(Y860:AL860)</f>
        <v>0</v>
      </c>
    </row>
    <row r="861" spans="1:39" ht="16" hidden="1" outlineLevel="1">
      <c r="A861" s="532"/>
      <c r="B861" s="294" t="s">
        <v>342</v>
      </c>
      <c r="C861" s="831" t="s">
        <v>163</v>
      </c>
      <c r="D861" s="295"/>
      <c r="E861" s="295"/>
      <c r="F861" s="295"/>
      <c r="G861" s="295"/>
      <c r="H861" s="295"/>
      <c r="I861" s="295"/>
      <c r="J861" s="295"/>
      <c r="K861" s="295"/>
      <c r="L861" s="295"/>
      <c r="M861" s="295"/>
      <c r="N861" s="831"/>
      <c r="O861" s="295"/>
      <c r="P861" s="295"/>
      <c r="Q861" s="295"/>
      <c r="R861" s="295"/>
      <c r="S861" s="295"/>
      <c r="T861" s="295"/>
      <c r="U861" s="295"/>
      <c r="V861" s="295"/>
      <c r="W861" s="295"/>
      <c r="X861" s="295"/>
      <c r="Y861" s="834">
        <f>Y860</f>
        <v>0</v>
      </c>
      <c r="Z861" s="834">
        <f t="shared" ref="Z861:AL861" si="1862">Z860</f>
        <v>0</v>
      </c>
      <c r="AA861" s="834">
        <f t="shared" si="1862"/>
        <v>0</v>
      </c>
      <c r="AB861" s="834">
        <f t="shared" si="1862"/>
        <v>0</v>
      </c>
      <c r="AC861" s="834">
        <f t="shared" si="1862"/>
        <v>0</v>
      </c>
      <c r="AD861" s="834">
        <f t="shared" si="1862"/>
        <v>0</v>
      </c>
      <c r="AE861" s="834">
        <f t="shared" si="1862"/>
        <v>0</v>
      </c>
      <c r="AF861" s="834">
        <f t="shared" si="1862"/>
        <v>0</v>
      </c>
      <c r="AG861" s="834">
        <f t="shared" si="1862"/>
        <v>0</v>
      </c>
      <c r="AH861" s="834">
        <f t="shared" si="1862"/>
        <v>0</v>
      </c>
      <c r="AI861" s="834">
        <f t="shared" si="1862"/>
        <v>0</v>
      </c>
      <c r="AJ861" s="834">
        <f t="shared" si="1862"/>
        <v>0</v>
      </c>
      <c r="AK861" s="834">
        <f t="shared" si="1862"/>
        <v>0</v>
      </c>
      <c r="AL861" s="834">
        <f t="shared" si="1862"/>
        <v>0</v>
      </c>
      <c r="AM861" s="306"/>
    </row>
    <row r="862" spans="1:39" ht="16" hidden="1" outlineLevel="1">
      <c r="A862" s="532"/>
      <c r="B862" s="865"/>
      <c r="C862" s="831"/>
      <c r="D862" s="831"/>
      <c r="E862" s="831"/>
      <c r="F862" s="831"/>
      <c r="G862" s="831"/>
      <c r="H862" s="831"/>
      <c r="I862" s="831"/>
      <c r="J862" s="831"/>
      <c r="K862" s="831"/>
      <c r="L862" s="831"/>
      <c r="M862" s="831"/>
      <c r="N862" s="831"/>
      <c r="O862" s="831"/>
      <c r="P862" s="831"/>
      <c r="Q862" s="831"/>
      <c r="R862" s="831"/>
      <c r="S862" s="831"/>
      <c r="T862" s="831"/>
      <c r="U862" s="831"/>
      <c r="V862" s="831"/>
      <c r="W862" s="831"/>
      <c r="X862" s="831"/>
      <c r="Y862" s="841"/>
      <c r="Z862" s="858"/>
      <c r="AA862" s="858"/>
      <c r="AB862" s="858"/>
      <c r="AC862" s="858"/>
      <c r="AD862" s="858"/>
      <c r="AE862" s="858"/>
      <c r="AF862" s="858"/>
      <c r="AG862" s="858"/>
      <c r="AH862" s="858"/>
      <c r="AI862" s="858"/>
      <c r="AJ862" s="858"/>
      <c r="AK862" s="858"/>
      <c r="AL862" s="858"/>
      <c r="AM862" s="306"/>
    </row>
    <row r="863" spans="1:39" ht="17" hidden="1" outlineLevel="1">
      <c r="A863" s="532">
        <v>24</v>
      </c>
      <c r="B863" s="862" t="s">
        <v>116</v>
      </c>
      <c r="C863" s="831" t="s">
        <v>25</v>
      </c>
      <c r="D863" s="295"/>
      <c r="E863" s="295"/>
      <c r="F863" s="295"/>
      <c r="G863" s="295"/>
      <c r="H863" s="295"/>
      <c r="I863" s="295"/>
      <c r="J863" s="295"/>
      <c r="K863" s="295"/>
      <c r="L863" s="295"/>
      <c r="M863" s="295"/>
      <c r="N863" s="831"/>
      <c r="O863" s="295"/>
      <c r="P863" s="295"/>
      <c r="Q863" s="295"/>
      <c r="R863" s="295"/>
      <c r="S863" s="295"/>
      <c r="T863" s="295"/>
      <c r="U863" s="295"/>
      <c r="V863" s="295"/>
      <c r="W863" s="295"/>
      <c r="X863" s="295"/>
      <c r="Y863" s="415"/>
      <c r="Z863" s="415"/>
      <c r="AA863" s="415"/>
      <c r="AB863" s="415"/>
      <c r="AC863" s="415"/>
      <c r="AD863" s="415"/>
      <c r="AE863" s="415"/>
      <c r="AF863" s="832"/>
      <c r="AG863" s="832"/>
      <c r="AH863" s="832"/>
      <c r="AI863" s="832"/>
      <c r="AJ863" s="832"/>
      <c r="AK863" s="832"/>
      <c r="AL863" s="832"/>
      <c r="AM863" s="296">
        <f>SUM(Y863:AL863)</f>
        <v>0</v>
      </c>
    </row>
    <row r="864" spans="1:39" ht="16" hidden="1" outlineLevel="1">
      <c r="A864" s="532"/>
      <c r="B864" s="294" t="s">
        <v>342</v>
      </c>
      <c r="C864" s="831" t="s">
        <v>163</v>
      </c>
      <c r="D864" s="295"/>
      <c r="E864" s="295"/>
      <c r="F864" s="295"/>
      <c r="G864" s="295"/>
      <c r="H864" s="295"/>
      <c r="I864" s="295"/>
      <c r="J864" s="295"/>
      <c r="K864" s="295"/>
      <c r="L864" s="295"/>
      <c r="M864" s="295"/>
      <c r="N864" s="831"/>
      <c r="O864" s="295"/>
      <c r="P864" s="295"/>
      <c r="Q864" s="295"/>
      <c r="R864" s="295"/>
      <c r="S864" s="295"/>
      <c r="T864" s="295"/>
      <c r="U864" s="295"/>
      <c r="V864" s="295"/>
      <c r="W864" s="295"/>
      <c r="X864" s="295"/>
      <c r="Y864" s="834">
        <f>Y863</f>
        <v>0</v>
      </c>
      <c r="Z864" s="834">
        <f t="shared" ref="Z864:AL864" si="1863">Z863</f>
        <v>0</v>
      </c>
      <c r="AA864" s="834">
        <f t="shared" si="1863"/>
        <v>0</v>
      </c>
      <c r="AB864" s="834">
        <f t="shared" si="1863"/>
        <v>0</v>
      </c>
      <c r="AC864" s="834">
        <f t="shared" si="1863"/>
        <v>0</v>
      </c>
      <c r="AD864" s="834">
        <f t="shared" si="1863"/>
        <v>0</v>
      </c>
      <c r="AE864" s="834">
        <f t="shared" si="1863"/>
        <v>0</v>
      </c>
      <c r="AF864" s="834">
        <f t="shared" si="1863"/>
        <v>0</v>
      </c>
      <c r="AG864" s="834">
        <f t="shared" si="1863"/>
        <v>0</v>
      </c>
      <c r="AH864" s="834">
        <f t="shared" si="1863"/>
        <v>0</v>
      </c>
      <c r="AI864" s="834">
        <f t="shared" si="1863"/>
        <v>0</v>
      </c>
      <c r="AJ864" s="834">
        <f t="shared" si="1863"/>
        <v>0</v>
      </c>
      <c r="AK864" s="834">
        <f t="shared" si="1863"/>
        <v>0</v>
      </c>
      <c r="AL864" s="834">
        <f t="shared" si="1863"/>
        <v>0</v>
      </c>
      <c r="AM864" s="306"/>
    </row>
    <row r="865" spans="1:39" ht="16" hidden="1" outlineLevel="1">
      <c r="A865" s="532"/>
      <c r="B865" s="294"/>
      <c r="C865" s="831"/>
      <c r="D865" s="831"/>
      <c r="E865" s="831"/>
      <c r="F865" s="831"/>
      <c r="G865" s="831"/>
      <c r="H865" s="831"/>
      <c r="I865" s="831"/>
      <c r="J865" s="831"/>
      <c r="K865" s="831"/>
      <c r="L865" s="831"/>
      <c r="M865" s="831"/>
      <c r="N865" s="831"/>
      <c r="O865" s="831"/>
      <c r="P865" s="831"/>
      <c r="Q865" s="831"/>
      <c r="R865" s="831"/>
      <c r="S865" s="831"/>
      <c r="T865" s="831"/>
      <c r="U865" s="831"/>
      <c r="V865" s="831"/>
      <c r="W865" s="831"/>
      <c r="X865" s="831"/>
      <c r="Y865" s="837"/>
      <c r="Z865" s="858"/>
      <c r="AA865" s="858"/>
      <c r="AB865" s="858"/>
      <c r="AC865" s="858"/>
      <c r="AD865" s="858"/>
      <c r="AE865" s="858"/>
      <c r="AF865" s="858"/>
      <c r="AG865" s="858"/>
      <c r="AH865" s="858"/>
      <c r="AI865" s="858"/>
      <c r="AJ865" s="858"/>
      <c r="AK865" s="858"/>
      <c r="AL865" s="858"/>
      <c r="AM865" s="306"/>
    </row>
    <row r="866" spans="1:39" ht="16" outlineLevel="1">
      <c r="A866" s="532"/>
      <c r="B866" s="288" t="s">
        <v>500</v>
      </c>
      <c r="C866" s="831"/>
      <c r="D866" s="831"/>
      <c r="E866" s="831"/>
      <c r="F866" s="831"/>
      <c r="G866" s="831"/>
      <c r="H866" s="831"/>
      <c r="I866" s="831"/>
      <c r="J866" s="831"/>
      <c r="K866" s="831"/>
      <c r="L866" s="831"/>
      <c r="M866" s="831"/>
      <c r="N866" s="831"/>
      <c r="O866" s="831"/>
      <c r="P866" s="831"/>
      <c r="Q866" s="831"/>
      <c r="R866" s="831"/>
      <c r="S866" s="831"/>
      <c r="T866" s="831"/>
      <c r="U866" s="831"/>
      <c r="V866" s="831"/>
      <c r="W866" s="831"/>
      <c r="X866" s="831"/>
      <c r="Y866" s="837"/>
      <c r="Z866" s="858"/>
      <c r="AA866" s="858"/>
      <c r="AB866" s="858"/>
      <c r="AC866" s="858"/>
      <c r="AD866" s="858"/>
      <c r="AE866" s="858"/>
      <c r="AF866" s="858"/>
      <c r="AG866" s="858"/>
      <c r="AH866" s="858"/>
      <c r="AI866" s="858"/>
      <c r="AJ866" s="858"/>
      <c r="AK866" s="858"/>
      <c r="AL866" s="858"/>
      <c r="AM866" s="306"/>
    </row>
    <row r="867" spans="1:39" ht="17" outlineLevel="1">
      <c r="A867" s="532">
        <v>25</v>
      </c>
      <c r="B867" s="862" t="s">
        <v>117</v>
      </c>
      <c r="C867" s="831" t="s">
        <v>25</v>
      </c>
      <c r="D867" s="295"/>
      <c r="E867" s="295"/>
      <c r="F867" s="295"/>
      <c r="G867" s="295"/>
      <c r="H867" s="295"/>
      <c r="I867" s="295"/>
      <c r="J867" s="295"/>
      <c r="K867" s="295"/>
      <c r="L867" s="295"/>
      <c r="M867" s="295"/>
      <c r="N867" s="295">
        <v>12</v>
      </c>
      <c r="O867" s="295"/>
      <c r="P867" s="295"/>
      <c r="Q867" s="295"/>
      <c r="R867" s="295"/>
      <c r="S867" s="295"/>
      <c r="T867" s="295"/>
      <c r="U867" s="295"/>
      <c r="V867" s="295"/>
      <c r="W867" s="295"/>
      <c r="X867" s="295"/>
      <c r="Y867" s="853"/>
      <c r="Z867" s="415"/>
      <c r="AA867" s="415"/>
      <c r="AB867" s="415"/>
      <c r="AC867" s="415"/>
      <c r="AD867" s="415"/>
      <c r="AE867" s="415"/>
      <c r="AF867" s="415"/>
      <c r="AG867" s="415"/>
      <c r="AH867" s="415"/>
      <c r="AI867" s="415"/>
      <c r="AJ867" s="415"/>
      <c r="AK867" s="415"/>
      <c r="AL867" s="415"/>
      <c r="AM867" s="296">
        <f>SUM(Y867:AL867)</f>
        <v>0</v>
      </c>
    </row>
    <row r="868" spans="1:39" ht="16" outlineLevel="1">
      <c r="A868" s="532"/>
      <c r="B868" s="294" t="s">
        <v>342</v>
      </c>
      <c r="C868" s="831" t="s">
        <v>163</v>
      </c>
      <c r="D868" s="295"/>
      <c r="E868" s="295"/>
      <c r="F868" s="295"/>
      <c r="G868" s="295"/>
      <c r="H868" s="295"/>
      <c r="I868" s="295"/>
      <c r="J868" s="295"/>
      <c r="K868" s="295"/>
      <c r="L868" s="295"/>
      <c r="M868" s="295"/>
      <c r="N868" s="295">
        <f>N867</f>
        <v>12</v>
      </c>
      <c r="O868" s="295"/>
      <c r="P868" s="295"/>
      <c r="Q868" s="295"/>
      <c r="R868" s="295"/>
      <c r="S868" s="295"/>
      <c r="T868" s="295"/>
      <c r="U868" s="295"/>
      <c r="V868" s="295"/>
      <c r="W868" s="295"/>
      <c r="X868" s="295"/>
      <c r="Y868" s="834">
        <f>Y867</f>
        <v>0</v>
      </c>
      <c r="Z868" s="834">
        <f t="shared" ref="Z868:AL868" si="1864">Z867</f>
        <v>0</v>
      </c>
      <c r="AA868" s="834">
        <f t="shared" si="1864"/>
        <v>0</v>
      </c>
      <c r="AB868" s="834">
        <f t="shared" si="1864"/>
        <v>0</v>
      </c>
      <c r="AC868" s="834">
        <f t="shared" si="1864"/>
        <v>0</v>
      </c>
      <c r="AD868" s="834">
        <f t="shared" si="1864"/>
        <v>0</v>
      </c>
      <c r="AE868" s="834">
        <f t="shared" si="1864"/>
        <v>0</v>
      </c>
      <c r="AF868" s="834">
        <f t="shared" si="1864"/>
        <v>0</v>
      </c>
      <c r="AG868" s="834">
        <f t="shared" si="1864"/>
        <v>0</v>
      </c>
      <c r="AH868" s="834">
        <f t="shared" si="1864"/>
        <v>0</v>
      </c>
      <c r="AI868" s="834">
        <f t="shared" si="1864"/>
        <v>0</v>
      </c>
      <c r="AJ868" s="834">
        <f t="shared" si="1864"/>
        <v>0</v>
      </c>
      <c r="AK868" s="834">
        <f t="shared" si="1864"/>
        <v>0</v>
      </c>
      <c r="AL868" s="834">
        <f t="shared" si="1864"/>
        <v>0</v>
      </c>
      <c r="AM868" s="306"/>
    </row>
    <row r="869" spans="1:39" ht="16" outlineLevel="1">
      <c r="A869" s="532"/>
      <c r="B869" s="294"/>
      <c r="C869" s="831"/>
      <c r="D869" s="831"/>
      <c r="E869" s="831"/>
      <c r="F869" s="831"/>
      <c r="G869" s="831"/>
      <c r="H869" s="831"/>
      <c r="I869" s="831"/>
      <c r="J869" s="831"/>
      <c r="K869" s="831"/>
      <c r="L869" s="831"/>
      <c r="M869" s="831"/>
      <c r="N869" s="831"/>
      <c r="O869" s="831"/>
      <c r="P869" s="831"/>
      <c r="Q869" s="831"/>
      <c r="R869" s="831"/>
      <c r="S869" s="831"/>
      <c r="T869" s="831"/>
      <c r="U869" s="831"/>
      <c r="V869" s="831"/>
      <c r="W869" s="831"/>
      <c r="X869" s="831"/>
      <c r="Y869" s="837"/>
      <c r="Z869" s="858"/>
      <c r="AA869" s="858"/>
      <c r="AB869" s="858"/>
      <c r="AC869" s="858"/>
      <c r="AD869" s="858"/>
      <c r="AE869" s="858"/>
      <c r="AF869" s="858"/>
      <c r="AG869" s="858"/>
      <c r="AH869" s="858"/>
      <c r="AI869" s="858"/>
      <c r="AJ869" s="858"/>
      <c r="AK869" s="858"/>
      <c r="AL869" s="858"/>
      <c r="AM869" s="306"/>
    </row>
    <row r="870" spans="1:39" ht="17" outlineLevel="1">
      <c r="A870" s="532">
        <v>26</v>
      </c>
      <c r="B870" s="862" t="s">
        <v>118</v>
      </c>
      <c r="C870" s="831" t="s">
        <v>25</v>
      </c>
      <c r="D870" s="295">
        <v>194505.16731650324</v>
      </c>
      <c r="E870" s="295">
        <v>194505.16731650324</v>
      </c>
      <c r="F870" s="295"/>
      <c r="G870" s="295"/>
      <c r="H870" s="295"/>
      <c r="I870" s="295"/>
      <c r="J870" s="295"/>
      <c r="K870" s="295"/>
      <c r="L870" s="295"/>
      <c r="M870" s="295"/>
      <c r="N870" s="295">
        <v>12</v>
      </c>
      <c r="O870" s="295">
        <f>D870/D500*O500</f>
        <v>39.423781031485298</v>
      </c>
      <c r="P870" s="295"/>
      <c r="Q870" s="295"/>
      <c r="R870" s="295"/>
      <c r="S870" s="295"/>
      <c r="T870" s="295"/>
      <c r="U870" s="295"/>
      <c r="V870" s="295"/>
      <c r="W870" s="295"/>
      <c r="X870" s="295"/>
      <c r="Y870" s="853"/>
      <c r="Z870" s="415">
        <v>0.10906494661195382</v>
      </c>
      <c r="AA870" s="415">
        <v>0.74800245851259994</v>
      </c>
      <c r="AB870" s="415"/>
      <c r="AC870" s="415"/>
      <c r="AD870" s="415"/>
      <c r="AE870" s="415"/>
      <c r="AF870" s="415"/>
      <c r="AG870" s="415"/>
      <c r="AH870" s="415"/>
      <c r="AI870" s="415"/>
      <c r="AJ870" s="415"/>
      <c r="AK870" s="415"/>
      <c r="AL870" s="415"/>
      <c r="AM870" s="296">
        <f>SUM(Y870:AL870)</f>
        <v>0.85706740512455371</v>
      </c>
    </row>
    <row r="871" spans="1:39" ht="16" outlineLevel="1">
      <c r="A871" s="532"/>
      <c r="B871" s="294" t="s">
        <v>845</v>
      </c>
      <c r="C871" s="831" t="s">
        <v>163</v>
      </c>
      <c r="D871" s="295">
        <v>1186092.3454591418</v>
      </c>
      <c r="E871" s="295">
        <f>D871</f>
        <v>1186092.3454591418</v>
      </c>
      <c r="F871" s="295"/>
      <c r="G871" s="295"/>
      <c r="H871" s="295"/>
      <c r="I871" s="295"/>
      <c r="J871" s="295"/>
      <c r="K871" s="295"/>
      <c r="L871" s="295"/>
      <c r="M871" s="295"/>
      <c r="N871" s="295">
        <f>N870</f>
        <v>12</v>
      </c>
      <c r="O871" s="295">
        <f>'3-a.  Rate Class Allocations'!L72</f>
        <v>105.27647058823526</v>
      </c>
      <c r="P871" s="295"/>
      <c r="Q871" s="295"/>
      <c r="R871" s="295"/>
      <c r="S871" s="295"/>
      <c r="T871" s="295"/>
      <c r="U871" s="295"/>
      <c r="V871" s="295"/>
      <c r="W871" s="295"/>
      <c r="X871" s="295"/>
      <c r="Y871" s="834">
        <f>Y870</f>
        <v>0</v>
      </c>
      <c r="Z871" s="834">
        <f>'3-a.  Rate Class Allocations'!K64</f>
        <v>0.10906494661195382</v>
      </c>
      <c r="AA871" s="834">
        <f>'3-a.  Rate Class Allocations'!L64</f>
        <v>0.89093505338804613</v>
      </c>
      <c r="AB871" s="834">
        <f t="shared" ref="AB871:AL871" si="1865">AB870</f>
        <v>0</v>
      </c>
      <c r="AC871" s="834">
        <f t="shared" si="1865"/>
        <v>0</v>
      </c>
      <c r="AD871" s="834">
        <f t="shared" si="1865"/>
        <v>0</v>
      </c>
      <c r="AE871" s="834">
        <f t="shared" si="1865"/>
        <v>0</v>
      </c>
      <c r="AF871" s="834">
        <f t="shared" si="1865"/>
        <v>0</v>
      </c>
      <c r="AG871" s="834">
        <f t="shared" si="1865"/>
        <v>0</v>
      </c>
      <c r="AH871" s="834">
        <f t="shared" si="1865"/>
        <v>0</v>
      </c>
      <c r="AI871" s="834">
        <f t="shared" si="1865"/>
        <v>0</v>
      </c>
      <c r="AJ871" s="834">
        <f t="shared" si="1865"/>
        <v>0</v>
      </c>
      <c r="AK871" s="834">
        <f t="shared" si="1865"/>
        <v>0</v>
      </c>
      <c r="AL871" s="834">
        <f t="shared" si="1865"/>
        <v>0</v>
      </c>
      <c r="AM871" s="306"/>
    </row>
    <row r="872" spans="1:39" ht="16" outlineLevel="1">
      <c r="A872" s="532"/>
      <c r="B872" s="294"/>
      <c r="C872" s="831"/>
      <c r="D872" s="831"/>
      <c r="E872" s="831"/>
      <c r="F872" s="831"/>
      <c r="G872" s="831"/>
      <c r="H872" s="831"/>
      <c r="I872" s="831"/>
      <c r="J872" s="831"/>
      <c r="K872" s="831"/>
      <c r="L872" s="831"/>
      <c r="M872" s="831"/>
      <c r="N872" s="831"/>
      <c r="O872" s="831"/>
      <c r="P872" s="831"/>
      <c r="Q872" s="831"/>
      <c r="R872" s="831"/>
      <c r="S872" s="831"/>
      <c r="T872" s="831"/>
      <c r="U872" s="831"/>
      <c r="V872" s="831"/>
      <c r="W872" s="831"/>
      <c r="X872" s="831"/>
      <c r="Y872" s="837"/>
      <c r="Z872" s="858"/>
      <c r="AA872" s="858"/>
      <c r="AB872" s="858"/>
      <c r="AC872" s="858"/>
      <c r="AD872" s="858"/>
      <c r="AE872" s="858"/>
      <c r="AF872" s="858"/>
      <c r="AG872" s="858"/>
      <c r="AH872" s="858"/>
      <c r="AI872" s="858"/>
      <c r="AJ872" s="858"/>
      <c r="AK872" s="858"/>
      <c r="AL872" s="858"/>
      <c r="AM872" s="306"/>
    </row>
    <row r="873" spans="1:39" ht="34" outlineLevel="1">
      <c r="A873" s="532">
        <v>27</v>
      </c>
      <c r="B873" s="862" t="s">
        <v>119</v>
      </c>
      <c r="C873" s="831" t="s">
        <v>25</v>
      </c>
      <c r="D873" s="295">
        <v>21816.478630932117</v>
      </c>
      <c r="E873" s="295">
        <v>19209.438381613363</v>
      </c>
      <c r="F873" s="295"/>
      <c r="G873" s="295"/>
      <c r="H873" s="295"/>
      <c r="I873" s="295"/>
      <c r="J873" s="295"/>
      <c r="K873" s="295"/>
      <c r="L873" s="295"/>
      <c r="M873" s="295"/>
      <c r="N873" s="295">
        <v>12</v>
      </c>
      <c r="O873" s="295"/>
      <c r="P873" s="295"/>
      <c r="Q873" s="295"/>
      <c r="R873" s="295"/>
      <c r="S873" s="295"/>
      <c r="T873" s="295"/>
      <c r="U873" s="295"/>
      <c r="V873" s="295"/>
      <c r="W873" s="295"/>
      <c r="X873" s="295"/>
      <c r="Y873" s="853"/>
      <c r="Z873" s="415"/>
      <c r="AA873" s="415"/>
      <c r="AB873" s="415"/>
      <c r="AC873" s="415"/>
      <c r="AD873" s="415"/>
      <c r="AE873" s="415"/>
      <c r="AF873" s="415"/>
      <c r="AG873" s="415"/>
      <c r="AH873" s="415"/>
      <c r="AI873" s="415"/>
      <c r="AJ873" s="415"/>
      <c r="AK873" s="415"/>
      <c r="AL873" s="415"/>
      <c r="AM873" s="296">
        <f>SUM(Y873:AL873)</f>
        <v>0</v>
      </c>
    </row>
    <row r="874" spans="1:39" ht="16" outlineLevel="1">
      <c r="A874" s="532"/>
      <c r="B874" s="294" t="s">
        <v>342</v>
      </c>
      <c r="C874" s="83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834">
        <f>Y873</f>
        <v>0</v>
      </c>
      <c r="Z874" s="834">
        <f t="shared" ref="Z874:AL874" si="1866">Z873</f>
        <v>0</v>
      </c>
      <c r="AA874" s="834">
        <f t="shared" si="1866"/>
        <v>0</v>
      </c>
      <c r="AB874" s="834">
        <f t="shared" si="1866"/>
        <v>0</v>
      </c>
      <c r="AC874" s="834">
        <f t="shared" si="1866"/>
        <v>0</v>
      </c>
      <c r="AD874" s="834">
        <f t="shared" si="1866"/>
        <v>0</v>
      </c>
      <c r="AE874" s="834">
        <f t="shared" si="1866"/>
        <v>0</v>
      </c>
      <c r="AF874" s="834">
        <f t="shared" si="1866"/>
        <v>0</v>
      </c>
      <c r="AG874" s="834">
        <f t="shared" si="1866"/>
        <v>0</v>
      </c>
      <c r="AH874" s="834">
        <f t="shared" si="1866"/>
        <v>0</v>
      </c>
      <c r="AI874" s="834">
        <f t="shared" si="1866"/>
        <v>0</v>
      </c>
      <c r="AJ874" s="834">
        <f t="shared" si="1866"/>
        <v>0</v>
      </c>
      <c r="AK874" s="834">
        <f t="shared" si="1866"/>
        <v>0</v>
      </c>
      <c r="AL874" s="834">
        <f t="shared" si="1866"/>
        <v>0</v>
      </c>
      <c r="AM874" s="306"/>
    </row>
    <row r="875" spans="1:39" ht="16" outlineLevel="1">
      <c r="A875" s="532"/>
      <c r="B875" s="294"/>
      <c r="C875" s="831"/>
      <c r="D875" s="831"/>
      <c r="E875" s="831"/>
      <c r="F875" s="831"/>
      <c r="G875" s="831"/>
      <c r="H875" s="831"/>
      <c r="I875" s="831"/>
      <c r="J875" s="831"/>
      <c r="K875" s="831"/>
      <c r="L875" s="831"/>
      <c r="M875" s="831"/>
      <c r="N875" s="831"/>
      <c r="O875" s="831"/>
      <c r="P875" s="831"/>
      <c r="Q875" s="831"/>
      <c r="R875" s="831"/>
      <c r="S875" s="831"/>
      <c r="T875" s="831"/>
      <c r="U875" s="831"/>
      <c r="V875" s="831"/>
      <c r="W875" s="831"/>
      <c r="X875" s="831"/>
      <c r="Y875" s="837"/>
      <c r="Z875" s="858"/>
      <c r="AA875" s="858"/>
      <c r="AB875" s="858"/>
      <c r="AC875" s="858"/>
      <c r="AD875" s="858"/>
      <c r="AE875" s="858"/>
      <c r="AF875" s="858"/>
      <c r="AG875" s="858"/>
      <c r="AH875" s="858"/>
      <c r="AI875" s="858"/>
      <c r="AJ875" s="858"/>
      <c r="AK875" s="858"/>
      <c r="AL875" s="858"/>
      <c r="AM875" s="306"/>
    </row>
    <row r="876" spans="1:39" ht="34" outlineLevel="1">
      <c r="A876" s="532">
        <v>28</v>
      </c>
      <c r="B876" s="862" t="s">
        <v>120</v>
      </c>
      <c r="C876" s="83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853"/>
      <c r="Z876" s="415">
        <v>1</v>
      </c>
      <c r="AA876" s="415"/>
      <c r="AB876" s="415"/>
      <c r="AC876" s="415"/>
      <c r="AD876" s="415"/>
      <c r="AE876" s="415"/>
      <c r="AF876" s="415"/>
      <c r="AG876" s="415"/>
      <c r="AH876" s="415"/>
      <c r="AI876" s="415"/>
      <c r="AJ876" s="415"/>
      <c r="AK876" s="415"/>
      <c r="AL876" s="415"/>
      <c r="AM876" s="296">
        <f>SUM(Y876:AL876)</f>
        <v>1</v>
      </c>
    </row>
    <row r="877" spans="1:39" ht="16" outlineLevel="1">
      <c r="A877" s="532"/>
      <c r="B877" s="294" t="s">
        <v>342</v>
      </c>
      <c r="C877" s="831" t="s">
        <v>163</v>
      </c>
      <c r="D877" s="295">
        <v>1816.5290104048186</v>
      </c>
      <c r="E877" s="295">
        <v>1816.5290104048186</v>
      </c>
      <c r="F877" s="295"/>
      <c r="G877" s="295"/>
      <c r="H877" s="295"/>
      <c r="I877" s="295"/>
      <c r="J877" s="295"/>
      <c r="K877" s="295"/>
      <c r="L877" s="295"/>
      <c r="M877" s="295"/>
      <c r="N877" s="295">
        <f>N876</f>
        <v>12</v>
      </c>
      <c r="O877" s="295">
        <v>2.6442871279591991</v>
      </c>
      <c r="P877" s="295">
        <v>2.6442871279591991</v>
      </c>
      <c r="Q877" s="295"/>
      <c r="R877" s="295"/>
      <c r="S877" s="295"/>
      <c r="T877" s="295"/>
      <c r="U877" s="295"/>
      <c r="V877" s="295"/>
      <c r="W877" s="295"/>
      <c r="X877" s="295"/>
      <c r="Y877" s="834">
        <f>Y876</f>
        <v>0</v>
      </c>
      <c r="Z877" s="834">
        <f t="shared" ref="Z877:AL877" si="1867">Z876</f>
        <v>1</v>
      </c>
      <c r="AA877" s="834">
        <f t="shared" si="1867"/>
        <v>0</v>
      </c>
      <c r="AB877" s="834">
        <f t="shared" si="1867"/>
        <v>0</v>
      </c>
      <c r="AC877" s="834">
        <f t="shared" si="1867"/>
        <v>0</v>
      </c>
      <c r="AD877" s="834">
        <f t="shared" si="1867"/>
        <v>0</v>
      </c>
      <c r="AE877" s="834">
        <f t="shared" si="1867"/>
        <v>0</v>
      </c>
      <c r="AF877" s="834">
        <f t="shared" si="1867"/>
        <v>0</v>
      </c>
      <c r="AG877" s="834">
        <f t="shared" si="1867"/>
        <v>0</v>
      </c>
      <c r="AH877" s="834">
        <f t="shared" si="1867"/>
        <v>0</v>
      </c>
      <c r="AI877" s="834">
        <f t="shared" si="1867"/>
        <v>0</v>
      </c>
      <c r="AJ877" s="834">
        <f t="shared" si="1867"/>
        <v>0</v>
      </c>
      <c r="AK877" s="834">
        <f t="shared" si="1867"/>
        <v>0</v>
      </c>
      <c r="AL877" s="834">
        <f t="shared" si="1867"/>
        <v>0</v>
      </c>
      <c r="AM877" s="306"/>
    </row>
    <row r="878" spans="1:39" ht="16" outlineLevel="1">
      <c r="A878" s="532"/>
      <c r="B878" s="294"/>
      <c r="C878" s="831"/>
      <c r="D878" s="831"/>
      <c r="E878" s="831"/>
      <c r="F878" s="831"/>
      <c r="G878" s="831"/>
      <c r="H878" s="831"/>
      <c r="I878" s="831"/>
      <c r="J878" s="831"/>
      <c r="K878" s="831"/>
      <c r="L878" s="831"/>
      <c r="M878" s="831"/>
      <c r="N878" s="831"/>
      <c r="O878" s="831"/>
      <c r="P878" s="831"/>
      <c r="Q878" s="831"/>
      <c r="R878" s="831"/>
      <c r="S878" s="831"/>
      <c r="T878" s="831"/>
      <c r="U878" s="831"/>
      <c r="V878" s="831"/>
      <c r="W878" s="831"/>
      <c r="X878" s="831"/>
      <c r="Y878" s="837"/>
      <c r="Z878" s="858"/>
      <c r="AA878" s="858"/>
      <c r="AB878" s="858"/>
      <c r="AC878" s="858"/>
      <c r="AD878" s="858"/>
      <c r="AE878" s="858"/>
      <c r="AF878" s="858"/>
      <c r="AG878" s="858"/>
      <c r="AH878" s="858"/>
      <c r="AI878" s="858"/>
      <c r="AJ878" s="858"/>
      <c r="AK878" s="858"/>
      <c r="AL878" s="858"/>
      <c r="AM878" s="306"/>
    </row>
    <row r="879" spans="1:39" ht="34" hidden="1" outlineLevel="1">
      <c r="A879" s="532">
        <v>29</v>
      </c>
      <c r="B879" s="862" t="s">
        <v>121</v>
      </c>
      <c r="C879" s="831" t="s">
        <v>25</v>
      </c>
      <c r="D879" s="295"/>
      <c r="E879" s="295"/>
      <c r="F879" s="295"/>
      <c r="G879" s="295"/>
      <c r="H879" s="295"/>
      <c r="I879" s="295"/>
      <c r="J879" s="295"/>
      <c r="K879" s="295"/>
      <c r="L879" s="295"/>
      <c r="M879" s="295"/>
      <c r="N879" s="295">
        <v>3</v>
      </c>
      <c r="O879" s="295"/>
      <c r="P879" s="295"/>
      <c r="Q879" s="295"/>
      <c r="R879" s="295"/>
      <c r="S879" s="295"/>
      <c r="T879" s="295"/>
      <c r="U879" s="295"/>
      <c r="V879" s="295"/>
      <c r="W879" s="295"/>
      <c r="X879" s="295"/>
      <c r="Y879" s="853"/>
      <c r="Z879" s="415"/>
      <c r="AA879" s="415"/>
      <c r="AB879" s="415"/>
      <c r="AC879" s="415"/>
      <c r="AD879" s="415"/>
      <c r="AE879" s="415"/>
      <c r="AF879" s="415"/>
      <c r="AG879" s="415"/>
      <c r="AH879" s="415"/>
      <c r="AI879" s="415"/>
      <c r="AJ879" s="415"/>
      <c r="AK879" s="415"/>
      <c r="AL879" s="415"/>
      <c r="AM879" s="296">
        <f>SUM(Y879:AL879)</f>
        <v>0</v>
      </c>
    </row>
    <row r="880" spans="1:39" ht="16" hidden="1" outlineLevel="1">
      <c r="A880" s="532"/>
      <c r="B880" s="294" t="s">
        <v>342</v>
      </c>
      <c r="C880" s="831" t="s">
        <v>163</v>
      </c>
      <c r="D880" s="295"/>
      <c r="E880" s="295"/>
      <c r="F880" s="295"/>
      <c r="G880" s="295"/>
      <c r="H880" s="295"/>
      <c r="I880" s="295"/>
      <c r="J880" s="295"/>
      <c r="K880" s="295"/>
      <c r="L880" s="295"/>
      <c r="M880" s="295"/>
      <c r="N880" s="295">
        <f>N879</f>
        <v>3</v>
      </c>
      <c r="O880" s="295"/>
      <c r="P880" s="295"/>
      <c r="Q880" s="295"/>
      <c r="R880" s="295"/>
      <c r="S880" s="295"/>
      <c r="T880" s="295"/>
      <c r="U880" s="295"/>
      <c r="V880" s="295"/>
      <c r="W880" s="295"/>
      <c r="X880" s="295"/>
      <c r="Y880" s="834">
        <f>Y879</f>
        <v>0</v>
      </c>
      <c r="Z880" s="834">
        <f t="shared" ref="Z880:AL880" si="1868">Z879</f>
        <v>0</v>
      </c>
      <c r="AA880" s="834">
        <f t="shared" si="1868"/>
        <v>0</v>
      </c>
      <c r="AB880" s="834">
        <f t="shared" si="1868"/>
        <v>0</v>
      </c>
      <c r="AC880" s="834">
        <f t="shared" si="1868"/>
        <v>0</v>
      </c>
      <c r="AD880" s="834">
        <f t="shared" si="1868"/>
        <v>0</v>
      </c>
      <c r="AE880" s="834">
        <f t="shared" si="1868"/>
        <v>0</v>
      </c>
      <c r="AF880" s="834">
        <f t="shared" si="1868"/>
        <v>0</v>
      </c>
      <c r="AG880" s="834">
        <f t="shared" si="1868"/>
        <v>0</v>
      </c>
      <c r="AH880" s="834">
        <f t="shared" si="1868"/>
        <v>0</v>
      </c>
      <c r="AI880" s="834">
        <f t="shared" si="1868"/>
        <v>0</v>
      </c>
      <c r="AJ880" s="834">
        <f t="shared" si="1868"/>
        <v>0</v>
      </c>
      <c r="AK880" s="834">
        <f t="shared" si="1868"/>
        <v>0</v>
      </c>
      <c r="AL880" s="834">
        <f t="shared" si="1868"/>
        <v>0</v>
      </c>
      <c r="AM880" s="306"/>
    </row>
    <row r="881" spans="1:39" ht="16" hidden="1" outlineLevel="1">
      <c r="A881" s="532"/>
      <c r="B881" s="294"/>
      <c r="C881" s="831"/>
      <c r="D881" s="831"/>
      <c r="E881" s="831"/>
      <c r="F881" s="831"/>
      <c r="G881" s="831"/>
      <c r="H881" s="831"/>
      <c r="I881" s="831"/>
      <c r="J881" s="831"/>
      <c r="K881" s="831"/>
      <c r="L881" s="831"/>
      <c r="M881" s="831"/>
      <c r="N881" s="831"/>
      <c r="O881" s="831"/>
      <c r="P881" s="831"/>
      <c r="Q881" s="831"/>
      <c r="R881" s="831"/>
      <c r="S881" s="831"/>
      <c r="T881" s="831"/>
      <c r="U881" s="831"/>
      <c r="V881" s="831"/>
      <c r="W881" s="831"/>
      <c r="X881" s="831"/>
      <c r="Y881" s="837"/>
      <c r="Z881" s="858"/>
      <c r="AA881" s="858"/>
      <c r="AB881" s="858"/>
      <c r="AC881" s="858"/>
      <c r="AD881" s="858"/>
      <c r="AE881" s="858"/>
      <c r="AF881" s="858"/>
      <c r="AG881" s="858"/>
      <c r="AH881" s="858"/>
      <c r="AI881" s="858"/>
      <c r="AJ881" s="858"/>
      <c r="AK881" s="858"/>
      <c r="AL881" s="858"/>
      <c r="AM881" s="306"/>
    </row>
    <row r="882" spans="1:39" ht="34" outlineLevel="1">
      <c r="A882" s="532">
        <v>30</v>
      </c>
      <c r="B882" s="862" t="s">
        <v>122</v>
      </c>
      <c r="C882" s="83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853"/>
      <c r="Z882" s="415"/>
      <c r="AA882" s="415">
        <v>1</v>
      </c>
      <c r="AB882" s="415"/>
      <c r="AC882" s="415"/>
      <c r="AD882" s="415"/>
      <c r="AE882" s="415"/>
      <c r="AF882" s="415"/>
      <c r="AG882" s="415"/>
      <c r="AH882" s="415"/>
      <c r="AI882" s="415"/>
      <c r="AJ882" s="415"/>
      <c r="AK882" s="415"/>
      <c r="AL882" s="415"/>
      <c r="AM882" s="296">
        <f>SUM(Y882:AL882)</f>
        <v>1</v>
      </c>
    </row>
    <row r="883" spans="1:39" ht="16" outlineLevel="1">
      <c r="A883" s="532"/>
      <c r="B883" s="294" t="s">
        <v>845</v>
      </c>
      <c r="C883" s="831" t="s">
        <v>163</v>
      </c>
      <c r="D883" s="295">
        <v>1058549.9461318008</v>
      </c>
      <c r="E883" s="295">
        <f>D883</f>
        <v>1058549.9461318008</v>
      </c>
      <c r="F883" s="295"/>
      <c r="G883" s="295"/>
      <c r="H883" s="295"/>
      <c r="I883" s="295"/>
      <c r="J883" s="295"/>
      <c r="K883" s="295"/>
      <c r="L883" s="295"/>
      <c r="M883" s="295"/>
      <c r="N883" s="295">
        <f>N882</f>
        <v>12</v>
      </c>
      <c r="O883" s="295">
        <v>81.744136460554373</v>
      </c>
      <c r="P883" s="295">
        <f>O883</f>
        <v>81.744136460554373</v>
      </c>
      <c r="Q883" s="295"/>
      <c r="R883" s="295"/>
      <c r="S883" s="295"/>
      <c r="T883" s="295"/>
      <c r="U883" s="295"/>
      <c r="V883" s="295"/>
      <c r="W883" s="295"/>
      <c r="X883" s="295"/>
      <c r="Y883" s="834">
        <f>Y882</f>
        <v>0</v>
      </c>
      <c r="Z883" s="834">
        <f t="shared" ref="Z883:AL883" si="1869">Z882</f>
        <v>0</v>
      </c>
      <c r="AA883" s="834">
        <f t="shared" si="1869"/>
        <v>1</v>
      </c>
      <c r="AB883" s="834">
        <f t="shared" si="1869"/>
        <v>0</v>
      </c>
      <c r="AC883" s="834">
        <f t="shared" si="1869"/>
        <v>0</v>
      </c>
      <c r="AD883" s="834">
        <f t="shared" si="1869"/>
        <v>0</v>
      </c>
      <c r="AE883" s="834">
        <f t="shared" si="1869"/>
        <v>0</v>
      </c>
      <c r="AF883" s="834">
        <f t="shared" si="1869"/>
        <v>0</v>
      </c>
      <c r="AG883" s="834">
        <f t="shared" si="1869"/>
        <v>0</v>
      </c>
      <c r="AH883" s="834">
        <f t="shared" si="1869"/>
        <v>0</v>
      </c>
      <c r="AI883" s="834">
        <f t="shared" si="1869"/>
        <v>0</v>
      </c>
      <c r="AJ883" s="834">
        <f t="shared" si="1869"/>
        <v>0</v>
      </c>
      <c r="AK883" s="834">
        <f t="shared" si="1869"/>
        <v>0</v>
      </c>
      <c r="AL883" s="834">
        <f t="shared" si="1869"/>
        <v>0</v>
      </c>
      <c r="AM883" s="306"/>
    </row>
    <row r="884" spans="1:39" ht="16" outlineLevel="1">
      <c r="A884" s="532"/>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4" hidden="1" outlineLevel="1">
      <c r="A885" s="532">
        <v>31</v>
      </c>
      <c r="B885" s="428" t="s">
        <v>123</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6"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1870">Z885</f>
        <v>0</v>
      </c>
      <c r="AA886" s="411">
        <f t="shared" ref="AA886" si="1871">AA885</f>
        <v>0</v>
      </c>
      <c r="AB886" s="411">
        <f t="shared" ref="AB886" si="1872">AB885</f>
        <v>0</v>
      </c>
      <c r="AC886" s="411">
        <f t="shared" ref="AC886" si="1873">AC885</f>
        <v>0</v>
      </c>
      <c r="AD886" s="411">
        <f t="shared" ref="AD886" si="1874">AD885</f>
        <v>0</v>
      </c>
      <c r="AE886" s="411">
        <f t="shared" ref="AE886" si="1875">AE885</f>
        <v>0</v>
      </c>
      <c r="AF886" s="411">
        <f t="shared" ref="AF886" si="1876">AF885</f>
        <v>0</v>
      </c>
      <c r="AG886" s="411">
        <f t="shared" ref="AG886" si="1877">AG885</f>
        <v>0</v>
      </c>
      <c r="AH886" s="411">
        <f t="shared" ref="AH886" si="1878">AH885</f>
        <v>0</v>
      </c>
      <c r="AI886" s="411">
        <f t="shared" ref="AI886" si="1879">AI885</f>
        <v>0</v>
      </c>
      <c r="AJ886" s="411">
        <f t="shared" ref="AJ886" si="1880">AJ885</f>
        <v>0</v>
      </c>
      <c r="AK886" s="411">
        <f t="shared" ref="AK886" si="1881">AK885</f>
        <v>0</v>
      </c>
      <c r="AL886" s="411">
        <f t="shared" ref="AL886" si="1882">AL885</f>
        <v>0</v>
      </c>
      <c r="AM886" s="306"/>
    </row>
    <row r="887" spans="1:39" ht="16"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7" hidden="1" outlineLevel="1">
      <c r="A888" s="532">
        <v>32</v>
      </c>
      <c r="B888" s="428" t="s">
        <v>124</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6"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1883">Z888</f>
        <v>0</v>
      </c>
      <c r="AA889" s="411">
        <f t="shared" ref="AA889" si="1884">AA888</f>
        <v>0</v>
      </c>
      <c r="AB889" s="411">
        <f t="shared" ref="AB889" si="1885">AB888</f>
        <v>0</v>
      </c>
      <c r="AC889" s="411">
        <f t="shared" ref="AC889" si="1886">AC888</f>
        <v>0</v>
      </c>
      <c r="AD889" s="411">
        <f t="shared" ref="AD889" si="1887">AD888</f>
        <v>0</v>
      </c>
      <c r="AE889" s="411">
        <f t="shared" ref="AE889" si="1888">AE888</f>
        <v>0</v>
      </c>
      <c r="AF889" s="411">
        <f t="shared" ref="AF889" si="1889">AF888</f>
        <v>0</v>
      </c>
      <c r="AG889" s="411">
        <f t="shared" ref="AG889" si="1890">AG888</f>
        <v>0</v>
      </c>
      <c r="AH889" s="411">
        <f t="shared" ref="AH889" si="1891">AH888</f>
        <v>0</v>
      </c>
      <c r="AI889" s="411">
        <f t="shared" ref="AI889" si="1892">AI888</f>
        <v>0</v>
      </c>
      <c r="AJ889" s="411">
        <f t="shared" ref="AJ889" si="1893">AJ888</f>
        <v>0</v>
      </c>
      <c r="AK889" s="411">
        <f t="shared" ref="AK889" si="1894">AK888</f>
        <v>0</v>
      </c>
      <c r="AL889" s="411">
        <f>AL888</f>
        <v>0</v>
      </c>
      <c r="AM889" s="306"/>
    </row>
    <row r="890" spans="1:39" ht="16"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6" hidden="1" outlineLevel="1">
      <c r="A891" s="532"/>
      <c r="B891" s="288" t="s">
        <v>501</v>
      </c>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17" hidden="1" outlineLevel="1">
      <c r="A892" s="532">
        <v>33</v>
      </c>
      <c r="B892" s="428" t="s">
        <v>125</v>
      </c>
      <c r="C892" s="291" t="s">
        <v>25</v>
      </c>
      <c r="D892" s="295"/>
      <c r="E892" s="295"/>
      <c r="F892" s="295"/>
      <c r="G892" s="295"/>
      <c r="H892" s="295"/>
      <c r="I892" s="295"/>
      <c r="J892" s="295"/>
      <c r="K892" s="295"/>
      <c r="L892" s="295"/>
      <c r="M892" s="295"/>
      <c r="N892" s="295">
        <v>0</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6" hidden="1" outlineLevel="1">
      <c r="A893" s="532"/>
      <c r="B893" s="294" t="s">
        <v>342</v>
      </c>
      <c r="C893" s="291" t="s">
        <v>163</v>
      </c>
      <c r="D893" s="295"/>
      <c r="E893" s="295"/>
      <c r="F893" s="295"/>
      <c r="G893" s="295"/>
      <c r="H893" s="295"/>
      <c r="I893" s="295"/>
      <c r="J893" s="295"/>
      <c r="K893" s="295"/>
      <c r="L893" s="295"/>
      <c r="M893" s="295"/>
      <c r="N893" s="295">
        <f>N892</f>
        <v>0</v>
      </c>
      <c r="O893" s="295"/>
      <c r="P893" s="295"/>
      <c r="Q893" s="295"/>
      <c r="R893" s="295"/>
      <c r="S893" s="295"/>
      <c r="T893" s="295"/>
      <c r="U893" s="295"/>
      <c r="V893" s="295"/>
      <c r="W893" s="295"/>
      <c r="X893" s="295"/>
      <c r="Y893" s="411">
        <f>Y892</f>
        <v>0</v>
      </c>
      <c r="Z893" s="411">
        <f t="shared" ref="Z893" si="1895">Z892</f>
        <v>0</v>
      </c>
      <c r="AA893" s="411">
        <f t="shared" ref="AA893" si="1896">AA892</f>
        <v>0</v>
      </c>
      <c r="AB893" s="411">
        <f t="shared" ref="AB893" si="1897">AB892</f>
        <v>0</v>
      </c>
      <c r="AC893" s="411">
        <f t="shared" ref="AC893" si="1898">AC892</f>
        <v>0</v>
      </c>
      <c r="AD893" s="411">
        <f t="shared" ref="AD893" si="1899">AD892</f>
        <v>0</v>
      </c>
      <c r="AE893" s="411">
        <f t="shared" ref="AE893" si="1900">AE892</f>
        <v>0</v>
      </c>
      <c r="AF893" s="411">
        <f t="shared" ref="AF893" si="1901">AF892</f>
        <v>0</v>
      </c>
      <c r="AG893" s="411">
        <f t="shared" ref="AG893" si="1902">AG892</f>
        <v>0</v>
      </c>
      <c r="AH893" s="411">
        <f t="shared" ref="AH893" si="1903">AH892</f>
        <v>0</v>
      </c>
      <c r="AI893" s="411">
        <f t="shared" ref="AI893" si="1904">AI892</f>
        <v>0</v>
      </c>
      <c r="AJ893" s="411">
        <f t="shared" ref="AJ893" si="1905">AJ892</f>
        <v>0</v>
      </c>
      <c r="AK893" s="411">
        <f t="shared" ref="AK893" si="1906">AK892</f>
        <v>0</v>
      </c>
      <c r="AL893" s="411">
        <f t="shared" ref="AL893" si="1907">AL892</f>
        <v>0</v>
      </c>
      <c r="AM893" s="306"/>
    </row>
    <row r="894" spans="1:39" ht="16" hidden="1" outlineLevel="1">
      <c r="A894" s="532"/>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17" hidden="1" outlineLevel="1">
      <c r="A895" s="532">
        <v>34</v>
      </c>
      <c r="B895" s="428" t="s">
        <v>126</v>
      </c>
      <c r="C895" s="291" t="s">
        <v>25</v>
      </c>
      <c r="D895" s="295"/>
      <c r="E895" s="295"/>
      <c r="F895" s="295"/>
      <c r="G895" s="295"/>
      <c r="H895" s="295"/>
      <c r="I895" s="295"/>
      <c r="J895" s="295"/>
      <c r="K895" s="295"/>
      <c r="L895" s="295"/>
      <c r="M895" s="295"/>
      <c r="N895" s="295">
        <v>0</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t="16" hidden="1" outlineLevel="1">
      <c r="A896" s="532"/>
      <c r="B896" s="294" t="s">
        <v>342</v>
      </c>
      <c r="C896" s="291" t="s">
        <v>163</v>
      </c>
      <c r="D896" s="295"/>
      <c r="E896" s="295"/>
      <c r="F896" s="295"/>
      <c r="G896" s="295"/>
      <c r="H896" s="295"/>
      <c r="I896" s="295"/>
      <c r="J896" s="295"/>
      <c r="K896" s="295"/>
      <c r="L896" s="295"/>
      <c r="M896" s="295"/>
      <c r="N896" s="295">
        <f>N895</f>
        <v>0</v>
      </c>
      <c r="O896" s="295"/>
      <c r="P896" s="295"/>
      <c r="Q896" s="295"/>
      <c r="R896" s="295"/>
      <c r="S896" s="295"/>
      <c r="T896" s="295"/>
      <c r="U896" s="295"/>
      <c r="V896" s="295"/>
      <c r="W896" s="295"/>
      <c r="X896" s="295"/>
      <c r="Y896" s="411">
        <f>Y895</f>
        <v>0</v>
      </c>
      <c r="Z896" s="411">
        <f t="shared" ref="Z896" si="1908">Z895</f>
        <v>0</v>
      </c>
      <c r="AA896" s="411">
        <f t="shared" ref="AA896" si="1909">AA895</f>
        <v>0</v>
      </c>
      <c r="AB896" s="411">
        <f t="shared" ref="AB896" si="1910">AB895</f>
        <v>0</v>
      </c>
      <c r="AC896" s="411">
        <f t="shared" ref="AC896" si="1911">AC895</f>
        <v>0</v>
      </c>
      <c r="AD896" s="411">
        <f t="shared" ref="AD896" si="1912">AD895</f>
        <v>0</v>
      </c>
      <c r="AE896" s="411">
        <f t="shared" ref="AE896" si="1913">AE895</f>
        <v>0</v>
      </c>
      <c r="AF896" s="411">
        <f t="shared" ref="AF896" si="1914">AF895</f>
        <v>0</v>
      </c>
      <c r="AG896" s="411">
        <f t="shared" ref="AG896" si="1915">AG895</f>
        <v>0</v>
      </c>
      <c r="AH896" s="411">
        <f t="shared" ref="AH896" si="1916">AH895</f>
        <v>0</v>
      </c>
      <c r="AI896" s="411">
        <f t="shared" ref="AI896" si="1917">AI895</f>
        <v>0</v>
      </c>
      <c r="AJ896" s="411">
        <f t="shared" ref="AJ896" si="1918">AJ895</f>
        <v>0</v>
      </c>
      <c r="AK896" s="411">
        <f t="shared" ref="AK896" si="1919">AK895</f>
        <v>0</v>
      </c>
      <c r="AL896" s="411">
        <f t="shared" ref="AL896" si="1920">AL895</f>
        <v>0</v>
      </c>
      <c r="AM896" s="306"/>
    </row>
    <row r="897" spans="1:39" ht="16" hidden="1"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7" hidden="1" outlineLevel="1">
      <c r="A898" s="532">
        <v>35</v>
      </c>
      <c r="B898" s="428" t="s">
        <v>127</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6" hidden="1" outlineLevel="1">
      <c r="A899" s="532"/>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1">
        <f>Y898</f>
        <v>0</v>
      </c>
      <c r="Z899" s="411">
        <f t="shared" ref="Z899" si="1921">Z898</f>
        <v>0</v>
      </c>
      <c r="AA899" s="411">
        <f t="shared" ref="AA899" si="1922">AA898</f>
        <v>0</v>
      </c>
      <c r="AB899" s="411">
        <f t="shared" ref="AB899" si="1923">AB898</f>
        <v>0</v>
      </c>
      <c r="AC899" s="411">
        <f t="shared" ref="AC899" si="1924">AC898</f>
        <v>0</v>
      </c>
      <c r="AD899" s="411">
        <f t="shared" ref="AD899" si="1925">AD898</f>
        <v>0</v>
      </c>
      <c r="AE899" s="411">
        <f t="shared" ref="AE899" si="1926">AE898</f>
        <v>0</v>
      </c>
      <c r="AF899" s="411">
        <f t="shared" ref="AF899" si="1927">AF898</f>
        <v>0</v>
      </c>
      <c r="AG899" s="411">
        <f t="shared" ref="AG899" si="1928">AG898</f>
        <v>0</v>
      </c>
      <c r="AH899" s="411">
        <f t="shared" ref="AH899" si="1929">AH898</f>
        <v>0</v>
      </c>
      <c r="AI899" s="411">
        <f t="shared" ref="AI899" si="1930">AI898</f>
        <v>0</v>
      </c>
      <c r="AJ899" s="411">
        <f t="shared" ref="AJ899" si="1931">AJ898</f>
        <v>0</v>
      </c>
      <c r="AK899" s="411">
        <f t="shared" ref="AK899" si="1932">AK898</f>
        <v>0</v>
      </c>
      <c r="AL899" s="411">
        <f t="shared" ref="AL899" si="1933">AL898</f>
        <v>0</v>
      </c>
      <c r="AM899" s="306"/>
    </row>
    <row r="900" spans="1:39" ht="16" hidden="1" outlineLevel="1">
      <c r="A900" s="532"/>
      <c r="B900" s="43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6" hidden="1" outlineLevel="1">
      <c r="A901" s="532"/>
      <c r="B901" s="288" t="s">
        <v>502</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51" hidden="1" outlineLevel="1">
      <c r="A902" s="532">
        <v>36</v>
      </c>
      <c r="B902" s="428" t="s">
        <v>128</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t="16" hidden="1" outlineLevel="1">
      <c r="A903" s="532"/>
      <c r="B903" s="294" t="s">
        <v>342</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1">
        <f>Y902</f>
        <v>0</v>
      </c>
      <c r="Z903" s="411">
        <f t="shared" ref="Z903" si="1934">Z902</f>
        <v>0</v>
      </c>
      <c r="AA903" s="411">
        <f t="shared" ref="AA903" si="1935">AA902</f>
        <v>0</v>
      </c>
      <c r="AB903" s="411">
        <f t="shared" ref="AB903" si="1936">AB902</f>
        <v>0</v>
      </c>
      <c r="AC903" s="411">
        <f t="shared" ref="AC903" si="1937">AC902</f>
        <v>0</v>
      </c>
      <c r="AD903" s="411">
        <f t="shared" ref="AD903" si="1938">AD902</f>
        <v>0</v>
      </c>
      <c r="AE903" s="411">
        <f t="shared" ref="AE903" si="1939">AE902</f>
        <v>0</v>
      </c>
      <c r="AF903" s="411">
        <f t="shared" ref="AF903" si="1940">AF902</f>
        <v>0</v>
      </c>
      <c r="AG903" s="411">
        <f t="shared" ref="AG903" si="1941">AG902</f>
        <v>0</v>
      </c>
      <c r="AH903" s="411">
        <f t="shared" ref="AH903" si="1942">AH902</f>
        <v>0</v>
      </c>
      <c r="AI903" s="411">
        <f t="shared" ref="AI903" si="1943">AI902</f>
        <v>0</v>
      </c>
      <c r="AJ903" s="411">
        <f t="shared" ref="AJ903" si="1944">AJ902</f>
        <v>0</v>
      </c>
      <c r="AK903" s="411">
        <f t="shared" ref="AK903" si="1945">AK902</f>
        <v>0</v>
      </c>
      <c r="AL903" s="411">
        <f t="shared" ref="AL903" si="1946">AL902</f>
        <v>0</v>
      </c>
      <c r="AM903" s="306"/>
    </row>
    <row r="904" spans="1:39" ht="16" hidden="1"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34" hidden="1" outlineLevel="1">
      <c r="A905" s="532">
        <v>37</v>
      </c>
      <c r="B905" s="428" t="s">
        <v>129</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6" hidden="1" outlineLevel="1">
      <c r="A906" s="532"/>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1947">Z905</f>
        <v>0</v>
      </c>
      <c r="AA906" s="411">
        <f t="shared" ref="AA906" si="1948">AA905</f>
        <v>0</v>
      </c>
      <c r="AB906" s="411">
        <f t="shared" ref="AB906" si="1949">AB905</f>
        <v>0</v>
      </c>
      <c r="AC906" s="411">
        <f t="shared" ref="AC906" si="1950">AC905</f>
        <v>0</v>
      </c>
      <c r="AD906" s="411">
        <f t="shared" ref="AD906" si="1951">AD905</f>
        <v>0</v>
      </c>
      <c r="AE906" s="411">
        <f t="shared" ref="AE906" si="1952">AE905</f>
        <v>0</v>
      </c>
      <c r="AF906" s="411">
        <f t="shared" ref="AF906" si="1953">AF905</f>
        <v>0</v>
      </c>
      <c r="AG906" s="411">
        <f t="shared" ref="AG906" si="1954">AG905</f>
        <v>0</v>
      </c>
      <c r="AH906" s="411">
        <f t="shared" ref="AH906" si="1955">AH905</f>
        <v>0</v>
      </c>
      <c r="AI906" s="411">
        <f t="shared" ref="AI906" si="1956">AI905</f>
        <v>0</v>
      </c>
      <c r="AJ906" s="411">
        <f t="shared" ref="AJ906" si="1957">AJ905</f>
        <v>0</v>
      </c>
      <c r="AK906" s="411">
        <f t="shared" ref="AK906" si="1958">AK905</f>
        <v>0</v>
      </c>
      <c r="AL906" s="411">
        <f t="shared" ref="AL906" si="1959">AL905</f>
        <v>0</v>
      </c>
      <c r="AM906" s="306"/>
    </row>
    <row r="907" spans="1:39" ht="16" hidden="1"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17" hidden="1" outlineLevel="1">
      <c r="A908" s="532">
        <v>38</v>
      </c>
      <c r="B908" s="428" t="s">
        <v>130</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6" hidden="1" outlineLevel="1">
      <c r="A909" s="532"/>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1960">Z908</f>
        <v>0</v>
      </c>
      <c r="AA909" s="411">
        <f t="shared" ref="AA909" si="1961">AA908</f>
        <v>0</v>
      </c>
      <c r="AB909" s="411">
        <f t="shared" ref="AB909" si="1962">AB908</f>
        <v>0</v>
      </c>
      <c r="AC909" s="411">
        <f t="shared" ref="AC909" si="1963">AC908</f>
        <v>0</v>
      </c>
      <c r="AD909" s="411">
        <f t="shared" ref="AD909" si="1964">AD908</f>
        <v>0</v>
      </c>
      <c r="AE909" s="411">
        <f t="shared" ref="AE909" si="1965">AE908</f>
        <v>0</v>
      </c>
      <c r="AF909" s="411">
        <f t="shared" ref="AF909" si="1966">AF908</f>
        <v>0</v>
      </c>
      <c r="AG909" s="411">
        <f t="shared" ref="AG909" si="1967">AG908</f>
        <v>0</v>
      </c>
      <c r="AH909" s="411">
        <f t="shared" ref="AH909" si="1968">AH908</f>
        <v>0</v>
      </c>
      <c r="AI909" s="411">
        <f t="shared" ref="AI909" si="1969">AI908</f>
        <v>0</v>
      </c>
      <c r="AJ909" s="411">
        <f t="shared" ref="AJ909" si="1970">AJ908</f>
        <v>0</v>
      </c>
      <c r="AK909" s="411">
        <f t="shared" ref="AK909" si="1971">AK908</f>
        <v>0</v>
      </c>
      <c r="AL909" s="411">
        <f t="shared" ref="AL909" si="1972">AL908</f>
        <v>0</v>
      </c>
      <c r="AM909" s="306"/>
    </row>
    <row r="910" spans="1:39" ht="16" hidden="1" outlineLevel="1">
      <c r="A910" s="532"/>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34" hidden="1" outlineLevel="1">
      <c r="A911" s="532">
        <v>39</v>
      </c>
      <c r="B911" s="428" t="s">
        <v>131</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t="16" hidden="1" outlineLevel="1">
      <c r="A912" s="532"/>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1973">Z911</f>
        <v>0</v>
      </c>
      <c r="AA912" s="411">
        <f t="shared" ref="AA912" si="1974">AA911</f>
        <v>0</v>
      </c>
      <c r="AB912" s="411">
        <f t="shared" ref="AB912" si="1975">AB911</f>
        <v>0</v>
      </c>
      <c r="AC912" s="411">
        <f t="shared" ref="AC912" si="1976">AC911</f>
        <v>0</v>
      </c>
      <c r="AD912" s="411">
        <f t="shared" ref="AD912" si="1977">AD911</f>
        <v>0</v>
      </c>
      <c r="AE912" s="411">
        <f t="shared" ref="AE912" si="1978">AE911</f>
        <v>0</v>
      </c>
      <c r="AF912" s="411">
        <f t="shared" ref="AF912" si="1979">AF911</f>
        <v>0</v>
      </c>
      <c r="AG912" s="411">
        <f t="shared" ref="AG912" si="1980">AG911</f>
        <v>0</v>
      </c>
      <c r="AH912" s="411">
        <f t="shared" ref="AH912" si="1981">AH911</f>
        <v>0</v>
      </c>
      <c r="AI912" s="411">
        <f t="shared" ref="AI912" si="1982">AI911</f>
        <v>0</v>
      </c>
      <c r="AJ912" s="411">
        <f t="shared" ref="AJ912" si="1983">AJ911</f>
        <v>0</v>
      </c>
      <c r="AK912" s="411">
        <f t="shared" ref="AK912" si="1984">AK911</f>
        <v>0</v>
      </c>
      <c r="AL912" s="411">
        <f t="shared" ref="AL912" si="1985">AL911</f>
        <v>0</v>
      </c>
      <c r="AM912" s="306"/>
    </row>
    <row r="913" spans="1:39" ht="16" hidden="1" outlineLevel="1">
      <c r="A913" s="532"/>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4" hidden="1" outlineLevel="1">
      <c r="A914" s="532">
        <v>40</v>
      </c>
      <c r="B914" s="428" t="s">
        <v>132</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ht="16" hidden="1" outlineLevel="1">
      <c r="A915" s="532"/>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1986">Z914</f>
        <v>0</v>
      </c>
      <c r="AA915" s="411">
        <f t="shared" ref="AA915" si="1987">AA914</f>
        <v>0</v>
      </c>
      <c r="AB915" s="411">
        <f t="shared" ref="AB915" si="1988">AB914</f>
        <v>0</v>
      </c>
      <c r="AC915" s="411">
        <f t="shared" ref="AC915" si="1989">AC914</f>
        <v>0</v>
      </c>
      <c r="AD915" s="411">
        <f t="shared" ref="AD915" si="1990">AD914</f>
        <v>0</v>
      </c>
      <c r="AE915" s="411">
        <f t="shared" ref="AE915" si="1991">AE914</f>
        <v>0</v>
      </c>
      <c r="AF915" s="411">
        <f t="shared" ref="AF915" si="1992">AF914</f>
        <v>0</v>
      </c>
      <c r="AG915" s="411">
        <f t="shared" ref="AG915" si="1993">AG914</f>
        <v>0</v>
      </c>
      <c r="AH915" s="411">
        <f t="shared" ref="AH915" si="1994">AH914</f>
        <v>0</v>
      </c>
      <c r="AI915" s="411">
        <f t="shared" ref="AI915" si="1995">AI914</f>
        <v>0</v>
      </c>
      <c r="AJ915" s="411">
        <f t="shared" ref="AJ915" si="1996">AJ914</f>
        <v>0</v>
      </c>
      <c r="AK915" s="411">
        <f t="shared" ref="AK915" si="1997">AK914</f>
        <v>0</v>
      </c>
      <c r="AL915" s="411">
        <f t="shared" ref="AL915" si="1998">AL914</f>
        <v>0</v>
      </c>
      <c r="AM915" s="306"/>
    </row>
    <row r="916" spans="1:39" ht="16" hidden="1" outlineLevel="1">
      <c r="A916" s="532"/>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4" hidden="1" outlineLevel="1">
      <c r="A917" s="532">
        <v>41</v>
      </c>
      <c r="B917" s="428" t="s">
        <v>133</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ht="16" hidden="1" outlineLevel="1">
      <c r="A918" s="532"/>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1999">Z917</f>
        <v>0</v>
      </c>
      <c r="AA918" s="411">
        <f t="shared" ref="AA918" si="2000">AA917</f>
        <v>0</v>
      </c>
      <c r="AB918" s="411">
        <f t="shared" ref="AB918" si="2001">AB917</f>
        <v>0</v>
      </c>
      <c r="AC918" s="411">
        <f t="shared" ref="AC918" si="2002">AC917</f>
        <v>0</v>
      </c>
      <c r="AD918" s="411">
        <f t="shared" ref="AD918" si="2003">AD917</f>
        <v>0</v>
      </c>
      <c r="AE918" s="411">
        <f t="shared" ref="AE918" si="2004">AE917</f>
        <v>0</v>
      </c>
      <c r="AF918" s="411">
        <f t="shared" ref="AF918" si="2005">AF917</f>
        <v>0</v>
      </c>
      <c r="AG918" s="411">
        <f t="shared" ref="AG918" si="2006">AG917</f>
        <v>0</v>
      </c>
      <c r="AH918" s="411">
        <f t="shared" ref="AH918" si="2007">AH917</f>
        <v>0</v>
      </c>
      <c r="AI918" s="411">
        <f t="shared" ref="AI918" si="2008">AI917</f>
        <v>0</v>
      </c>
      <c r="AJ918" s="411">
        <f t="shared" ref="AJ918" si="2009">AJ917</f>
        <v>0</v>
      </c>
      <c r="AK918" s="411">
        <f t="shared" ref="AK918" si="2010">AK917</f>
        <v>0</v>
      </c>
      <c r="AL918" s="411">
        <f t="shared" ref="AL918" si="2011">AL917</f>
        <v>0</v>
      </c>
      <c r="AM918" s="306"/>
    </row>
    <row r="919" spans="1:39" ht="16" hidden="1" outlineLevel="1">
      <c r="A919" s="532"/>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34" hidden="1" outlineLevel="1">
      <c r="A920" s="532">
        <v>42</v>
      </c>
      <c r="B920" s="428" t="s">
        <v>134</v>
      </c>
      <c r="C920" s="291" t="s">
        <v>25</v>
      </c>
      <c r="D920" s="295"/>
      <c r="E920" s="295"/>
      <c r="F920" s="295"/>
      <c r="G920" s="295"/>
      <c r="H920" s="295"/>
      <c r="I920" s="295"/>
      <c r="J920" s="295"/>
      <c r="K920" s="295"/>
      <c r="L920" s="295"/>
      <c r="M920" s="295"/>
      <c r="N920" s="291"/>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ht="16" hidden="1" outlineLevel="1">
      <c r="A921" s="532"/>
      <c r="B921" s="294" t="s">
        <v>342</v>
      </c>
      <c r="C921" s="291" t="s">
        <v>163</v>
      </c>
      <c r="D921" s="295"/>
      <c r="E921" s="295"/>
      <c r="F921" s="295"/>
      <c r="G921" s="295"/>
      <c r="H921" s="295"/>
      <c r="I921" s="295"/>
      <c r="J921" s="295"/>
      <c r="K921" s="295"/>
      <c r="L921" s="295"/>
      <c r="M921" s="295"/>
      <c r="N921" s="468"/>
      <c r="O921" s="295"/>
      <c r="P921" s="295"/>
      <c r="Q921" s="295"/>
      <c r="R921" s="295"/>
      <c r="S921" s="295"/>
      <c r="T921" s="295"/>
      <c r="U921" s="295"/>
      <c r="V921" s="295"/>
      <c r="W921" s="295"/>
      <c r="X921" s="295"/>
      <c r="Y921" s="411">
        <f>Y920</f>
        <v>0</v>
      </c>
      <c r="Z921" s="411">
        <f t="shared" ref="Z921" si="2012">Z920</f>
        <v>0</v>
      </c>
      <c r="AA921" s="411">
        <f t="shared" ref="AA921" si="2013">AA920</f>
        <v>0</v>
      </c>
      <c r="AB921" s="411">
        <f t="shared" ref="AB921" si="2014">AB920</f>
        <v>0</v>
      </c>
      <c r="AC921" s="411">
        <f t="shared" ref="AC921" si="2015">AC920</f>
        <v>0</v>
      </c>
      <c r="AD921" s="411">
        <f t="shared" ref="AD921" si="2016">AD920</f>
        <v>0</v>
      </c>
      <c r="AE921" s="411">
        <f t="shared" ref="AE921" si="2017">AE920</f>
        <v>0</v>
      </c>
      <c r="AF921" s="411">
        <f t="shared" ref="AF921" si="2018">AF920</f>
        <v>0</v>
      </c>
      <c r="AG921" s="411">
        <f t="shared" ref="AG921" si="2019">AG920</f>
        <v>0</v>
      </c>
      <c r="AH921" s="411">
        <f t="shared" ref="AH921" si="2020">AH920</f>
        <v>0</v>
      </c>
      <c r="AI921" s="411">
        <f t="shared" ref="AI921" si="2021">AI920</f>
        <v>0</v>
      </c>
      <c r="AJ921" s="411">
        <f t="shared" ref="AJ921" si="2022">AJ920</f>
        <v>0</v>
      </c>
      <c r="AK921" s="411">
        <f t="shared" ref="AK921" si="2023">AK920</f>
        <v>0</v>
      </c>
      <c r="AL921" s="411">
        <f t="shared" ref="AL921" si="2024">AL920</f>
        <v>0</v>
      </c>
      <c r="AM921" s="306"/>
    </row>
    <row r="922" spans="1:39" ht="16" hidden="1" outlineLevel="1">
      <c r="A922" s="532"/>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17" hidden="1" outlineLevel="1">
      <c r="A923" s="532">
        <v>43</v>
      </c>
      <c r="B923" s="428" t="s">
        <v>135</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ht="16" hidden="1" outlineLevel="1">
      <c r="A924" s="532"/>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1">
        <f>Y923</f>
        <v>0</v>
      </c>
      <c r="Z924" s="411">
        <f t="shared" ref="Z924" si="2025">Z923</f>
        <v>0</v>
      </c>
      <c r="AA924" s="411">
        <f t="shared" ref="AA924" si="2026">AA923</f>
        <v>0</v>
      </c>
      <c r="AB924" s="411">
        <f t="shared" ref="AB924" si="2027">AB923</f>
        <v>0</v>
      </c>
      <c r="AC924" s="411">
        <f t="shared" ref="AC924" si="2028">AC923</f>
        <v>0</v>
      </c>
      <c r="AD924" s="411">
        <f t="shared" ref="AD924" si="2029">AD923</f>
        <v>0</v>
      </c>
      <c r="AE924" s="411">
        <f t="shared" ref="AE924" si="2030">AE923</f>
        <v>0</v>
      </c>
      <c r="AF924" s="411">
        <f t="shared" ref="AF924" si="2031">AF923</f>
        <v>0</v>
      </c>
      <c r="AG924" s="411">
        <f t="shared" ref="AG924" si="2032">AG923</f>
        <v>0</v>
      </c>
      <c r="AH924" s="411">
        <f t="shared" ref="AH924" si="2033">AH923</f>
        <v>0</v>
      </c>
      <c r="AI924" s="411">
        <f t="shared" ref="AI924" si="2034">AI923</f>
        <v>0</v>
      </c>
      <c r="AJ924" s="411">
        <f t="shared" ref="AJ924" si="2035">AJ923</f>
        <v>0</v>
      </c>
      <c r="AK924" s="411">
        <f t="shared" ref="AK924" si="2036">AK923</f>
        <v>0</v>
      </c>
      <c r="AL924" s="411">
        <f t="shared" ref="AL924" si="2037">AL923</f>
        <v>0</v>
      </c>
      <c r="AM924" s="306"/>
    </row>
    <row r="925" spans="1:39" ht="16" hidden="1" outlineLevel="1">
      <c r="A925" s="532"/>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51" hidden="1" outlineLevel="1">
      <c r="A926" s="532">
        <v>44</v>
      </c>
      <c r="B926" s="428" t="s">
        <v>136</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ht="16" hidden="1" outlineLevel="1">
      <c r="A927" s="532"/>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038">Z926</f>
        <v>0</v>
      </c>
      <c r="AA927" s="411">
        <f t="shared" ref="AA927" si="2039">AA926</f>
        <v>0</v>
      </c>
      <c r="AB927" s="411">
        <f t="shared" ref="AB927" si="2040">AB926</f>
        <v>0</v>
      </c>
      <c r="AC927" s="411">
        <f t="shared" ref="AC927" si="2041">AC926</f>
        <v>0</v>
      </c>
      <c r="AD927" s="411">
        <f t="shared" ref="AD927" si="2042">AD926</f>
        <v>0</v>
      </c>
      <c r="AE927" s="411">
        <f t="shared" ref="AE927" si="2043">AE926</f>
        <v>0</v>
      </c>
      <c r="AF927" s="411">
        <f t="shared" ref="AF927" si="2044">AF926</f>
        <v>0</v>
      </c>
      <c r="AG927" s="411">
        <f t="shared" ref="AG927" si="2045">AG926</f>
        <v>0</v>
      </c>
      <c r="AH927" s="411">
        <f t="shared" ref="AH927" si="2046">AH926</f>
        <v>0</v>
      </c>
      <c r="AI927" s="411">
        <f t="shared" ref="AI927" si="2047">AI926</f>
        <v>0</v>
      </c>
      <c r="AJ927" s="411">
        <f t="shared" ref="AJ927" si="2048">AJ926</f>
        <v>0</v>
      </c>
      <c r="AK927" s="411">
        <f t="shared" ref="AK927" si="2049">AK926</f>
        <v>0</v>
      </c>
      <c r="AL927" s="411">
        <f t="shared" ref="AL927" si="2050">AL926</f>
        <v>0</v>
      </c>
      <c r="AM927" s="306"/>
    </row>
    <row r="928" spans="1:39" ht="16" hidden="1" outlineLevel="1">
      <c r="A928" s="532"/>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34" hidden="1" outlineLevel="1">
      <c r="A929" s="532">
        <v>45</v>
      </c>
      <c r="B929" s="428" t="s">
        <v>137</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ht="16" hidden="1" outlineLevel="1">
      <c r="A930" s="532"/>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051">Z929</f>
        <v>0</v>
      </c>
      <c r="AA930" s="411">
        <f t="shared" ref="AA930" si="2052">AA929</f>
        <v>0</v>
      </c>
      <c r="AB930" s="411">
        <f t="shared" ref="AB930" si="2053">AB929</f>
        <v>0</v>
      </c>
      <c r="AC930" s="411">
        <f t="shared" ref="AC930" si="2054">AC929</f>
        <v>0</v>
      </c>
      <c r="AD930" s="411">
        <f t="shared" ref="AD930" si="2055">AD929</f>
        <v>0</v>
      </c>
      <c r="AE930" s="411">
        <f t="shared" ref="AE930" si="2056">AE929</f>
        <v>0</v>
      </c>
      <c r="AF930" s="411">
        <f t="shared" ref="AF930" si="2057">AF929</f>
        <v>0</v>
      </c>
      <c r="AG930" s="411">
        <f t="shared" ref="AG930" si="2058">AG929</f>
        <v>0</v>
      </c>
      <c r="AH930" s="411">
        <f t="shared" ref="AH930" si="2059">AH929</f>
        <v>0</v>
      </c>
      <c r="AI930" s="411">
        <f t="shared" ref="AI930" si="2060">AI929</f>
        <v>0</v>
      </c>
      <c r="AJ930" s="411">
        <f t="shared" ref="AJ930" si="2061">AJ929</f>
        <v>0</v>
      </c>
      <c r="AK930" s="411">
        <f t="shared" ref="AK930" si="2062">AK929</f>
        <v>0</v>
      </c>
      <c r="AL930" s="411">
        <f t="shared" ref="AL930" si="2063">AL929</f>
        <v>0</v>
      </c>
      <c r="AM930" s="306"/>
    </row>
    <row r="931" spans="1:39" ht="16" hidden="1" outlineLevel="1">
      <c r="A931" s="532"/>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4" hidden="1" outlineLevel="1">
      <c r="A932" s="532">
        <v>46</v>
      </c>
      <c r="B932" s="428" t="s">
        <v>138</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ht="16" hidden="1" outlineLevel="1">
      <c r="A933" s="532"/>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2064">Z932</f>
        <v>0</v>
      </c>
      <c r="AA933" s="411">
        <f t="shared" ref="AA933" si="2065">AA932</f>
        <v>0</v>
      </c>
      <c r="AB933" s="411">
        <f t="shared" ref="AB933" si="2066">AB932</f>
        <v>0</v>
      </c>
      <c r="AC933" s="411">
        <f t="shared" ref="AC933" si="2067">AC932</f>
        <v>0</v>
      </c>
      <c r="AD933" s="411">
        <f t="shared" ref="AD933" si="2068">AD932</f>
        <v>0</v>
      </c>
      <c r="AE933" s="411">
        <f t="shared" ref="AE933" si="2069">AE932</f>
        <v>0</v>
      </c>
      <c r="AF933" s="411">
        <f t="shared" ref="AF933" si="2070">AF932</f>
        <v>0</v>
      </c>
      <c r="AG933" s="411">
        <f t="shared" ref="AG933" si="2071">AG932</f>
        <v>0</v>
      </c>
      <c r="AH933" s="411">
        <f t="shared" ref="AH933" si="2072">AH932</f>
        <v>0</v>
      </c>
      <c r="AI933" s="411">
        <f t="shared" ref="AI933" si="2073">AI932</f>
        <v>0</v>
      </c>
      <c r="AJ933" s="411">
        <f t="shared" ref="AJ933" si="2074">AJ932</f>
        <v>0</v>
      </c>
      <c r="AK933" s="411">
        <f t="shared" ref="AK933" si="2075">AK932</f>
        <v>0</v>
      </c>
      <c r="AL933" s="411">
        <f t="shared" ref="AL933" si="2076">AL932</f>
        <v>0</v>
      </c>
      <c r="AM933" s="306"/>
    </row>
    <row r="934" spans="1:39" ht="16" hidden="1" outlineLevel="1">
      <c r="A934" s="532"/>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4" hidden="1" outlineLevel="1">
      <c r="A935" s="532">
        <v>47</v>
      </c>
      <c r="B935" s="428" t="s">
        <v>139</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ht="16" hidden="1" outlineLevel="1">
      <c r="A936" s="532"/>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2077">Z935</f>
        <v>0</v>
      </c>
      <c r="AA936" s="411">
        <f t="shared" ref="AA936" si="2078">AA935</f>
        <v>0</v>
      </c>
      <c r="AB936" s="411">
        <f t="shared" ref="AB936" si="2079">AB935</f>
        <v>0</v>
      </c>
      <c r="AC936" s="411">
        <f t="shared" ref="AC936" si="2080">AC935</f>
        <v>0</v>
      </c>
      <c r="AD936" s="411">
        <f t="shared" ref="AD936" si="2081">AD935</f>
        <v>0</v>
      </c>
      <c r="AE936" s="411">
        <f t="shared" ref="AE936" si="2082">AE935</f>
        <v>0</v>
      </c>
      <c r="AF936" s="411">
        <f t="shared" ref="AF936" si="2083">AF935</f>
        <v>0</v>
      </c>
      <c r="AG936" s="411">
        <f t="shared" ref="AG936" si="2084">AG935</f>
        <v>0</v>
      </c>
      <c r="AH936" s="411">
        <f t="shared" ref="AH936" si="2085">AH935</f>
        <v>0</v>
      </c>
      <c r="AI936" s="411">
        <f t="shared" ref="AI936" si="2086">AI935</f>
        <v>0</v>
      </c>
      <c r="AJ936" s="411">
        <f t="shared" ref="AJ936" si="2087">AJ935</f>
        <v>0</v>
      </c>
      <c r="AK936" s="411">
        <f t="shared" ref="AK936" si="2088">AK935</f>
        <v>0</v>
      </c>
      <c r="AL936" s="411">
        <f t="shared" ref="AL936" si="2089">AL935</f>
        <v>0</v>
      </c>
      <c r="AM936" s="306"/>
    </row>
    <row r="937" spans="1:39" ht="16" hidden="1" outlineLevel="1">
      <c r="A937" s="532"/>
      <c r="B937" s="428"/>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2"/>
      <c r="Z937" s="425"/>
      <c r="AA937" s="425"/>
      <c r="AB937" s="425"/>
      <c r="AC937" s="425"/>
      <c r="AD937" s="425"/>
      <c r="AE937" s="425"/>
      <c r="AF937" s="425"/>
      <c r="AG937" s="425"/>
      <c r="AH937" s="425"/>
      <c r="AI937" s="425"/>
      <c r="AJ937" s="425"/>
      <c r="AK937" s="425"/>
      <c r="AL937" s="425"/>
      <c r="AM937" s="306"/>
    </row>
    <row r="938" spans="1:39" ht="34" hidden="1" outlineLevel="1">
      <c r="A938" s="532">
        <v>48</v>
      </c>
      <c r="B938" s="428" t="s">
        <v>140</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6"/>
      <c r="Z938" s="415"/>
      <c r="AA938" s="415"/>
      <c r="AB938" s="415"/>
      <c r="AC938" s="415"/>
      <c r="AD938" s="415"/>
      <c r="AE938" s="415"/>
      <c r="AF938" s="415"/>
      <c r="AG938" s="415"/>
      <c r="AH938" s="415"/>
      <c r="AI938" s="415"/>
      <c r="AJ938" s="415"/>
      <c r="AK938" s="415"/>
      <c r="AL938" s="415"/>
      <c r="AM938" s="296">
        <f>SUM(Y938:AL938)</f>
        <v>0</v>
      </c>
    </row>
    <row r="939" spans="1:39" ht="16" hidden="1" outlineLevel="1">
      <c r="A939" s="532"/>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1">
        <f>Y938</f>
        <v>0</v>
      </c>
      <c r="Z939" s="411">
        <f t="shared" ref="Z939" si="2090">Z938</f>
        <v>0</v>
      </c>
      <c r="AA939" s="411">
        <f t="shared" ref="AA939" si="2091">AA938</f>
        <v>0</v>
      </c>
      <c r="AB939" s="411">
        <f t="shared" ref="AB939" si="2092">AB938</f>
        <v>0</v>
      </c>
      <c r="AC939" s="411">
        <f t="shared" ref="AC939" si="2093">AC938</f>
        <v>0</v>
      </c>
      <c r="AD939" s="411">
        <f t="shared" ref="AD939" si="2094">AD938</f>
        <v>0</v>
      </c>
      <c r="AE939" s="411">
        <f t="shared" ref="AE939" si="2095">AE938</f>
        <v>0</v>
      </c>
      <c r="AF939" s="411">
        <f t="shared" ref="AF939" si="2096">AF938</f>
        <v>0</v>
      </c>
      <c r="AG939" s="411">
        <f t="shared" ref="AG939" si="2097">AG938</f>
        <v>0</v>
      </c>
      <c r="AH939" s="411">
        <f t="shared" ref="AH939" si="2098">AH938</f>
        <v>0</v>
      </c>
      <c r="AI939" s="411">
        <f t="shared" ref="AI939" si="2099">AI938</f>
        <v>0</v>
      </c>
      <c r="AJ939" s="411">
        <f t="shared" ref="AJ939" si="2100">AJ938</f>
        <v>0</v>
      </c>
      <c r="AK939" s="411">
        <f t="shared" ref="AK939" si="2101">AK938</f>
        <v>0</v>
      </c>
      <c r="AL939" s="411">
        <f t="shared" ref="AL939" si="2102">AL938</f>
        <v>0</v>
      </c>
      <c r="AM939" s="306"/>
    </row>
    <row r="940" spans="1:39" ht="16" hidden="1" outlineLevel="1">
      <c r="A940" s="532"/>
      <c r="B940" s="428"/>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2"/>
      <c r="Z940" s="425"/>
      <c r="AA940" s="425"/>
      <c r="AB940" s="425"/>
      <c r="AC940" s="425"/>
      <c r="AD940" s="425"/>
      <c r="AE940" s="425"/>
      <c r="AF940" s="425"/>
      <c r="AG940" s="425"/>
      <c r="AH940" s="425"/>
      <c r="AI940" s="425"/>
      <c r="AJ940" s="425"/>
      <c r="AK940" s="425"/>
      <c r="AL940" s="425"/>
      <c r="AM940" s="306"/>
    </row>
    <row r="941" spans="1:39" ht="34" hidden="1" outlineLevel="1">
      <c r="A941" s="532">
        <v>49</v>
      </c>
      <c r="B941" s="428" t="s">
        <v>141</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6"/>
      <c r="Z941" s="415"/>
      <c r="AA941" s="415"/>
      <c r="AB941" s="415"/>
      <c r="AC941" s="415"/>
      <c r="AD941" s="415"/>
      <c r="AE941" s="415"/>
      <c r="AF941" s="415"/>
      <c r="AG941" s="415"/>
      <c r="AH941" s="415"/>
      <c r="AI941" s="415"/>
      <c r="AJ941" s="415"/>
      <c r="AK941" s="415"/>
      <c r="AL941" s="415"/>
      <c r="AM941" s="296">
        <f>SUM(Y941:AL941)</f>
        <v>0</v>
      </c>
    </row>
    <row r="942" spans="1:39" ht="16" hidden="1" outlineLevel="1">
      <c r="A942" s="532"/>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1">
        <f>Y941</f>
        <v>0</v>
      </c>
      <c r="Z942" s="411">
        <f t="shared" ref="Z942" si="2103">Z941</f>
        <v>0</v>
      </c>
      <c r="AA942" s="411">
        <f t="shared" ref="AA942" si="2104">AA941</f>
        <v>0</v>
      </c>
      <c r="AB942" s="411">
        <f t="shared" ref="AB942" si="2105">AB941</f>
        <v>0</v>
      </c>
      <c r="AC942" s="411">
        <f t="shared" ref="AC942" si="2106">AC941</f>
        <v>0</v>
      </c>
      <c r="AD942" s="411">
        <f t="shared" ref="AD942" si="2107">AD941</f>
        <v>0</v>
      </c>
      <c r="AE942" s="411">
        <f t="shared" ref="AE942" si="2108">AE941</f>
        <v>0</v>
      </c>
      <c r="AF942" s="411">
        <f t="shared" ref="AF942" si="2109">AF941</f>
        <v>0</v>
      </c>
      <c r="AG942" s="411">
        <f t="shared" ref="AG942" si="2110">AG941</f>
        <v>0</v>
      </c>
      <c r="AH942" s="411">
        <f t="shared" ref="AH942" si="2111">AH941</f>
        <v>0</v>
      </c>
      <c r="AI942" s="411">
        <f t="shared" ref="AI942" si="2112">AI941</f>
        <v>0</v>
      </c>
      <c r="AJ942" s="411">
        <f t="shared" ref="AJ942" si="2113">AJ941</f>
        <v>0</v>
      </c>
      <c r="AK942" s="411">
        <f t="shared" ref="AK942" si="2114">AK941</f>
        <v>0</v>
      </c>
      <c r="AL942" s="411">
        <f t="shared" ref="AL942" si="2115">AL941</f>
        <v>0</v>
      </c>
      <c r="AM942" s="306"/>
    </row>
    <row r="943" spans="1:39" ht="16" hidden="1" outlineLevel="1">
      <c r="A943" s="532"/>
      <c r="B943" s="294"/>
      <c r="C943" s="305"/>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301"/>
      <c r="Z943" s="301"/>
      <c r="AA943" s="301"/>
      <c r="AB943" s="301"/>
      <c r="AC943" s="301"/>
      <c r="AD943" s="301"/>
      <c r="AE943" s="301"/>
      <c r="AF943" s="301"/>
      <c r="AG943" s="301"/>
      <c r="AH943" s="301"/>
      <c r="AI943" s="301"/>
      <c r="AJ943" s="301"/>
      <c r="AK943" s="301"/>
      <c r="AL943" s="301"/>
      <c r="AM943" s="306"/>
    </row>
    <row r="944" spans="1:39" ht="16">
      <c r="B944" s="327" t="s">
        <v>328</v>
      </c>
      <c r="C944" s="329"/>
      <c r="D944" s="329">
        <f>SUM(D787:D942)</f>
        <v>2517435.9105295227</v>
      </c>
      <c r="E944" s="329"/>
      <c r="F944" s="329"/>
      <c r="G944" s="329"/>
      <c r="H944" s="329"/>
      <c r="I944" s="329"/>
      <c r="J944" s="329"/>
      <c r="K944" s="329"/>
      <c r="L944" s="329"/>
      <c r="M944" s="329"/>
      <c r="N944" s="329"/>
      <c r="O944" s="329">
        <f>SUM(O787:O942)</f>
        <v>229.08867520823412</v>
      </c>
      <c r="P944" s="329"/>
      <c r="Q944" s="329"/>
      <c r="R944" s="329"/>
      <c r="S944" s="329"/>
      <c r="T944" s="329"/>
      <c r="U944" s="329"/>
      <c r="V944" s="329"/>
      <c r="W944" s="329"/>
      <c r="X944" s="329"/>
      <c r="Y944" s="329">
        <f>IF(Y785="kWh",SUMPRODUCT(D787:D942,Y787:Y942))</f>
        <v>54655.443980739983</v>
      </c>
      <c r="Z944" s="329">
        <f>IF(Z785="kWh",SUMPRODUCT(D787:D942,Z787:Z942))</f>
        <v>152391.32303387678</v>
      </c>
      <c r="AA944" s="329">
        <f>IF(AA785="kw",SUMPRODUCT(N787:N942,O787:O942,AA787:AA942),SUMPRODUCT(D787:D942,AA787:AA942))</f>
        <v>2460.3326344800266</v>
      </c>
      <c r="AB944" s="329">
        <f>IF(AB785="kw",SUMPRODUCT(N787:N942,O787:O942,AB787:AB942),SUMPRODUCT(D787:D942,AB787:AB942))</f>
        <v>0</v>
      </c>
      <c r="AC944" s="329">
        <f>IF(AC785="kw",SUMPRODUCT(N787:N942,O787:O942,AC787:AC942),SUMPRODUCT(D787:D942,AC787:AC942))</f>
        <v>0</v>
      </c>
      <c r="AD944" s="329">
        <f>IF(AD785="kw",SUMPRODUCT(N787:N942,O787:O942,AD787:AD942),SUMPRODUCT(D787:D942,AD787:AD942))</f>
        <v>0</v>
      </c>
      <c r="AE944" s="329">
        <f>IF(AE785="kw",SUMPRODUCT(N787:N942,O787:O942,AE787:AE942),SUMPRODUCT(D787:D942,AE787:AE942))</f>
        <v>0</v>
      </c>
      <c r="AF944" s="329">
        <f>IF(AF785="kw",SUMPRODUCT(N787:N942,O787:O942,AF787:AF942),SUMPRODUCT(D787:D942,AF787:AF942))</f>
        <v>0</v>
      </c>
      <c r="AG944" s="329">
        <f>IF(AG785="kw",SUMPRODUCT(N787:N942,O787:O942,AG787:AG942),SUMPRODUCT(D787:D942,AG787:AG942))</f>
        <v>0</v>
      </c>
      <c r="AH944" s="329">
        <f>IF(AH785="kw",SUMPRODUCT(N787:N942,O787:O942,AH787:AH942),SUMPRODUCT(D787:D942,AH787:AH942))</f>
        <v>0</v>
      </c>
      <c r="AI944" s="329">
        <f>IF(AI785="kw",SUMPRODUCT(N787:N942,O787:O942,AI787:AI942),SUMPRODUCT(D787:D942,AI787:AI942))</f>
        <v>0</v>
      </c>
      <c r="AJ944" s="329">
        <f>IF(AJ785="kw",SUMPRODUCT(N787:N942,O787:O942,AJ787:AJ942),SUMPRODUCT(D787:D942,AJ787:AJ942))</f>
        <v>0</v>
      </c>
      <c r="AK944" s="329">
        <f>IF(AK785="kw",SUMPRODUCT(N787:N942,O787:O942,AK787:AK942),SUMPRODUCT(D787:D942,AK787:AK942))</f>
        <v>0</v>
      </c>
      <c r="AL944" s="329">
        <f>IF(AL785="kw",SUMPRODUCT(N787:N942,O787:O942,AL787:AL942),SUMPRODUCT(D787:D942,AL787:AL942))</f>
        <v>0</v>
      </c>
      <c r="AM944" s="330"/>
    </row>
    <row r="945" spans="2:39" ht="16">
      <c r="B945" s="391" t="s">
        <v>329</v>
      </c>
      <c r="C945" s="392"/>
      <c r="D945" s="392"/>
      <c r="E945" s="392"/>
      <c r="F945" s="392"/>
      <c r="G945" s="392"/>
      <c r="H945" s="392"/>
      <c r="I945" s="392"/>
      <c r="J945" s="392"/>
      <c r="K945" s="392"/>
      <c r="L945" s="392"/>
      <c r="M945" s="392"/>
      <c r="N945" s="392"/>
      <c r="O945" s="392"/>
      <c r="P945" s="392"/>
      <c r="Q945" s="392"/>
      <c r="R945" s="392"/>
      <c r="S945" s="392"/>
      <c r="T945" s="392"/>
      <c r="U945" s="392"/>
      <c r="V945" s="392"/>
      <c r="W945" s="392"/>
      <c r="X945" s="392"/>
      <c r="Y945" s="392">
        <f>HLOOKUP(Y598,'2. LRAMVA Threshold'!$B$42:$Q$53,11,FALSE)</f>
        <v>0</v>
      </c>
      <c r="Z945" s="392">
        <f>HLOOKUP(Z598,'2. LRAMVA Threshold'!$B$42:$Q$53,11,FALSE)</f>
        <v>0</v>
      </c>
      <c r="AA945" s="392">
        <f>HLOOKUP(AA598,'2. LRAMVA Threshold'!$B$42:$Q$53,11,FALSE)</f>
        <v>0</v>
      </c>
      <c r="AB945" s="392">
        <f>HLOOKUP(AB598,'2. LRAMVA Threshold'!$B$42:$Q$53,11,FALSE)</f>
        <v>0</v>
      </c>
      <c r="AC945" s="392">
        <f>HLOOKUP(AC598,'2. LRAMVA Threshold'!$B$42:$Q$53,11,FALSE)</f>
        <v>0</v>
      </c>
      <c r="AD945" s="392">
        <f>HLOOKUP(AD598,'2. LRAMVA Threshold'!$B$42:$Q$53,11,FALSE)</f>
        <v>0</v>
      </c>
      <c r="AE945" s="392">
        <f>HLOOKUP(AE598,'2. LRAMVA Threshold'!$B$42:$Q$53,11,FALSE)</f>
        <v>0</v>
      </c>
      <c r="AF945" s="392">
        <f>HLOOKUP(AF598,'2. LRAMVA Threshold'!$B$42:$Q$53,11,FALSE)</f>
        <v>0</v>
      </c>
      <c r="AG945" s="392">
        <f>HLOOKUP(AG598,'2. LRAMVA Threshold'!$B$42:$Q$53,11,FALSE)</f>
        <v>0</v>
      </c>
      <c r="AH945" s="392">
        <f>HLOOKUP(AH598,'2. LRAMVA Threshold'!$B$42:$Q$53,11,FALSE)</f>
        <v>0</v>
      </c>
      <c r="AI945" s="392">
        <f>HLOOKUP(AI598,'2. LRAMVA Threshold'!$B$42:$Q$53,11,FALSE)</f>
        <v>0</v>
      </c>
      <c r="AJ945" s="392">
        <f>HLOOKUP(AJ598,'2. LRAMVA Threshold'!$B$42:$Q$53,11,FALSE)</f>
        <v>0</v>
      </c>
      <c r="AK945" s="392">
        <f>HLOOKUP(AK598,'2. LRAMVA Threshold'!$B$42:$Q$53,11,FALSE)</f>
        <v>0</v>
      </c>
      <c r="AL945" s="392">
        <f>HLOOKUP(AL598,'2. LRAMVA Threshold'!$B$42:$Q$53,11,FALSE)</f>
        <v>0</v>
      </c>
      <c r="AM945" s="442"/>
    </row>
    <row r="946" spans="2:39" ht="16">
      <c r="B946" s="394"/>
      <c r="C946" s="432"/>
      <c r="D946" s="433"/>
      <c r="E946" s="433"/>
      <c r="F946" s="433"/>
      <c r="G946" s="433"/>
      <c r="H946" s="433"/>
      <c r="I946" s="433"/>
      <c r="J946" s="433"/>
      <c r="K946" s="433"/>
      <c r="L946" s="433"/>
      <c r="M946" s="433"/>
      <c r="N946" s="433"/>
      <c r="O946" s="434"/>
      <c r="P946" s="433"/>
      <c r="Q946" s="433"/>
      <c r="R946" s="433"/>
      <c r="S946" s="435"/>
      <c r="T946" s="435"/>
      <c r="U946" s="435"/>
      <c r="V946" s="435"/>
      <c r="W946" s="433"/>
      <c r="X946" s="433"/>
      <c r="Y946" s="436"/>
      <c r="Z946" s="436"/>
      <c r="AA946" s="436"/>
      <c r="AB946" s="436"/>
      <c r="AC946" s="436"/>
      <c r="AD946" s="436"/>
      <c r="AE946" s="436"/>
      <c r="AF946" s="399"/>
      <c r="AG946" s="399"/>
      <c r="AH946" s="399"/>
      <c r="AI946" s="399"/>
      <c r="AJ946" s="399"/>
      <c r="AK946" s="399"/>
      <c r="AL946" s="399"/>
      <c r="AM946" s="400"/>
    </row>
    <row r="947" spans="2:39" ht="16">
      <c r="B947" s="324" t="s">
        <v>330</v>
      </c>
      <c r="C947" s="338"/>
      <c r="D947" s="338"/>
      <c r="E947" s="376"/>
      <c r="F947" s="376"/>
      <c r="G947" s="376"/>
      <c r="H947" s="376"/>
      <c r="I947" s="376"/>
      <c r="J947" s="376"/>
      <c r="K947" s="376"/>
      <c r="L947" s="376"/>
      <c r="M947" s="376"/>
      <c r="N947" s="376"/>
      <c r="O947" s="291"/>
      <c r="P947" s="340"/>
      <c r="Q947" s="340"/>
      <c r="R947" s="340"/>
      <c r="S947" s="339"/>
      <c r="T947" s="339"/>
      <c r="U947" s="339"/>
      <c r="V947" s="339"/>
      <c r="W947" s="340"/>
      <c r="X947" s="340"/>
      <c r="Y947" s="341">
        <f>HLOOKUP(Y$35,'3.  Distribution Rates'!$C$122:$P$133,11,FALSE)</f>
        <v>0</v>
      </c>
      <c r="Z947" s="341">
        <f>HLOOKUP(Z$35,'3.  Distribution Rates'!$C$122:$P$133,11,FALSE)</f>
        <v>1.9699999999999999E-2</v>
      </c>
      <c r="AA947" s="341">
        <f>HLOOKUP(AA$35,'3.  Distribution Rates'!$C$122:$P$133,11,FALSE)</f>
        <v>4.0373999999999999</v>
      </c>
      <c r="AB947" s="341">
        <f>HLOOKUP(AB$35,'3.  Distribution Rates'!$C$122:$P$133,11,FALSE)</f>
        <v>6.8009000000000004</v>
      </c>
      <c r="AC947" s="341">
        <f>HLOOKUP(AC$35,'3.  Distribution Rates'!$C$122:$P$133,11,FALSE)</f>
        <v>0</v>
      </c>
      <c r="AD947" s="341">
        <f>HLOOKUP(AD$35,'3.  Distribution Rates'!$C$122:$P$133,11,FALSE)</f>
        <v>0</v>
      </c>
      <c r="AE947" s="341">
        <f>HLOOKUP(AE$35,'3.  Distribution Rates'!$C$122:$P$133,11,FALSE)</f>
        <v>0</v>
      </c>
      <c r="AF947" s="341">
        <f>HLOOKUP(AF$35,'3.  Distribution Rates'!$C$122:$P$133,11,FALSE)</f>
        <v>0</v>
      </c>
      <c r="AG947" s="341">
        <f>HLOOKUP(AG$35,'3.  Distribution Rates'!$C$122:$P$133,11,FALSE)</f>
        <v>0</v>
      </c>
      <c r="AH947" s="341">
        <f>HLOOKUP(AH$35,'3.  Distribution Rates'!$C$122:$P$133,11,FALSE)</f>
        <v>0</v>
      </c>
      <c r="AI947" s="341">
        <f>HLOOKUP(AI$35,'3.  Distribution Rates'!$C$122:$P$133,11,FALSE)</f>
        <v>0</v>
      </c>
      <c r="AJ947" s="341">
        <f>HLOOKUP(AJ$35,'3.  Distribution Rates'!$C$122:$P$133,11,FALSE)</f>
        <v>0</v>
      </c>
      <c r="AK947" s="341">
        <f>HLOOKUP(AK$35,'3.  Distribution Rates'!$C$122:$P$133,11,FALSE)</f>
        <v>0</v>
      </c>
      <c r="AL947" s="341">
        <f>HLOOKUP(AL$35,'3.  Distribution Rates'!$C$122:$P$133,11,FALSE)</f>
        <v>0</v>
      </c>
      <c r="AM947" s="377"/>
    </row>
    <row r="948" spans="2:39" ht="16">
      <c r="B948" s="324" t="s">
        <v>331</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'4.  2011-2014 LRAM'!Y142*Y947</f>
        <v>0</v>
      </c>
      <c r="Z948" s="378">
        <f>'4.  2011-2014 LRAM'!Z142*Z947</f>
        <v>165.790991765852</v>
      </c>
      <c r="AA948" s="378">
        <f>'4.  2011-2014 LRAM'!AA142*AA947</f>
        <v>12281.450200348329</v>
      </c>
      <c r="AB948" s="378">
        <f>'4.  2011-2014 LRAM'!AB142*AB947</f>
        <v>0</v>
      </c>
      <c r="AC948" s="378">
        <f>'4.  2011-2014 LRAM'!AC142*AC947</f>
        <v>0</v>
      </c>
      <c r="AD948" s="378">
        <f>'4.  2011-2014 LRAM'!AD142*AD947</f>
        <v>0</v>
      </c>
      <c r="AE948" s="378">
        <f>'4.  2011-2014 LRAM'!AE142*AE947</f>
        <v>0</v>
      </c>
      <c r="AF948" s="378">
        <f>'4.  2011-2014 LRAM'!AF142*AF947</f>
        <v>0</v>
      </c>
      <c r="AG948" s="378">
        <f>'4.  2011-2014 LRAM'!AG142*AG947</f>
        <v>0</v>
      </c>
      <c r="AH948" s="378">
        <f>'4.  2011-2014 LRAM'!AH142*AH947</f>
        <v>0</v>
      </c>
      <c r="AI948" s="378">
        <f>'4.  2011-2014 LRAM'!AI142*AI947</f>
        <v>0</v>
      </c>
      <c r="AJ948" s="378">
        <f>'4.  2011-2014 LRAM'!AJ142*AJ947</f>
        <v>0</v>
      </c>
      <c r="AK948" s="378">
        <f>'4.  2011-2014 LRAM'!AK142*AK947</f>
        <v>0</v>
      </c>
      <c r="AL948" s="378">
        <f>'4.  2011-2014 LRAM'!AL142*AL947</f>
        <v>0</v>
      </c>
      <c r="AM948" s="629">
        <f t="shared" ref="AM948:AM956" si="2116">SUM(Y948:AL948)</f>
        <v>12447.241192114181</v>
      </c>
    </row>
    <row r="949" spans="2:39" ht="16">
      <c r="B949" s="324" t="s">
        <v>332</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'4.  2011-2014 LRAM'!Y271*Y947</f>
        <v>0</v>
      </c>
      <c r="Z949" s="378">
        <f>'4.  2011-2014 LRAM'!Z271*Z947</f>
        <v>437.1568878344055</v>
      </c>
      <c r="AA949" s="378">
        <f>'4.  2011-2014 LRAM'!AA271*AA947</f>
        <v>15815.15419722486</v>
      </c>
      <c r="AB949" s="378">
        <f>'4.  2011-2014 LRAM'!AB271*AB947</f>
        <v>0</v>
      </c>
      <c r="AC949" s="378">
        <f>'4.  2011-2014 LRAM'!AC271*AC947</f>
        <v>0</v>
      </c>
      <c r="AD949" s="378">
        <f>'4.  2011-2014 LRAM'!AD271*AD947</f>
        <v>0</v>
      </c>
      <c r="AE949" s="378">
        <f>'4.  2011-2014 LRAM'!AE271*AE947</f>
        <v>0</v>
      </c>
      <c r="AF949" s="378">
        <f>'4.  2011-2014 LRAM'!AF271*AF947</f>
        <v>0</v>
      </c>
      <c r="AG949" s="378">
        <f>'4.  2011-2014 LRAM'!AG271*AG947</f>
        <v>0</v>
      </c>
      <c r="AH949" s="378">
        <f>'4.  2011-2014 LRAM'!AH271*AH947</f>
        <v>0</v>
      </c>
      <c r="AI949" s="378">
        <f>'4.  2011-2014 LRAM'!AI271*AI947</f>
        <v>0</v>
      </c>
      <c r="AJ949" s="378">
        <f>'4.  2011-2014 LRAM'!AJ271*AJ947</f>
        <v>0</v>
      </c>
      <c r="AK949" s="378">
        <f>'4.  2011-2014 LRAM'!AK271*AK947</f>
        <v>0</v>
      </c>
      <c r="AL949" s="378">
        <f>'4.  2011-2014 LRAM'!AL271*AL947</f>
        <v>0</v>
      </c>
      <c r="AM949" s="629">
        <f t="shared" si="2116"/>
        <v>16252.311085059266</v>
      </c>
    </row>
    <row r="950" spans="2:39" ht="16">
      <c r="B950" s="324" t="s">
        <v>333</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'4.  2011-2014 LRAM'!Y400*Y947</f>
        <v>0</v>
      </c>
      <c r="Z950" s="378">
        <f>'4.  2011-2014 LRAM'!Z400*Z947</f>
        <v>712.77042528725087</v>
      </c>
      <c r="AA950" s="378">
        <f>'4.  2011-2014 LRAM'!AA400*AA947</f>
        <v>16876.410980297085</v>
      </c>
      <c r="AB950" s="378">
        <f>'4.  2011-2014 LRAM'!AB400*AB947</f>
        <v>0</v>
      </c>
      <c r="AC950" s="378">
        <f>'4.  2011-2014 LRAM'!AC400*AC947</f>
        <v>0</v>
      </c>
      <c r="AD950" s="378">
        <f>'4.  2011-2014 LRAM'!AD400*AD947</f>
        <v>0</v>
      </c>
      <c r="AE950" s="378">
        <f>'4.  2011-2014 LRAM'!AE400*AE947</f>
        <v>0</v>
      </c>
      <c r="AF950" s="378">
        <f>'4.  2011-2014 LRAM'!AF400*AF947</f>
        <v>0</v>
      </c>
      <c r="AG950" s="378">
        <f>'4.  2011-2014 LRAM'!AG400*AG947</f>
        <v>0</v>
      </c>
      <c r="AH950" s="378">
        <f>'4.  2011-2014 LRAM'!AH400*AH947</f>
        <v>0</v>
      </c>
      <c r="AI950" s="378">
        <f>'4.  2011-2014 LRAM'!AI400*AI947</f>
        <v>0</v>
      </c>
      <c r="AJ950" s="378">
        <f>'4.  2011-2014 LRAM'!AJ400*AJ947</f>
        <v>0</v>
      </c>
      <c r="AK950" s="378">
        <f>'4.  2011-2014 LRAM'!AK400*AK947</f>
        <v>0</v>
      </c>
      <c r="AL950" s="378">
        <f>'4.  2011-2014 LRAM'!AL400*AL947</f>
        <v>0</v>
      </c>
      <c r="AM950" s="629">
        <f t="shared" si="2116"/>
        <v>17589.181405584335</v>
      </c>
    </row>
    <row r="951" spans="2:39" ht="16">
      <c r="B951" s="324" t="s">
        <v>334</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LRAM'!Y530*Y947</f>
        <v>0</v>
      </c>
      <c r="Z951" s="378">
        <f>'4.  2011-2014 LRAM'!Z530*Z947</f>
        <v>11135.006172089999</v>
      </c>
      <c r="AA951" s="378">
        <f>'4.  2011-2014 LRAM'!AA530*AA947</f>
        <v>15535.432036267199</v>
      </c>
      <c r="AB951" s="378">
        <f>'4.  2011-2014 LRAM'!AB530*AB947</f>
        <v>0</v>
      </c>
      <c r="AC951" s="378">
        <f>'4.  2011-2014 LRAM'!AC530*AC947</f>
        <v>0</v>
      </c>
      <c r="AD951" s="378">
        <f>'4.  2011-2014 LRAM'!AD530*AD947</f>
        <v>0</v>
      </c>
      <c r="AE951" s="378">
        <f>'4.  2011-2014 LRAM'!AE530*AE947</f>
        <v>0</v>
      </c>
      <c r="AF951" s="378">
        <f>'4.  2011-2014 LRAM'!AF530*AF947</f>
        <v>0</v>
      </c>
      <c r="AG951" s="378">
        <f>'4.  2011-2014 LRAM'!AG530*AG947</f>
        <v>0</v>
      </c>
      <c r="AH951" s="378">
        <f>'4.  2011-2014 LRAM'!AH530*AH947</f>
        <v>0</v>
      </c>
      <c r="AI951" s="378">
        <f>'4.  2011-2014 LRAM'!AI530*AI947</f>
        <v>0</v>
      </c>
      <c r="AJ951" s="378">
        <f>'4.  2011-2014 LRAM'!AJ530*AJ947</f>
        <v>0</v>
      </c>
      <c r="AK951" s="378">
        <f>'4.  2011-2014 LRAM'!AK530*AK947</f>
        <v>0</v>
      </c>
      <c r="AL951" s="378">
        <f>'4.  2011-2014 LRAM'!AL530*AL947</f>
        <v>0</v>
      </c>
      <c r="AM951" s="629">
        <f t="shared" si="2116"/>
        <v>26670.438208357198</v>
      </c>
    </row>
    <row r="952" spans="2:39" ht="16">
      <c r="B952" s="324" t="s">
        <v>335</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 t="shared" ref="Y952:AL952" si="2117">Y216*Y947</f>
        <v>0</v>
      </c>
      <c r="Z952" s="378">
        <f t="shared" si="2117"/>
        <v>12160.4636673808</v>
      </c>
      <c r="AA952" s="378">
        <f t="shared" si="2117"/>
        <v>15750.171555609602</v>
      </c>
      <c r="AB952" s="378">
        <f t="shared" si="2117"/>
        <v>25397.343737538464</v>
      </c>
      <c r="AC952" s="378">
        <f t="shared" si="2117"/>
        <v>0</v>
      </c>
      <c r="AD952" s="378">
        <f t="shared" si="2117"/>
        <v>0</v>
      </c>
      <c r="AE952" s="378">
        <f t="shared" si="2117"/>
        <v>0</v>
      </c>
      <c r="AF952" s="378">
        <f t="shared" si="2117"/>
        <v>0</v>
      </c>
      <c r="AG952" s="378">
        <f t="shared" si="2117"/>
        <v>0</v>
      </c>
      <c r="AH952" s="378">
        <f t="shared" si="2117"/>
        <v>0</v>
      </c>
      <c r="AI952" s="378">
        <f t="shared" si="2117"/>
        <v>0</v>
      </c>
      <c r="AJ952" s="378">
        <f t="shared" si="2117"/>
        <v>0</v>
      </c>
      <c r="AK952" s="378">
        <f t="shared" si="2117"/>
        <v>0</v>
      </c>
      <c r="AL952" s="378">
        <f t="shared" si="2117"/>
        <v>0</v>
      </c>
      <c r="AM952" s="629">
        <f t="shared" si="2116"/>
        <v>53307.978960528868</v>
      </c>
    </row>
    <row r="953" spans="2:39" ht="16">
      <c r="B953" s="324" t="s">
        <v>336</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 t="shared" ref="Y953:AL953" si="2118">Y404*Y947</f>
        <v>0</v>
      </c>
      <c r="Z953" s="378">
        <f t="shared" si="2118"/>
        <v>3299.8243605676171</v>
      </c>
      <c r="AA953" s="378">
        <f t="shared" si="2118"/>
        <v>14388.191874287997</v>
      </c>
      <c r="AB953" s="378">
        <f t="shared" si="2118"/>
        <v>29677.540751759243</v>
      </c>
      <c r="AC953" s="378">
        <f t="shared" si="2118"/>
        <v>0</v>
      </c>
      <c r="AD953" s="378">
        <f t="shared" si="2118"/>
        <v>0</v>
      </c>
      <c r="AE953" s="378">
        <f t="shared" si="2118"/>
        <v>0</v>
      </c>
      <c r="AF953" s="378">
        <f t="shared" si="2118"/>
        <v>0</v>
      </c>
      <c r="AG953" s="378">
        <f t="shared" si="2118"/>
        <v>0</v>
      </c>
      <c r="AH953" s="378">
        <f t="shared" si="2118"/>
        <v>0</v>
      </c>
      <c r="AI953" s="378">
        <f t="shared" si="2118"/>
        <v>0</v>
      </c>
      <c r="AJ953" s="378">
        <f t="shared" si="2118"/>
        <v>0</v>
      </c>
      <c r="AK953" s="378">
        <f t="shared" si="2118"/>
        <v>0</v>
      </c>
      <c r="AL953" s="378">
        <f t="shared" si="2118"/>
        <v>0</v>
      </c>
      <c r="AM953" s="629">
        <f t="shared" si="2116"/>
        <v>47365.556986614858</v>
      </c>
    </row>
    <row r="954" spans="2:39" ht="16">
      <c r="B954" s="324" t="s">
        <v>337</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 t="shared" ref="Y954:AL954" si="2119">Y591*Y947</f>
        <v>0</v>
      </c>
      <c r="Z954" s="378">
        <f t="shared" si="2119"/>
        <v>11103.113236124527</v>
      </c>
      <c r="AA954" s="378">
        <f t="shared" si="2119"/>
        <v>48993.739413523297</v>
      </c>
      <c r="AB954" s="378">
        <f t="shared" si="2119"/>
        <v>11306.922185494081</v>
      </c>
      <c r="AC954" s="378">
        <f t="shared" si="2119"/>
        <v>0</v>
      </c>
      <c r="AD954" s="378">
        <f t="shared" si="2119"/>
        <v>0</v>
      </c>
      <c r="AE954" s="378">
        <f t="shared" si="2119"/>
        <v>0</v>
      </c>
      <c r="AF954" s="378">
        <f t="shared" si="2119"/>
        <v>0</v>
      </c>
      <c r="AG954" s="378">
        <f t="shared" si="2119"/>
        <v>0</v>
      </c>
      <c r="AH954" s="378">
        <f t="shared" si="2119"/>
        <v>0</v>
      </c>
      <c r="AI954" s="378">
        <f t="shared" si="2119"/>
        <v>0</v>
      </c>
      <c r="AJ954" s="378">
        <f t="shared" si="2119"/>
        <v>0</v>
      </c>
      <c r="AK954" s="378">
        <f t="shared" si="2119"/>
        <v>0</v>
      </c>
      <c r="AL954" s="378">
        <f t="shared" si="2119"/>
        <v>0</v>
      </c>
      <c r="AM954" s="629">
        <f t="shared" si="2116"/>
        <v>71403.7748351419</v>
      </c>
    </row>
    <row r="955" spans="2:39" ht="16">
      <c r="B955" s="324" t="s">
        <v>338</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2120">Y777*Y947</f>
        <v>0</v>
      </c>
      <c r="Z955" s="378">
        <f t="shared" si="2120"/>
        <v>7037.528354207474</v>
      </c>
      <c r="AA955" s="378">
        <f t="shared" si="2120"/>
        <v>31013.14097147778</v>
      </c>
      <c r="AB955" s="378">
        <f t="shared" si="2120"/>
        <v>10349.479110517133</v>
      </c>
      <c r="AC955" s="378">
        <f t="shared" si="2120"/>
        <v>0</v>
      </c>
      <c r="AD955" s="378">
        <f t="shared" si="2120"/>
        <v>0</v>
      </c>
      <c r="AE955" s="378">
        <f t="shared" si="2120"/>
        <v>0</v>
      </c>
      <c r="AF955" s="378">
        <f t="shared" si="2120"/>
        <v>0</v>
      </c>
      <c r="AG955" s="378">
        <f t="shared" si="2120"/>
        <v>0</v>
      </c>
      <c r="AH955" s="378">
        <f t="shared" si="2120"/>
        <v>0</v>
      </c>
      <c r="AI955" s="378">
        <f t="shared" si="2120"/>
        <v>0</v>
      </c>
      <c r="AJ955" s="378">
        <f t="shared" si="2120"/>
        <v>0</v>
      </c>
      <c r="AK955" s="378">
        <f t="shared" si="2120"/>
        <v>0</v>
      </c>
      <c r="AL955" s="378">
        <f t="shared" si="2120"/>
        <v>0</v>
      </c>
      <c r="AM955" s="629">
        <f t="shared" si="2116"/>
        <v>48400.148436202384</v>
      </c>
    </row>
    <row r="956" spans="2:39" ht="16">
      <c r="B956" s="324" t="s">
        <v>339</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Y944*Y947</f>
        <v>0</v>
      </c>
      <c r="Z956" s="378">
        <f t="shared" ref="Z956:AL956" si="2121">Z944*Z947</f>
        <v>3002.1090637673724</v>
      </c>
      <c r="AA956" s="378">
        <f t="shared" si="2121"/>
        <v>9933.3469784496592</v>
      </c>
      <c r="AB956" s="378">
        <f t="shared" si="2121"/>
        <v>0</v>
      </c>
      <c r="AC956" s="378">
        <f t="shared" si="2121"/>
        <v>0</v>
      </c>
      <c r="AD956" s="378">
        <f t="shared" si="2121"/>
        <v>0</v>
      </c>
      <c r="AE956" s="378">
        <f t="shared" si="2121"/>
        <v>0</v>
      </c>
      <c r="AF956" s="378">
        <f t="shared" si="2121"/>
        <v>0</v>
      </c>
      <c r="AG956" s="378">
        <f t="shared" si="2121"/>
        <v>0</v>
      </c>
      <c r="AH956" s="378">
        <f t="shared" si="2121"/>
        <v>0</v>
      </c>
      <c r="AI956" s="378">
        <f t="shared" si="2121"/>
        <v>0</v>
      </c>
      <c r="AJ956" s="378">
        <f t="shared" si="2121"/>
        <v>0</v>
      </c>
      <c r="AK956" s="378">
        <f t="shared" si="2121"/>
        <v>0</v>
      </c>
      <c r="AL956" s="378">
        <f t="shared" si="2121"/>
        <v>0</v>
      </c>
      <c r="AM956" s="629">
        <f t="shared" si="2116"/>
        <v>12935.456042217033</v>
      </c>
    </row>
    <row r="957" spans="2:39" ht="16">
      <c r="B957" s="349" t="s">
        <v>343</v>
      </c>
      <c r="C957" s="345"/>
      <c r="D957" s="336"/>
      <c r="E957" s="334"/>
      <c r="F957" s="334"/>
      <c r="G957" s="334"/>
      <c r="H957" s="334"/>
      <c r="I957" s="334"/>
      <c r="J957" s="334"/>
      <c r="K957" s="334"/>
      <c r="L957" s="334"/>
      <c r="M957" s="334"/>
      <c r="N957" s="334"/>
      <c r="O957" s="300"/>
      <c r="P957" s="334"/>
      <c r="Q957" s="334"/>
      <c r="R957" s="334"/>
      <c r="S957" s="336"/>
      <c r="T957" s="336"/>
      <c r="U957" s="336"/>
      <c r="V957" s="336"/>
      <c r="W957" s="334"/>
      <c r="X957" s="334"/>
      <c r="Y957" s="346">
        <f>SUM(Y948:Y956)</f>
        <v>0</v>
      </c>
      <c r="Z957" s="346">
        <f t="shared" ref="Z957:AE957" si="2122">SUM(Z948:Z956)</f>
        <v>49053.7631590253</v>
      </c>
      <c r="AA957" s="346">
        <f t="shared" si="2122"/>
        <v>180587.03820748581</v>
      </c>
      <c r="AB957" s="346">
        <f t="shared" si="2122"/>
        <v>76731.285785308923</v>
      </c>
      <c r="AC957" s="346">
        <f t="shared" si="2122"/>
        <v>0</v>
      </c>
      <c r="AD957" s="346">
        <f t="shared" si="2122"/>
        <v>0</v>
      </c>
      <c r="AE957" s="346">
        <f t="shared" si="2122"/>
        <v>0</v>
      </c>
      <c r="AF957" s="346">
        <f>SUM(AF948:AF956)</f>
        <v>0</v>
      </c>
      <c r="AG957" s="346">
        <f t="shared" ref="AG957:AL957" si="2123">SUM(AG948:AG956)</f>
        <v>0</v>
      </c>
      <c r="AH957" s="346">
        <f t="shared" si="2123"/>
        <v>0</v>
      </c>
      <c r="AI957" s="346">
        <f t="shared" si="2123"/>
        <v>0</v>
      </c>
      <c r="AJ957" s="346">
        <f t="shared" si="2123"/>
        <v>0</v>
      </c>
      <c r="AK957" s="346">
        <f t="shared" si="2123"/>
        <v>0</v>
      </c>
      <c r="AL957" s="346">
        <f t="shared" si="2123"/>
        <v>0</v>
      </c>
      <c r="AM957" s="407">
        <f>SUM(AM948:AM956)</f>
        <v>306372.08715182001</v>
      </c>
    </row>
    <row r="958" spans="2:39" ht="16">
      <c r="B958" s="349" t="s">
        <v>344</v>
      </c>
      <c r="C958" s="345"/>
      <c r="D958" s="350"/>
      <c r="E958" s="334"/>
      <c r="F958" s="334"/>
      <c r="G958" s="334"/>
      <c r="H958" s="334"/>
      <c r="I958" s="334"/>
      <c r="J958" s="334"/>
      <c r="K958" s="334"/>
      <c r="L958" s="334"/>
      <c r="M958" s="334"/>
      <c r="N958" s="334"/>
      <c r="O958" s="300"/>
      <c r="P958" s="334"/>
      <c r="Q958" s="334"/>
      <c r="R958" s="334"/>
      <c r="S958" s="336"/>
      <c r="T958" s="336"/>
      <c r="U958" s="336"/>
      <c r="V958" s="336"/>
      <c r="W958" s="334"/>
      <c r="X958" s="334"/>
      <c r="Y958" s="347">
        <f>Y945*Y947</f>
        <v>0</v>
      </c>
      <c r="Z958" s="347">
        <f t="shared" ref="Z958:AE958" si="2124">Z945*Z947</f>
        <v>0</v>
      </c>
      <c r="AA958" s="347">
        <f t="shared" si="2124"/>
        <v>0</v>
      </c>
      <c r="AB958" s="347">
        <f t="shared" si="2124"/>
        <v>0</v>
      </c>
      <c r="AC958" s="347">
        <f t="shared" si="2124"/>
        <v>0</v>
      </c>
      <c r="AD958" s="347">
        <f t="shared" si="2124"/>
        <v>0</v>
      </c>
      <c r="AE958" s="347">
        <f t="shared" si="2124"/>
        <v>0</v>
      </c>
      <c r="AF958" s="347">
        <f>AF945*AF947</f>
        <v>0</v>
      </c>
      <c r="AG958" s="347">
        <f t="shared" ref="AG958:AL958" si="2125">AG945*AG947</f>
        <v>0</v>
      </c>
      <c r="AH958" s="347">
        <f t="shared" si="2125"/>
        <v>0</v>
      </c>
      <c r="AI958" s="347">
        <f t="shared" si="2125"/>
        <v>0</v>
      </c>
      <c r="AJ958" s="347">
        <f t="shared" si="2125"/>
        <v>0</v>
      </c>
      <c r="AK958" s="347">
        <f t="shared" si="2125"/>
        <v>0</v>
      </c>
      <c r="AL958" s="347">
        <f t="shared" si="2125"/>
        <v>0</v>
      </c>
      <c r="AM958" s="407">
        <f>SUM(Y958:AL958)</f>
        <v>0</v>
      </c>
    </row>
    <row r="959" spans="2:39" ht="16">
      <c r="B959" s="349" t="s">
        <v>345</v>
      </c>
      <c r="C959" s="345"/>
      <c r="D959" s="350"/>
      <c r="E959" s="334"/>
      <c r="F959" s="334"/>
      <c r="G959" s="334"/>
      <c r="H959" s="334"/>
      <c r="I959" s="334"/>
      <c r="J959" s="334"/>
      <c r="K959" s="334"/>
      <c r="L959" s="334"/>
      <c r="M959" s="334"/>
      <c r="N959" s="334"/>
      <c r="O959" s="300"/>
      <c r="P959" s="334"/>
      <c r="Q959" s="334"/>
      <c r="R959" s="334"/>
      <c r="S959" s="350"/>
      <c r="T959" s="350"/>
      <c r="U959" s="350"/>
      <c r="V959" s="350"/>
      <c r="W959" s="334"/>
      <c r="X959" s="334"/>
      <c r="Y959" s="351"/>
      <c r="Z959" s="351"/>
      <c r="AA959" s="351"/>
      <c r="AB959" s="351"/>
      <c r="AC959" s="351"/>
      <c r="AD959" s="351"/>
      <c r="AE959" s="351"/>
      <c r="AF959" s="351"/>
      <c r="AG959" s="351"/>
      <c r="AH959" s="351"/>
      <c r="AI959" s="351"/>
      <c r="AJ959" s="351"/>
      <c r="AK959" s="351"/>
      <c r="AL959" s="351"/>
      <c r="AM959" s="407">
        <f>AM957-AM958</f>
        <v>306372.08715182001</v>
      </c>
    </row>
    <row r="960" spans="2:39" ht="16">
      <c r="B960" s="324"/>
      <c r="C960" s="350"/>
      <c r="D960" s="350"/>
      <c r="E960" s="334"/>
      <c r="F960" s="334"/>
      <c r="G960" s="334"/>
      <c r="H960" s="334"/>
      <c r="I960" s="334"/>
      <c r="J960" s="334"/>
      <c r="K960" s="334"/>
      <c r="L960" s="334"/>
      <c r="M960" s="334"/>
      <c r="N960" s="334"/>
      <c r="O960" s="300"/>
      <c r="P960" s="334"/>
      <c r="Q960" s="334"/>
      <c r="R960" s="334"/>
      <c r="S960" s="350"/>
      <c r="T960" s="345"/>
      <c r="U960" s="350"/>
      <c r="V960" s="350"/>
      <c r="W960" s="334"/>
      <c r="X960" s="334"/>
      <c r="Y960" s="352"/>
      <c r="Z960" s="352"/>
      <c r="AA960" s="352"/>
      <c r="AB960" s="352"/>
      <c r="AC960" s="352"/>
      <c r="AD960" s="352"/>
      <c r="AE960" s="352"/>
      <c r="AF960" s="352"/>
      <c r="AG960" s="352"/>
      <c r="AH960" s="352"/>
      <c r="AI960" s="352"/>
      <c r="AJ960" s="352"/>
      <c r="AK960" s="352"/>
      <c r="AL960" s="352"/>
      <c r="AM960" s="337"/>
    </row>
    <row r="961" spans="1:39" ht="16">
      <c r="B961" s="440" t="s">
        <v>340</v>
      </c>
      <c r="C961" s="364"/>
      <c r="D961" s="384"/>
      <c r="E961" s="384"/>
      <c r="F961" s="384"/>
      <c r="G961" s="384"/>
      <c r="H961" s="384"/>
      <c r="I961" s="384"/>
      <c r="J961" s="384"/>
      <c r="K961" s="384"/>
      <c r="L961" s="384"/>
      <c r="M961" s="384"/>
      <c r="N961" s="384"/>
      <c r="O961" s="383"/>
      <c r="P961" s="384"/>
      <c r="Q961" s="384"/>
      <c r="R961" s="384"/>
      <c r="S961" s="364"/>
      <c r="T961" s="385"/>
      <c r="U961" s="385"/>
      <c r="V961" s="384"/>
      <c r="W961" s="384"/>
      <c r="X961" s="385"/>
      <c r="Y961" s="326">
        <f>SUMPRODUCT(E787:E942,Y787:Y942)</f>
        <v>54655.443980739983</v>
      </c>
      <c r="Z961" s="326">
        <f>SUMPRODUCT(E787:E942,Z787:Z942)</f>
        <v>152391.32303387678</v>
      </c>
      <c r="AA961" s="326">
        <f t="shared" ref="AA961:AL961" si="2126">IF(AA785="kw",SUMPRODUCT($N$787:$N$942,$P$787:$P$942,AA787:AA942),SUMPRODUCT($E$787:$E$942,AA787:AA942))</f>
        <v>980.92963752665241</v>
      </c>
      <c r="AB961" s="326">
        <f t="shared" si="2126"/>
        <v>0</v>
      </c>
      <c r="AC961" s="326">
        <f t="shared" si="2126"/>
        <v>0</v>
      </c>
      <c r="AD961" s="326">
        <f t="shared" si="2126"/>
        <v>0</v>
      </c>
      <c r="AE961" s="326">
        <f t="shared" si="2126"/>
        <v>0</v>
      </c>
      <c r="AF961" s="326">
        <f t="shared" si="2126"/>
        <v>0</v>
      </c>
      <c r="AG961" s="326">
        <f t="shared" si="2126"/>
        <v>0</v>
      </c>
      <c r="AH961" s="326">
        <f t="shared" si="2126"/>
        <v>0</v>
      </c>
      <c r="AI961" s="326">
        <f t="shared" si="2126"/>
        <v>0</v>
      </c>
      <c r="AJ961" s="326">
        <f t="shared" si="2126"/>
        <v>0</v>
      </c>
      <c r="AK961" s="326">
        <f t="shared" si="2126"/>
        <v>0</v>
      </c>
      <c r="AL961" s="326">
        <f t="shared" si="2126"/>
        <v>0</v>
      </c>
      <c r="AM961" s="386"/>
    </row>
    <row r="962" spans="1:39" ht="18.75" customHeight="1">
      <c r="B962" s="368" t="s">
        <v>593</v>
      </c>
      <c r="C962" s="387"/>
      <c r="D962" s="388"/>
      <c r="E962" s="388"/>
      <c r="F962" s="388"/>
      <c r="G962" s="388"/>
      <c r="H962" s="388"/>
      <c r="I962" s="388"/>
      <c r="J962" s="388"/>
      <c r="K962" s="388"/>
      <c r="L962" s="388"/>
      <c r="M962" s="388"/>
      <c r="N962" s="388"/>
      <c r="O962" s="388"/>
      <c r="P962" s="388"/>
      <c r="Q962" s="388"/>
      <c r="R962" s="388"/>
      <c r="S962" s="371"/>
      <c r="T962" s="372"/>
      <c r="U962" s="388"/>
      <c r="V962" s="388"/>
      <c r="W962" s="388"/>
      <c r="X962" s="388"/>
      <c r="Y962" s="409"/>
      <c r="Z962" s="409"/>
      <c r="AA962" s="409"/>
      <c r="AB962" s="409"/>
      <c r="AC962" s="409"/>
      <c r="AD962" s="409"/>
      <c r="AE962" s="409"/>
      <c r="AF962" s="409"/>
      <c r="AG962" s="409"/>
      <c r="AH962" s="409"/>
      <c r="AI962" s="409"/>
      <c r="AJ962" s="409"/>
      <c r="AK962" s="409"/>
      <c r="AL962" s="409"/>
      <c r="AM962" s="389"/>
    </row>
    <row r="963" spans="1:39" collapsed="1"/>
    <row r="965" spans="1:39" ht="16">
      <c r="B965" s="280" t="s">
        <v>341</v>
      </c>
      <c r="C965" s="281"/>
      <c r="D965" s="590" t="s">
        <v>526</v>
      </c>
      <c r="E965" s="253"/>
      <c r="F965" s="590"/>
      <c r="G965" s="253"/>
      <c r="H965" s="253"/>
      <c r="I965" s="253"/>
      <c r="J965" s="253"/>
      <c r="K965" s="253"/>
      <c r="L965" s="253"/>
      <c r="M965" s="253"/>
      <c r="N965" s="253"/>
      <c r="O965" s="281"/>
      <c r="P965" s="253"/>
      <c r="Q965" s="253"/>
      <c r="R965" s="253"/>
      <c r="S965" s="253"/>
      <c r="T965" s="253"/>
      <c r="U965" s="253"/>
      <c r="V965" s="253"/>
      <c r="W965" s="253"/>
      <c r="X965" s="253"/>
      <c r="Y965" s="270"/>
      <c r="Z965" s="267"/>
      <c r="AA965" s="267"/>
      <c r="AB965" s="267"/>
      <c r="AC965" s="267"/>
      <c r="AD965" s="267"/>
      <c r="AE965" s="267"/>
      <c r="AF965" s="267"/>
      <c r="AG965" s="267"/>
      <c r="AH965" s="267"/>
      <c r="AI965" s="267"/>
      <c r="AJ965" s="267"/>
      <c r="AK965" s="267"/>
      <c r="AL965" s="267"/>
    </row>
    <row r="966" spans="1:39" ht="39.75" customHeight="1">
      <c r="B966" s="961" t="s">
        <v>211</v>
      </c>
      <c r="C966" s="963" t="s">
        <v>33</v>
      </c>
      <c r="D966" s="284" t="s">
        <v>422</v>
      </c>
      <c r="E966" s="965" t="s">
        <v>209</v>
      </c>
      <c r="F966" s="966"/>
      <c r="G966" s="966"/>
      <c r="H966" s="966"/>
      <c r="I966" s="966"/>
      <c r="J966" s="966"/>
      <c r="K966" s="966"/>
      <c r="L966" s="966"/>
      <c r="M966" s="967"/>
      <c r="N966" s="971" t="s">
        <v>213</v>
      </c>
      <c r="O966" s="284" t="s">
        <v>423</v>
      </c>
      <c r="P966" s="965" t="s">
        <v>212</v>
      </c>
      <c r="Q966" s="966"/>
      <c r="R966" s="966"/>
      <c r="S966" s="966"/>
      <c r="T966" s="966"/>
      <c r="U966" s="966"/>
      <c r="V966" s="966"/>
      <c r="W966" s="966"/>
      <c r="X966" s="967"/>
      <c r="Y966" s="968" t="s">
        <v>243</v>
      </c>
      <c r="Z966" s="969"/>
      <c r="AA966" s="969"/>
      <c r="AB966" s="969"/>
      <c r="AC966" s="969"/>
      <c r="AD966" s="969"/>
      <c r="AE966" s="969"/>
      <c r="AF966" s="969"/>
      <c r="AG966" s="969"/>
      <c r="AH966" s="969"/>
      <c r="AI966" s="969"/>
      <c r="AJ966" s="969"/>
      <c r="AK966" s="969"/>
      <c r="AL966" s="969"/>
      <c r="AM966" s="970"/>
    </row>
    <row r="967" spans="1:39" ht="65.25" customHeight="1">
      <c r="B967" s="962"/>
      <c r="C967" s="964"/>
      <c r="D967" s="285">
        <v>2020</v>
      </c>
      <c r="E967" s="285">
        <v>2021</v>
      </c>
      <c r="F967" s="285">
        <v>2022</v>
      </c>
      <c r="G967" s="285">
        <v>2023</v>
      </c>
      <c r="H967" s="285">
        <v>2024</v>
      </c>
      <c r="I967" s="285">
        <v>2025</v>
      </c>
      <c r="J967" s="285">
        <v>2026</v>
      </c>
      <c r="K967" s="285">
        <v>2027</v>
      </c>
      <c r="L967" s="285">
        <v>2028</v>
      </c>
      <c r="M967" s="285">
        <v>2029</v>
      </c>
      <c r="N967" s="972"/>
      <c r="O967" s="285">
        <v>2020</v>
      </c>
      <c r="P967" s="285">
        <v>2021</v>
      </c>
      <c r="Q967" s="285">
        <v>2022</v>
      </c>
      <c r="R967" s="285">
        <v>2023</v>
      </c>
      <c r="S967" s="285">
        <v>2024</v>
      </c>
      <c r="T967" s="285">
        <v>2025</v>
      </c>
      <c r="U967" s="285">
        <v>2026</v>
      </c>
      <c r="V967" s="285">
        <v>2027</v>
      </c>
      <c r="W967" s="285">
        <v>2028</v>
      </c>
      <c r="X967" s="285">
        <v>2029</v>
      </c>
      <c r="Y967" s="285" t="str">
        <f>'1.  LRAMVA Summary'!D52</f>
        <v>Residential</v>
      </c>
      <c r="Z967" s="285" t="str">
        <f>'1.  LRAMVA Summary'!E52</f>
        <v>GS&lt;50 kW</v>
      </c>
      <c r="AA967" s="285" t="str">
        <f>'1.  LRAMVA Summary'!F52</f>
        <v>GS&gt;50 kW</v>
      </c>
      <c r="AB967" s="285" t="str">
        <f>'1.  LRAMVA Summary'!G52</f>
        <v>Streetlighting</v>
      </c>
      <c r="AC967" s="285" t="str">
        <f>'1.  LRAMVA Summary'!H52</f>
        <v/>
      </c>
      <c r="AD967" s="285" t="str">
        <f>'1.  LRAMVA Summary'!I52</f>
        <v/>
      </c>
      <c r="AE967" s="285" t="str">
        <f>'1.  LRAMVA Summary'!J52</f>
        <v/>
      </c>
      <c r="AF967" s="285" t="str">
        <f>'1.  LRAMVA Summary'!K52</f>
        <v/>
      </c>
      <c r="AG967" s="285" t="str">
        <f>'1.  LRAMVA Summary'!L52</f>
        <v/>
      </c>
      <c r="AH967" s="285" t="str">
        <f>'1.  LRAMVA Summary'!M52</f>
        <v/>
      </c>
      <c r="AI967" s="285" t="str">
        <f>'1.  LRAMVA Summary'!N52</f>
        <v/>
      </c>
      <c r="AJ967" s="285" t="str">
        <f>'1.  LRAMVA Summary'!O52</f>
        <v/>
      </c>
      <c r="AK967" s="285" t="str">
        <f>'1.  LRAMVA Summary'!P52</f>
        <v/>
      </c>
      <c r="AL967" s="285" t="str">
        <f>'1.  LRAMVA Summary'!Q52</f>
        <v/>
      </c>
      <c r="AM967" s="287" t="str">
        <f>'1.  LRAMVA Summary'!R52</f>
        <v>Total</v>
      </c>
    </row>
    <row r="968" spans="1:39" ht="15" customHeight="1">
      <c r="A968" s="532"/>
      <c r="B968" s="518" t="s">
        <v>504</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291" t="str">
        <f>'1.  LRAMVA Summary'!D53</f>
        <v>kWh</v>
      </c>
      <c r="Z968" s="291" t="str">
        <f>'1.  LRAMVA Summary'!E53</f>
        <v>kWh</v>
      </c>
      <c r="AA968" s="291" t="str">
        <f>'1.  LRAMVA Summary'!F53</f>
        <v>kW</v>
      </c>
      <c r="AB968" s="291" t="str">
        <f>'1.  LRAMVA Summary'!G53</f>
        <v>kW</v>
      </c>
      <c r="AC968" s="291">
        <f>'1.  LRAMVA Summary'!H53</f>
        <v>0</v>
      </c>
      <c r="AD968" s="291">
        <f>'1.  LRAMVA Summary'!I53</f>
        <v>0</v>
      </c>
      <c r="AE968" s="291">
        <f>'1.  LRAMVA Summary'!J53</f>
        <v>0</v>
      </c>
      <c r="AF968" s="291">
        <f>'1.  LRAMVA Summary'!K53</f>
        <v>0</v>
      </c>
      <c r="AG968" s="291">
        <f>'1.  LRAMVA Summary'!L53</f>
        <v>0</v>
      </c>
      <c r="AH968" s="291">
        <f>'1.  LRAMVA Summary'!M53</f>
        <v>0</v>
      </c>
      <c r="AI968" s="291">
        <f>'1.  LRAMVA Summary'!N53</f>
        <v>0</v>
      </c>
      <c r="AJ968" s="291">
        <f>'1.  LRAMVA Summary'!O53</f>
        <v>0</v>
      </c>
      <c r="AK968" s="291">
        <f>'1.  LRAMVA Summary'!P53</f>
        <v>0</v>
      </c>
      <c r="AL968" s="291">
        <f>'1.  LRAMVA Summary'!Q53</f>
        <v>0</v>
      </c>
      <c r="AM968" s="292"/>
    </row>
    <row r="969" spans="1:39" ht="15" hidden="1" customHeight="1" outlineLevel="1">
      <c r="A969" s="532"/>
      <c r="B969" s="504" t="s">
        <v>497</v>
      </c>
      <c r="C969" s="289"/>
      <c r="D969" s="289"/>
      <c r="E969" s="289"/>
      <c r="F969" s="289"/>
      <c r="G969" s="289"/>
      <c r="H969" s="289"/>
      <c r="I969" s="289"/>
      <c r="J969" s="289"/>
      <c r="K969" s="289"/>
      <c r="L969" s="289"/>
      <c r="M969" s="289"/>
      <c r="N969" s="290"/>
      <c r="O969" s="289"/>
      <c r="P969" s="289"/>
      <c r="Q969" s="289"/>
      <c r="R969" s="289"/>
      <c r="S969" s="289"/>
      <c r="T969" s="289"/>
      <c r="U969" s="289"/>
      <c r="V969" s="289"/>
      <c r="W969" s="289"/>
      <c r="X969" s="289"/>
      <c r="Y969" s="291"/>
      <c r="Z969" s="291"/>
      <c r="AA969" s="291"/>
      <c r="AB969" s="291"/>
      <c r="AC969" s="291"/>
      <c r="AD969" s="291"/>
      <c r="AE969" s="291"/>
      <c r="AF969" s="291"/>
      <c r="AG969" s="291"/>
      <c r="AH969" s="291"/>
      <c r="AI969" s="291"/>
      <c r="AJ969" s="291"/>
      <c r="AK969" s="291"/>
      <c r="AL969" s="291"/>
      <c r="AM969" s="292"/>
    </row>
    <row r="970" spans="1:39" ht="15" hidden="1" customHeight="1" outlineLevel="1">
      <c r="A970" s="532">
        <v>1</v>
      </c>
      <c r="B970" s="428" t="s">
        <v>95</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5"/>
      <c r="Z970" s="415"/>
      <c r="AA970" s="415"/>
      <c r="AB970" s="415"/>
      <c r="AC970" s="415"/>
      <c r="AD970" s="415"/>
      <c r="AE970" s="415"/>
      <c r="AF970" s="410"/>
      <c r="AG970" s="410"/>
      <c r="AH970" s="410"/>
      <c r="AI970" s="410"/>
      <c r="AJ970" s="410"/>
      <c r="AK970" s="410"/>
      <c r="AL970" s="410"/>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468"/>
      <c r="O971" s="295"/>
      <c r="P971" s="295"/>
      <c r="Q971" s="295"/>
      <c r="R971" s="295"/>
      <c r="S971" s="295"/>
      <c r="T971" s="295"/>
      <c r="U971" s="295"/>
      <c r="V971" s="295"/>
      <c r="W971" s="295"/>
      <c r="X971" s="295"/>
      <c r="Y971" s="411">
        <f>Y970</f>
        <v>0</v>
      </c>
      <c r="Z971" s="411">
        <f t="shared" ref="Z971" si="2127">Z970</f>
        <v>0</v>
      </c>
      <c r="AA971" s="411">
        <f t="shared" ref="AA971" si="2128">AA970</f>
        <v>0</v>
      </c>
      <c r="AB971" s="411">
        <f t="shared" ref="AB971" si="2129">AB970</f>
        <v>0</v>
      </c>
      <c r="AC971" s="411">
        <f t="shared" ref="AC971" si="2130">AC970</f>
        <v>0</v>
      </c>
      <c r="AD971" s="411">
        <f t="shared" ref="AD971" si="2131">AD970</f>
        <v>0</v>
      </c>
      <c r="AE971" s="411">
        <f t="shared" ref="AE971" si="2132">AE970</f>
        <v>0</v>
      </c>
      <c r="AF971" s="411">
        <f t="shared" ref="AF971" si="2133">AF970</f>
        <v>0</v>
      </c>
      <c r="AG971" s="411">
        <f t="shared" ref="AG971" si="2134">AG970</f>
        <v>0</v>
      </c>
      <c r="AH971" s="411">
        <f t="shared" ref="AH971" si="2135">AH970</f>
        <v>0</v>
      </c>
      <c r="AI971" s="411">
        <f t="shared" ref="AI971" si="2136">AI970</f>
        <v>0</v>
      </c>
      <c r="AJ971" s="411">
        <f t="shared" ref="AJ971" si="2137">AJ970</f>
        <v>0</v>
      </c>
      <c r="AK971" s="411">
        <f t="shared" ref="AK971" si="2138">AK970</f>
        <v>0</v>
      </c>
      <c r="AL971" s="411">
        <f t="shared" ref="AL971" si="2139">AL970</f>
        <v>0</v>
      </c>
      <c r="AM971" s="297"/>
    </row>
    <row r="972" spans="1:39" ht="15" hidden="1" customHeight="1" outlineLevel="1">
      <c r="A972" s="532"/>
      <c r="B972" s="298"/>
      <c r="C972" s="299"/>
      <c r="D972" s="299"/>
      <c r="E972" s="299"/>
      <c r="F972" s="299"/>
      <c r="G972" s="299"/>
      <c r="H972" s="299"/>
      <c r="I972" s="299"/>
      <c r="J972" s="299"/>
      <c r="K972" s="299"/>
      <c r="L972" s="299"/>
      <c r="M972" s="299"/>
      <c r="N972" s="300"/>
      <c r="O972" s="299"/>
      <c r="P972" s="299"/>
      <c r="Q972" s="299"/>
      <c r="R972" s="299"/>
      <c r="S972" s="299"/>
      <c r="T972" s="299"/>
      <c r="U972" s="299"/>
      <c r="V972" s="299"/>
      <c r="W972" s="299"/>
      <c r="X972" s="299"/>
      <c r="Y972" s="412"/>
      <c r="Z972" s="413"/>
      <c r="AA972" s="413"/>
      <c r="AB972" s="413"/>
      <c r="AC972" s="413"/>
      <c r="AD972" s="413"/>
      <c r="AE972" s="413"/>
      <c r="AF972" s="413"/>
      <c r="AG972" s="413"/>
      <c r="AH972" s="413"/>
      <c r="AI972" s="413"/>
      <c r="AJ972" s="413"/>
      <c r="AK972" s="413"/>
      <c r="AL972" s="413"/>
      <c r="AM972" s="302"/>
    </row>
    <row r="973" spans="1:39" ht="15" hidden="1" customHeight="1" outlineLevel="1">
      <c r="A973" s="532">
        <v>2</v>
      </c>
      <c r="B973" s="428" t="s">
        <v>96</v>
      </c>
      <c r="C973" s="291" t="s">
        <v>25</v>
      </c>
      <c r="D973" s="295"/>
      <c r="E973" s="295"/>
      <c r="F973" s="295"/>
      <c r="G973" s="295"/>
      <c r="H973" s="295"/>
      <c r="I973" s="295"/>
      <c r="J973" s="295"/>
      <c r="K973" s="295"/>
      <c r="L973" s="295"/>
      <c r="M973" s="295"/>
      <c r="N973" s="291"/>
      <c r="O973" s="295"/>
      <c r="P973" s="295"/>
      <c r="Q973" s="295"/>
      <c r="R973" s="295"/>
      <c r="S973" s="295"/>
      <c r="T973" s="295"/>
      <c r="U973" s="295"/>
      <c r="V973" s="295"/>
      <c r="W973" s="295"/>
      <c r="X973" s="295"/>
      <c r="Y973" s="415"/>
      <c r="Z973" s="415"/>
      <c r="AA973" s="415"/>
      <c r="AB973" s="415"/>
      <c r="AC973" s="415"/>
      <c r="AD973" s="415"/>
      <c r="AE973" s="415"/>
      <c r="AF973" s="410"/>
      <c r="AG973" s="410"/>
      <c r="AH973" s="410"/>
      <c r="AI973" s="410"/>
      <c r="AJ973" s="410"/>
      <c r="AK973" s="410"/>
      <c r="AL973" s="410"/>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468"/>
      <c r="O974" s="295"/>
      <c r="P974" s="295"/>
      <c r="Q974" s="295"/>
      <c r="R974" s="295"/>
      <c r="S974" s="295"/>
      <c r="T974" s="295"/>
      <c r="U974" s="295"/>
      <c r="V974" s="295"/>
      <c r="W974" s="295"/>
      <c r="X974" s="295"/>
      <c r="Y974" s="411">
        <f>Y973</f>
        <v>0</v>
      </c>
      <c r="Z974" s="411">
        <f t="shared" ref="Z974" si="2140">Z973</f>
        <v>0</v>
      </c>
      <c r="AA974" s="411">
        <f t="shared" ref="AA974" si="2141">AA973</f>
        <v>0</v>
      </c>
      <c r="AB974" s="411">
        <f t="shared" ref="AB974" si="2142">AB973</f>
        <v>0</v>
      </c>
      <c r="AC974" s="411">
        <f t="shared" ref="AC974" si="2143">AC973</f>
        <v>0</v>
      </c>
      <c r="AD974" s="411">
        <f t="shared" ref="AD974" si="2144">AD973</f>
        <v>0</v>
      </c>
      <c r="AE974" s="411">
        <f t="shared" ref="AE974" si="2145">AE973</f>
        <v>0</v>
      </c>
      <c r="AF974" s="411">
        <f t="shared" ref="AF974" si="2146">AF973</f>
        <v>0</v>
      </c>
      <c r="AG974" s="411">
        <f t="shared" ref="AG974" si="2147">AG973</f>
        <v>0</v>
      </c>
      <c r="AH974" s="411">
        <f t="shared" ref="AH974" si="2148">AH973</f>
        <v>0</v>
      </c>
      <c r="AI974" s="411">
        <f t="shared" ref="AI974" si="2149">AI973</f>
        <v>0</v>
      </c>
      <c r="AJ974" s="411">
        <f t="shared" ref="AJ974" si="2150">AJ973</f>
        <v>0</v>
      </c>
      <c r="AK974" s="411">
        <f t="shared" ref="AK974" si="2151">AK973</f>
        <v>0</v>
      </c>
      <c r="AL974" s="411">
        <f t="shared" ref="AL974" si="2152">AL973</f>
        <v>0</v>
      </c>
      <c r="AM974" s="297"/>
    </row>
    <row r="975" spans="1:39" ht="15" hidden="1" customHeight="1" outlineLevel="1">
      <c r="A975" s="532"/>
      <c r="B975" s="298"/>
      <c r="C975" s="299"/>
      <c r="D975" s="304"/>
      <c r="E975" s="304"/>
      <c r="F975" s="304"/>
      <c r="G975" s="304"/>
      <c r="H975" s="304"/>
      <c r="I975" s="304"/>
      <c r="J975" s="304"/>
      <c r="K975" s="304"/>
      <c r="L975" s="304"/>
      <c r="M975" s="304"/>
      <c r="N975" s="300"/>
      <c r="O975" s="304"/>
      <c r="P975" s="304"/>
      <c r="Q975" s="304"/>
      <c r="R975" s="304"/>
      <c r="S975" s="304"/>
      <c r="T975" s="304"/>
      <c r="U975" s="304"/>
      <c r="V975" s="304"/>
      <c r="W975" s="304"/>
      <c r="X975" s="304"/>
      <c r="Y975" s="412"/>
      <c r="Z975" s="413"/>
      <c r="AA975" s="413"/>
      <c r="AB975" s="413"/>
      <c r="AC975" s="413"/>
      <c r="AD975" s="413"/>
      <c r="AE975" s="413"/>
      <c r="AF975" s="413"/>
      <c r="AG975" s="413"/>
      <c r="AH975" s="413"/>
      <c r="AI975" s="413"/>
      <c r="AJ975" s="413"/>
      <c r="AK975" s="413"/>
      <c r="AL975" s="413"/>
      <c r="AM975" s="302"/>
    </row>
    <row r="976" spans="1:39" ht="15" hidden="1" customHeight="1" outlineLevel="1">
      <c r="A976" s="532">
        <v>3</v>
      </c>
      <c r="B976" s="428" t="s">
        <v>97</v>
      </c>
      <c r="C976" s="291" t="s">
        <v>25</v>
      </c>
      <c r="D976" s="295"/>
      <c r="E976" s="295"/>
      <c r="F976" s="295"/>
      <c r="G976" s="295"/>
      <c r="H976" s="295"/>
      <c r="I976" s="295"/>
      <c r="J976" s="295"/>
      <c r="K976" s="295"/>
      <c r="L976" s="295"/>
      <c r="M976" s="295"/>
      <c r="N976" s="291"/>
      <c r="O976" s="295"/>
      <c r="P976" s="295"/>
      <c r="Q976" s="295"/>
      <c r="R976" s="295"/>
      <c r="S976" s="295"/>
      <c r="T976" s="295"/>
      <c r="U976" s="295"/>
      <c r="V976" s="295"/>
      <c r="W976" s="295"/>
      <c r="X976" s="295"/>
      <c r="Y976" s="415"/>
      <c r="Z976" s="415"/>
      <c r="AA976" s="415"/>
      <c r="AB976" s="415"/>
      <c r="AC976" s="415"/>
      <c r="AD976" s="415"/>
      <c r="AE976" s="415"/>
      <c r="AF976" s="410"/>
      <c r="AG976" s="410"/>
      <c r="AH976" s="410"/>
      <c r="AI976" s="410"/>
      <c r="AJ976" s="410"/>
      <c r="AK976" s="410"/>
      <c r="AL976" s="410"/>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468"/>
      <c r="O977" s="295"/>
      <c r="P977" s="295"/>
      <c r="Q977" s="295"/>
      <c r="R977" s="295"/>
      <c r="S977" s="295"/>
      <c r="T977" s="295"/>
      <c r="U977" s="295"/>
      <c r="V977" s="295"/>
      <c r="W977" s="295"/>
      <c r="X977" s="295"/>
      <c r="Y977" s="411">
        <f>Y976</f>
        <v>0</v>
      </c>
      <c r="Z977" s="411">
        <f t="shared" ref="Z977" si="2153">Z976</f>
        <v>0</v>
      </c>
      <c r="AA977" s="411">
        <f t="shared" ref="AA977" si="2154">AA976</f>
        <v>0</v>
      </c>
      <c r="AB977" s="411">
        <f t="shared" ref="AB977" si="2155">AB976</f>
        <v>0</v>
      </c>
      <c r="AC977" s="411">
        <f t="shared" ref="AC977" si="2156">AC976</f>
        <v>0</v>
      </c>
      <c r="AD977" s="411">
        <f t="shared" ref="AD977" si="2157">AD976</f>
        <v>0</v>
      </c>
      <c r="AE977" s="411">
        <f t="shared" ref="AE977" si="2158">AE976</f>
        <v>0</v>
      </c>
      <c r="AF977" s="411">
        <f t="shared" ref="AF977" si="2159">AF976</f>
        <v>0</v>
      </c>
      <c r="AG977" s="411">
        <f t="shared" ref="AG977" si="2160">AG976</f>
        <v>0</v>
      </c>
      <c r="AH977" s="411">
        <f t="shared" ref="AH977" si="2161">AH976</f>
        <v>0</v>
      </c>
      <c r="AI977" s="411">
        <f t="shared" ref="AI977" si="2162">AI976</f>
        <v>0</v>
      </c>
      <c r="AJ977" s="411">
        <f t="shared" ref="AJ977" si="2163">AJ976</f>
        <v>0</v>
      </c>
      <c r="AK977" s="411">
        <f t="shared" ref="AK977" si="2164">AK976</f>
        <v>0</v>
      </c>
      <c r="AL977" s="411">
        <f t="shared" ref="AL977" si="2165">AL976</f>
        <v>0</v>
      </c>
      <c r="AM977" s="297"/>
    </row>
    <row r="978" spans="1:39" ht="15" hidden="1" customHeight="1" outlineLevel="1">
      <c r="A978" s="532"/>
      <c r="B978" s="294"/>
      <c r="C978" s="305"/>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2"/>
      <c r="Z978" s="412"/>
      <c r="AA978" s="412"/>
      <c r="AB978" s="412"/>
      <c r="AC978" s="412"/>
      <c r="AD978" s="412"/>
      <c r="AE978" s="412"/>
      <c r="AF978" s="412"/>
      <c r="AG978" s="412"/>
      <c r="AH978" s="412"/>
      <c r="AI978" s="412"/>
      <c r="AJ978" s="412"/>
      <c r="AK978" s="412"/>
      <c r="AL978" s="412"/>
      <c r="AM978" s="306"/>
    </row>
    <row r="979" spans="1:39" ht="15" hidden="1" customHeight="1" outlineLevel="1">
      <c r="A979" s="532">
        <v>4</v>
      </c>
      <c r="B979" s="520" t="s">
        <v>682</v>
      </c>
      <c r="C979" s="291" t="s">
        <v>25</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5"/>
      <c r="Z979" s="415"/>
      <c r="AA979" s="415"/>
      <c r="AB979" s="415"/>
      <c r="AC979" s="415"/>
      <c r="AD979" s="415"/>
      <c r="AE979" s="415"/>
      <c r="AF979" s="410"/>
      <c r="AG979" s="410"/>
      <c r="AH979" s="410"/>
      <c r="AI979" s="410"/>
      <c r="AJ979" s="410"/>
      <c r="AK979" s="410"/>
      <c r="AL979" s="410"/>
      <c r="AM979" s="296">
        <f>SUM(Y979:AL979)</f>
        <v>0</v>
      </c>
    </row>
    <row r="980" spans="1:39" ht="15" hidden="1" customHeight="1" outlineLevel="1">
      <c r="A980" s="532"/>
      <c r="B980" s="294" t="s">
        <v>346</v>
      </c>
      <c r="C980" s="291" t="s">
        <v>163</v>
      </c>
      <c r="D980" s="295"/>
      <c r="E980" s="295"/>
      <c r="F980" s="295"/>
      <c r="G980" s="295"/>
      <c r="H980" s="295"/>
      <c r="I980" s="295"/>
      <c r="J980" s="295"/>
      <c r="K980" s="295"/>
      <c r="L980" s="295"/>
      <c r="M980" s="295"/>
      <c r="N980" s="468"/>
      <c r="O980" s="295"/>
      <c r="P980" s="295"/>
      <c r="Q980" s="295"/>
      <c r="R980" s="295"/>
      <c r="S980" s="295"/>
      <c r="T980" s="295"/>
      <c r="U980" s="295"/>
      <c r="V980" s="295"/>
      <c r="W980" s="295"/>
      <c r="X980" s="295"/>
      <c r="Y980" s="411">
        <f>Y979</f>
        <v>0</v>
      </c>
      <c r="Z980" s="411">
        <f t="shared" ref="Z980" si="2166">Z979</f>
        <v>0</v>
      </c>
      <c r="AA980" s="411">
        <f t="shared" ref="AA980" si="2167">AA979</f>
        <v>0</v>
      </c>
      <c r="AB980" s="411">
        <f t="shared" ref="AB980" si="2168">AB979</f>
        <v>0</v>
      </c>
      <c r="AC980" s="411">
        <f t="shared" ref="AC980" si="2169">AC979</f>
        <v>0</v>
      </c>
      <c r="AD980" s="411">
        <f t="shared" ref="AD980" si="2170">AD979</f>
        <v>0</v>
      </c>
      <c r="AE980" s="411">
        <f t="shared" ref="AE980" si="2171">AE979</f>
        <v>0</v>
      </c>
      <c r="AF980" s="411">
        <f t="shared" ref="AF980" si="2172">AF979</f>
        <v>0</v>
      </c>
      <c r="AG980" s="411">
        <f t="shared" ref="AG980" si="2173">AG979</f>
        <v>0</v>
      </c>
      <c r="AH980" s="411">
        <f t="shared" ref="AH980" si="2174">AH979</f>
        <v>0</v>
      </c>
      <c r="AI980" s="411">
        <f t="shared" ref="AI980" si="2175">AI979</f>
        <v>0</v>
      </c>
      <c r="AJ980" s="411">
        <f t="shared" ref="AJ980" si="2176">AJ979</f>
        <v>0</v>
      </c>
      <c r="AK980" s="411">
        <f t="shared" ref="AK980" si="2177">AK979</f>
        <v>0</v>
      </c>
      <c r="AL980" s="411">
        <f t="shared" ref="AL980" si="2178">AL979</f>
        <v>0</v>
      </c>
      <c r="AM980" s="297"/>
    </row>
    <row r="981" spans="1:39" ht="15" hidden="1" customHeight="1" outlineLevel="1">
      <c r="A981" s="532"/>
      <c r="B981" s="294"/>
      <c r="C981" s="305"/>
      <c r="D981" s="304"/>
      <c r="E981" s="304"/>
      <c r="F981" s="304"/>
      <c r="G981" s="304"/>
      <c r="H981" s="304"/>
      <c r="I981" s="304"/>
      <c r="J981" s="304"/>
      <c r="K981" s="304"/>
      <c r="L981" s="304"/>
      <c r="M981" s="304"/>
      <c r="N981" s="291"/>
      <c r="O981" s="304"/>
      <c r="P981" s="304"/>
      <c r="Q981" s="304"/>
      <c r="R981" s="304"/>
      <c r="S981" s="304"/>
      <c r="T981" s="304"/>
      <c r="U981" s="304"/>
      <c r="V981" s="304"/>
      <c r="W981" s="304"/>
      <c r="X981" s="304"/>
      <c r="Y981" s="412"/>
      <c r="Z981" s="412"/>
      <c r="AA981" s="412"/>
      <c r="AB981" s="412"/>
      <c r="AC981" s="412"/>
      <c r="AD981" s="412"/>
      <c r="AE981" s="412"/>
      <c r="AF981" s="412"/>
      <c r="AG981" s="412"/>
      <c r="AH981" s="412"/>
      <c r="AI981" s="412"/>
      <c r="AJ981" s="412"/>
      <c r="AK981" s="412"/>
      <c r="AL981" s="412"/>
      <c r="AM981" s="306"/>
    </row>
    <row r="982" spans="1:39" ht="15" hidden="1" customHeight="1" outlineLevel="1">
      <c r="A982" s="532">
        <v>5</v>
      </c>
      <c r="B982" s="428" t="s">
        <v>98</v>
      </c>
      <c r="C982" s="291" t="s">
        <v>25</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5"/>
      <c r="Z982" s="415"/>
      <c r="AA982" s="415"/>
      <c r="AB982" s="415"/>
      <c r="AC982" s="415"/>
      <c r="AD982" s="415"/>
      <c r="AE982" s="415"/>
      <c r="AF982" s="410"/>
      <c r="AG982" s="410"/>
      <c r="AH982" s="410"/>
      <c r="AI982" s="410"/>
      <c r="AJ982" s="410"/>
      <c r="AK982" s="410"/>
      <c r="AL982" s="410"/>
      <c r="AM982" s="296">
        <f>SUM(Y982:AL982)</f>
        <v>0</v>
      </c>
    </row>
    <row r="983" spans="1:39" ht="15" hidden="1" customHeight="1" outlineLevel="1">
      <c r="A983" s="532"/>
      <c r="B983" s="294" t="s">
        <v>346</v>
      </c>
      <c r="C983" s="291" t="s">
        <v>163</v>
      </c>
      <c r="D983" s="295"/>
      <c r="E983" s="295"/>
      <c r="F983" s="295"/>
      <c r="G983" s="295"/>
      <c r="H983" s="295"/>
      <c r="I983" s="295"/>
      <c r="J983" s="295"/>
      <c r="K983" s="295"/>
      <c r="L983" s="295"/>
      <c r="M983" s="295"/>
      <c r="N983" s="468"/>
      <c r="O983" s="295"/>
      <c r="P983" s="295"/>
      <c r="Q983" s="295"/>
      <c r="R983" s="295"/>
      <c r="S983" s="295"/>
      <c r="T983" s="295"/>
      <c r="U983" s="295"/>
      <c r="V983" s="295"/>
      <c r="W983" s="295"/>
      <c r="X983" s="295"/>
      <c r="Y983" s="411">
        <f>Y982</f>
        <v>0</v>
      </c>
      <c r="Z983" s="411">
        <f t="shared" ref="Z983" si="2179">Z982</f>
        <v>0</v>
      </c>
      <c r="AA983" s="411">
        <f t="shared" ref="AA983" si="2180">AA982</f>
        <v>0</v>
      </c>
      <c r="AB983" s="411">
        <f t="shared" ref="AB983" si="2181">AB982</f>
        <v>0</v>
      </c>
      <c r="AC983" s="411">
        <f t="shared" ref="AC983" si="2182">AC982</f>
        <v>0</v>
      </c>
      <c r="AD983" s="411">
        <f t="shared" ref="AD983" si="2183">AD982</f>
        <v>0</v>
      </c>
      <c r="AE983" s="411">
        <f t="shared" ref="AE983" si="2184">AE982</f>
        <v>0</v>
      </c>
      <c r="AF983" s="411">
        <f t="shared" ref="AF983" si="2185">AF982</f>
        <v>0</v>
      </c>
      <c r="AG983" s="411">
        <f t="shared" ref="AG983" si="2186">AG982</f>
        <v>0</v>
      </c>
      <c r="AH983" s="411">
        <f t="shared" ref="AH983" si="2187">AH982</f>
        <v>0</v>
      </c>
      <c r="AI983" s="411">
        <f t="shared" ref="AI983" si="2188">AI982</f>
        <v>0</v>
      </c>
      <c r="AJ983" s="411">
        <f t="shared" ref="AJ983" si="2189">AJ982</f>
        <v>0</v>
      </c>
      <c r="AK983" s="411">
        <f t="shared" ref="AK983" si="2190">AK982</f>
        <v>0</v>
      </c>
      <c r="AL983" s="411">
        <f t="shared" ref="AL983" si="2191">AL982</f>
        <v>0</v>
      </c>
      <c r="AM983" s="297"/>
    </row>
    <row r="984" spans="1:39" ht="15" hidden="1" customHeight="1" outlineLevel="1">
      <c r="A984" s="532"/>
      <c r="B984" s="294"/>
      <c r="C984" s="291"/>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22"/>
      <c r="Z984" s="423"/>
      <c r="AA984" s="423"/>
      <c r="AB984" s="423"/>
      <c r="AC984" s="423"/>
      <c r="AD984" s="423"/>
      <c r="AE984" s="423"/>
      <c r="AF984" s="423"/>
      <c r="AG984" s="423"/>
      <c r="AH984" s="423"/>
      <c r="AI984" s="423"/>
      <c r="AJ984" s="423"/>
      <c r="AK984" s="423"/>
      <c r="AL984" s="423"/>
      <c r="AM984" s="297"/>
    </row>
    <row r="985" spans="1:39" ht="17" hidden="1" outlineLevel="1">
      <c r="A985" s="532"/>
      <c r="B985" s="319" t="s">
        <v>498</v>
      </c>
      <c r="C985" s="289"/>
      <c r="D985" s="289"/>
      <c r="E985" s="289"/>
      <c r="F985" s="289"/>
      <c r="G985" s="289"/>
      <c r="H985" s="289"/>
      <c r="I985" s="289"/>
      <c r="J985" s="289"/>
      <c r="K985" s="289"/>
      <c r="L985" s="289"/>
      <c r="M985" s="289"/>
      <c r="N985" s="290"/>
      <c r="O985" s="289"/>
      <c r="P985" s="289"/>
      <c r="Q985" s="289"/>
      <c r="R985" s="289"/>
      <c r="S985" s="289"/>
      <c r="T985" s="289"/>
      <c r="U985" s="289"/>
      <c r="V985" s="289"/>
      <c r="W985" s="289"/>
      <c r="X985" s="289"/>
      <c r="Y985" s="414"/>
      <c r="Z985" s="414"/>
      <c r="AA985" s="414"/>
      <c r="AB985" s="414"/>
      <c r="AC985" s="414"/>
      <c r="AD985" s="414"/>
      <c r="AE985" s="414"/>
      <c r="AF985" s="414"/>
      <c r="AG985" s="414"/>
      <c r="AH985" s="414"/>
      <c r="AI985" s="414"/>
      <c r="AJ985" s="414"/>
      <c r="AK985" s="414"/>
      <c r="AL985" s="414"/>
      <c r="AM985" s="292"/>
    </row>
    <row r="986" spans="1:39" ht="15" hidden="1" customHeight="1" outlineLevel="1">
      <c r="A986" s="532">
        <v>6</v>
      </c>
      <c r="B986" s="428" t="s">
        <v>99</v>
      </c>
      <c r="C986" s="291" t="s">
        <v>25</v>
      </c>
      <c r="D986" s="295"/>
      <c r="E986" s="295"/>
      <c r="F986" s="295"/>
      <c r="G986" s="295"/>
      <c r="H986" s="295"/>
      <c r="I986" s="295"/>
      <c r="J986" s="295"/>
      <c r="K986" s="295"/>
      <c r="L986" s="295"/>
      <c r="M986" s="295"/>
      <c r="N986" s="295">
        <v>12</v>
      </c>
      <c r="O986" s="295"/>
      <c r="P986" s="295"/>
      <c r="Q986" s="295"/>
      <c r="R986" s="295"/>
      <c r="S986" s="295"/>
      <c r="T986" s="295"/>
      <c r="U986" s="295"/>
      <c r="V986" s="295"/>
      <c r="W986" s="295"/>
      <c r="X986" s="295"/>
      <c r="Y986" s="415"/>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12</v>
      </c>
      <c r="O987" s="295"/>
      <c r="P987" s="295"/>
      <c r="Q987" s="295"/>
      <c r="R987" s="295"/>
      <c r="S987" s="295"/>
      <c r="T987" s="295"/>
      <c r="U987" s="295"/>
      <c r="V987" s="295"/>
      <c r="W987" s="295"/>
      <c r="X987" s="295"/>
      <c r="Y987" s="411">
        <f>Y986</f>
        <v>0</v>
      </c>
      <c r="Z987" s="411">
        <f t="shared" ref="Z987" si="2192">Z986</f>
        <v>0</v>
      </c>
      <c r="AA987" s="411">
        <f t="shared" ref="AA987" si="2193">AA986</f>
        <v>0</v>
      </c>
      <c r="AB987" s="411">
        <f t="shared" ref="AB987" si="2194">AB986</f>
        <v>0</v>
      </c>
      <c r="AC987" s="411">
        <f t="shared" ref="AC987" si="2195">AC986</f>
        <v>0</v>
      </c>
      <c r="AD987" s="411">
        <f t="shared" ref="AD987" si="2196">AD986</f>
        <v>0</v>
      </c>
      <c r="AE987" s="411">
        <f t="shared" ref="AE987" si="2197">AE986</f>
        <v>0</v>
      </c>
      <c r="AF987" s="411">
        <f t="shared" ref="AF987" si="2198">AF986</f>
        <v>0</v>
      </c>
      <c r="AG987" s="411">
        <f t="shared" ref="AG987" si="2199">AG986</f>
        <v>0</v>
      </c>
      <c r="AH987" s="411">
        <f t="shared" ref="AH987" si="2200">AH986</f>
        <v>0</v>
      </c>
      <c r="AI987" s="411">
        <f t="shared" ref="AI987" si="2201">AI986</f>
        <v>0</v>
      </c>
      <c r="AJ987" s="411">
        <f t="shared" ref="AJ987" si="2202">AJ986</f>
        <v>0</v>
      </c>
      <c r="AK987" s="411">
        <f t="shared" ref="AK987" si="2203">AK986</f>
        <v>0</v>
      </c>
      <c r="AL987" s="411">
        <f t="shared" ref="AL987" si="2204">AL986</f>
        <v>0</v>
      </c>
      <c r="AM987" s="311"/>
    </row>
    <row r="988" spans="1:39" ht="15" hidden="1" customHeight="1" outlineLevel="1">
      <c r="A988" s="532"/>
      <c r="B988" s="310"/>
      <c r="C988" s="312"/>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6"/>
      <c r="Z988" s="416"/>
      <c r="AA988" s="416"/>
      <c r="AB988" s="416"/>
      <c r="AC988" s="416"/>
      <c r="AD988" s="416"/>
      <c r="AE988" s="416"/>
      <c r="AF988" s="416"/>
      <c r="AG988" s="416"/>
      <c r="AH988" s="416"/>
      <c r="AI988" s="416"/>
      <c r="AJ988" s="416"/>
      <c r="AK988" s="416"/>
      <c r="AL988" s="416"/>
      <c r="AM988" s="313"/>
    </row>
    <row r="989" spans="1:39" ht="15" hidden="1" customHeight="1" outlineLevel="1">
      <c r="A989" s="532">
        <v>7</v>
      </c>
      <c r="B989" s="428" t="s">
        <v>100</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15"/>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2205">Z989</f>
        <v>0</v>
      </c>
      <c r="AA990" s="411">
        <f t="shared" ref="AA990" si="2206">AA989</f>
        <v>0</v>
      </c>
      <c r="AB990" s="411">
        <f t="shared" ref="AB990" si="2207">AB989</f>
        <v>0</v>
      </c>
      <c r="AC990" s="411">
        <f t="shared" ref="AC990" si="2208">AC989</f>
        <v>0</v>
      </c>
      <c r="AD990" s="411">
        <f t="shared" ref="AD990" si="2209">AD989</f>
        <v>0</v>
      </c>
      <c r="AE990" s="411">
        <f t="shared" ref="AE990" si="2210">AE989</f>
        <v>0</v>
      </c>
      <c r="AF990" s="411">
        <f t="shared" ref="AF990" si="2211">AF989</f>
        <v>0</v>
      </c>
      <c r="AG990" s="411">
        <f t="shared" ref="AG990" si="2212">AG989</f>
        <v>0</v>
      </c>
      <c r="AH990" s="411">
        <f t="shared" ref="AH990" si="2213">AH989</f>
        <v>0</v>
      </c>
      <c r="AI990" s="411">
        <f t="shared" ref="AI990" si="2214">AI989</f>
        <v>0</v>
      </c>
      <c r="AJ990" s="411">
        <f t="shared" ref="AJ990" si="2215">AJ989</f>
        <v>0</v>
      </c>
      <c r="AK990" s="411">
        <f t="shared" ref="AK990" si="2216">AK989</f>
        <v>0</v>
      </c>
      <c r="AL990" s="411">
        <f t="shared" ref="AL990" si="2217">AL989</f>
        <v>0</v>
      </c>
      <c r="AM990" s="311"/>
    </row>
    <row r="991" spans="1:39" ht="15" hidden="1" customHeight="1" outlineLevel="1">
      <c r="A991" s="532"/>
      <c r="B991" s="314"/>
      <c r="C991" s="312"/>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16"/>
      <c r="Z991" s="417"/>
      <c r="AA991" s="416"/>
      <c r="AB991" s="416"/>
      <c r="AC991" s="416"/>
      <c r="AD991" s="416"/>
      <c r="AE991" s="416"/>
      <c r="AF991" s="416"/>
      <c r="AG991" s="416"/>
      <c r="AH991" s="416"/>
      <c r="AI991" s="416"/>
      <c r="AJ991" s="416"/>
      <c r="AK991" s="416"/>
      <c r="AL991" s="416"/>
      <c r="AM991" s="313"/>
    </row>
    <row r="992" spans="1:39" ht="15" hidden="1" customHeight="1" outlineLevel="1">
      <c r="A992" s="532">
        <v>8</v>
      </c>
      <c r="B992" s="428" t="s">
        <v>101</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5"/>
      <c r="Z992" s="415"/>
      <c r="AA992" s="415"/>
      <c r="AB992" s="415"/>
      <c r="AC992" s="415"/>
      <c r="AD992" s="415"/>
      <c r="AE992" s="415"/>
      <c r="AF992" s="415"/>
      <c r="AG992" s="415"/>
      <c r="AH992" s="415"/>
      <c r="AI992" s="415"/>
      <c r="AJ992" s="415"/>
      <c r="AK992" s="415"/>
      <c r="AL992" s="415"/>
      <c r="AM992" s="296">
        <f>SUM(Y992:AL992)</f>
        <v>0</v>
      </c>
    </row>
    <row r="993" spans="1:39" ht="15" hidden="1" customHeight="1" outlineLevel="1">
      <c r="A993" s="532"/>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2218">Z992</f>
        <v>0</v>
      </c>
      <c r="AA993" s="411">
        <f t="shared" ref="AA993" si="2219">AA992</f>
        <v>0</v>
      </c>
      <c r="AB993" s="411">
        <f t="shared" ref="AB993" si="2220">AB992</f>
        <v>0</v>
      </c>
      <c r="AC993" s="411">
        <f t="shared" ref="AC993" si="2221">AC992</f>
        <v>0</v>
      </c>
      <c r="AD993" s="411">
        <f t="shared" ref="AD993" si="2222">AD992</f>
        <v>0</v>
      </c>
      <c r="AE993" s="411">
        <f t="shared" ref="AE993" si="2223">AE992</f>
        <v>0</v>
      </c>
      <c r="AF993" s="411">
        <f t="shared" ref="AF993" si="2224">AF992</f>
        <v>0</v>
      </c>
      <c r="AG993" s="411">
        <f t="shared" ref="AG993" si="2225">AG992</f>
        <v>0</v>
      </c>
      <c r="AH993" s="411">
        <f t="shared" ref="AH993" si="2226">AH992</f>
        <v>0</v>
      </c>
      <c r="AI993" s="411">
        <f t="shared" ref="AI993" si="2227">AI992</f>
        <v>0</v>
      </c>
      <c r="AJ993" s="411">
        <f t="shared" ref="AJ993" si="2228">AJ992</f>
        <v>0</v>
      </c>
      <c r="AK993" s="411">
        <f t="shared" ref="AK993" si="2229">AK992</f>
        <v>0</v>
      </c>
      <c r="AL993" s="411">
        <f t="shared" ref="AL993" si="2230">AL992</f>
        <v>0</v>
      </c>
      <c r="AM993" s="311"/>
    </row>
    <row r="994" spans="1:39" ht="15" hidden="1" customHeight="1" outlineLevel="1">
      <c r="A994" s="532"/>
      <c r="B994" s="314"/>
      <c r="C994" s="312"/>
      <c r="D994" s="316"/>
      <c r="E994" s="316"/>
      <c r="F994" s="316"/>
      <c r="G994" s="316"/>
      <c r="H994" s="316"/>
      <c r="I994" s="316"/>
      <c r="J994" s="316"/>
      <c r="K994" s="316"/>
      <c r="L994" s="316"/>
      <c r="M994" s="316"/>
      <c r="N994" s="291"/>
      <c r="O994" s="316"/>
      <c r="P994" s="316"/>
      <c r="Q994" s="316"/>
      <c r="R994" s="316"/>
      <c r="S994" s="316"/>
      <c r="T994" s="316"/>
      <c r="U994" s="316"/>
      <c r="V994" s="316"/>
      <c r="W994" s="316"/>
      <c r="X994" s="316"/>
      <c r="Y994" s="416"/>
      <c r="Z994" s="417"/>
      <c r="AA994" s="416"/>
      <c r="AB994" s="416"/>
      <c r="AC994" s="416"/>
      <c r="AD994" s="416"/>
      <c r="AE994" s="416"/>
      <c r="AF994" s="416"/>
      <c r="AG994" s="416"/>
      <c r="AH994" s="416"/>
      <c r="AI994" s="416"/>
      <c r="AJ994" s="416"/>
      <c r="AK994" s="416"/>
      <c r="AL994" s="416"/>
      <c r="AM994" s="313"/>
    </row>
    <row r="995" spans="1:39" ht="15" hidden="1" customHeight="1" outlineLevel="1">
      <c r="A995" s="532">
        <v>9</v>
      </c>
      <c r="B995" s="428" t="s">
        <v>102</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5"/>
      <c r="Z995" s="415"/>
      <c r="AA995" s="415"/>
      <c r="AB995" s="415"/>
      <c r="AC995" s="415"/>
      <c r="AD995" s="415"/>
      <c r="AE995" s="415"/>
      <c r="AF995" s="415"/>
      <c r="AG995" s="415"/>
      <c r="AH995" s="415"/>
      <c r="AI995" s="415"/>
      <c r="AJ995" s="415"/>
      <c r="AK995" s="415"/>
      <c r="AL995" s="415"/>
      <c r="AM995" s="296">
        <f>SUM(Y995:AL995)</f>
        <v>0</v>
      </c>
    </row>
    <row r="996" spans="1:39"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31">Z995</f>
        <v>0</v>
      </c>
      <c r="AA996" s="411">
        <f t="shared" ref="AA996" si="2232">AA995</f>
        <v>0</v>
      </c>
      <c r="AB996" s="411">
        <f t="shared" ref="AB996" si="2233">AB995</f>
        <v>0</v>
      </c>
      <c r="AC996" s="411">
        <f t="shared" ref="AC996" si="2234">AC995</f>
        <v>0</v>
      </c>
      <c r="AD996" s="411">
        <f t="shared" ref="AD996" si="2235">AD995</f>
        <v>0</v>
      </c>
      <c r="AE996" s="411">
        <f t="shared" ref="AE996" si="2236">AE995</f>
        <v>0</v>
      </c>
      <c r="AF996" s="411">
        <f t="shared" ref="AF996" si="2237">AF995</f>
        <v>0</v>
      </c>
      <c r="AG996" s="411">
        <f t="shared" ref="AG996" si="2238">AG995</f>
        <v>0</v>
      </c>
      <c r="AH996" s="411">
        <f t="shared" ref="AH996" si="2239">AH995</f>
        <v>0</v>
      </c>
      <c r="AI996" s="411">
        <f t="shared" ref="AI996" si="2240">AI995</f>
        <v>0</v>
      </c>
      <c r="AJ996" s="411">
        <f t="shared" ref="AJ996" si="2241">AJ995</f>
        <v>0</v>
      </c>
      <c r="AK996" s="411">
        <f t="shared" ref="AK996" si="2242">AK995</f>
        <v>0</v>
      </c>
      <c r="AL996" s="411">
        <f t="shared" ref="AL996" si="2243">AL995</f>
        <v>0</v>
      </c>
      <c r="AM996" s="311"/>
    </row>
    <row r="997" spans="1:39" ht="15" hidden="1" customHeight="1" outlineLevel="1">
      <c r="A997" s="532"/>
      <c r="B997" s="314"/>
      <c r="C997" s="312"/>
      <c r="D997" s="316"/>
      <c r="E997" s="316"/>
      <c r="F997" s="316"/>
      <c r="G997" s="316"/>
      <c r="H997" s="316"/>
      <c r="I997" s="316"/>
      <c r="J997" s="316"/>
      <c r="K997" s="316"/>
      <c r="L997" s="316"/>
      <c r="M997" s="316"/>
      <c r="N997" s="291"/>
      <c r="O997" s="316"/>
      <c r="P997" s="316"/>
      <c r="Q997" s="316"/>
      <c r="R997" s="316"/>
      <c r="S997" s="316"/>
      <c r="T997" s="316"/>
      <c r="U997" s="316"/>
      <c r="V997" s="316"/>
      <c r="W997" s="316"/>
      <c r="X997" s="316"/>
      <c r="Y997" s="416"/>
      <c r="Z997" s="416"/>
      <c r="AA997" s="416"/>
      <c r="AB997" s="416"/>
      <c r="AC997" s="416"/>
      <c r="AD997" s="416"/>
      <c r="AE997" s="416"/>
      <c r="AF997" s="416"/>
      <c r="AG997" s="416"/>
      <c r="AH997" s="416"/>
      <c r="AI997" s="416"/>
      <c r="AJ997" s="416"/>
      <c r="AK997" s="416"/>
      <c r="AL997" s="416"/>
      <c r="AM997" s="313"/>
    </row>
    <row r="998" spans="1:39" ht="15" hidden="1" customHeight="1" outlineLevel="1">
      <c r="A998" s="532">
        <v>10</v>
      </c>
      <c r="B998" s="428" t="s">
        <v>103</v>
      </c>
      <c r="C998" s="291" t="s">
        <v>25</v>
      </c>
      <c r="D998" s="295"/>
      <c r="E998" s="295"/>
      <c r="F998" s="295"/>
      <c r="G998" s="295"/>
      <c r="H998" s="295"/>
      <c r="I998" s="295"/>
      <c r="J998" s="295"/>
      <c r="K998" s="295"/>
      <c r="L998" s="295"/>
      <c r="M998" s="295"/>
      <c r="N998" s="295">
        <v>3</v>
      </c>
      <c r="O998" s="295"/>
      <c r="P998" s="295"/>
      <c r="Q998" s="295"/>
      <c r="R998" s="295"/>
      <c r="S998" s="295"/>
      <c r="T998" s="295"/>
      <c r="U998" s="295"/>
      <c r="V998" s="295"/>
      <c r="W998" s="295"/>
      <c r="X998" s="295"/>
      <c r="Y998" s="415"/>
      <c r="Z998" s="415"/>
      <c r="AA998" s="415"/>
      <c r="AB998" s="415"/>
      <c r="AC998" s="415"/>
      <c r="AD998" s="415"/>
      <c r="AE998" s="415"/>
      <c r="AF998" s="415"/>
      <c r="AG998" s="415"/>
      <c r="AH998" s="415"/>
      <c r="AI998" s="415"/>
      <c r="AJ998" s="415"/>
      <c r="AK998" s="415"/>
      <c r="AL998" s="415"/>
      <c r="AM998" s="296">
        <f>SUM(Y998:AL998)</f>
        <v>0</v>
      </c>
    </row>
    <row r="999" spans="1:39" ht="15" hidden="1" customHeight="1" outlineLevel="1">
      <c r="A999" s="532"/>
      <c r="B999" s="294" t="s">
        <v>346</v>
      </c>
      <c r="C999" s="291" t="s">
        <v>163</v>
      </c>
      <c r="D999" s="295"/>
      <c r="E999" s="295"/>
      <c r="F999" s="295"/>
      <c r="G999" s="295"/>
      <c r="H999" s="295"/>
      <c r="I999" s="295"/>
      <c r="J999" s="295"/>
      <c r="K999" s="295"/>
      <c r="L999" s="295"/>
      <c r="M999" s="295"/>
      <c r="N999" s="295">
        <f>N998</f>
        <v>3</v>
      </c>
      <c r="O999" s="295"/>
      <c r="P999" s="295"/>
      <c r="Q999" s="295"/>
      <c r="R999" s="295"/>
      <c r="S999" s="295"/>
      <c r="T999" s="295"/>
      <c r="U999" s="295"/>
      <c r="V999" s="295"/>
      <c r="W999" s="295"/>
      <c r="X999" s="295"/>
      <c r="Y999" s="411">
        <f>Y998</f>
        <v>0</v>
      </c>
      <c r="Z999" s="411">
        <f t="shared" ref="Z999" si="2244">Z998</f>
        <v>0</v>
      </c>
      <c r="AA999" s="411">
        <f t="shared" ref="AA999" si="2245">AA998</f>
        <v>0</v>
      </c>
      <c r="AB999" s="411">
        <f t="shared" ref="AB999" si="2246">AB998</f>
        <v>0</v>
      </c>
      <c r="AC999" s="411">
        <f t="shared" ref="AC999" si="2247">AC998</f>
        <v>0</v>
      </c>
      <c r="AD999" s="411">
        <f t="shared" ref="AD999" si="2248">AD998</f>
        <v>0</v>
      </c>
      <c r="AE999" s="411">
        <f t="shared" ref="AE999" si="2249">AE998</f>
        <v>0</v>
      </c>
      <c r="AF999" s="411">
        <f t="shared" ref="AF999" si="2250">AF998</f>
        <v>0</v>
      </c>
      <c r="AG999" s="411">
        <f t="shared" ref="AG999" si="2251">AG998</f>
        <v>0</v>
      </c>
      <c r="AH999" s="411">
        <f t="shared" ref="AH999" si="2252">AH998</f>
        <v>0</v>
      </c>
      <c r="AI999" s="411">
        <f t="shared" ref="AI999" si="2253">AI998</f>
        <v>0</v>
      </c>
      <c r="AJ999" s="411">
        <f t="shared" ref="AJ999" si="2254">AJ998</f>
        <v>0</v>
      </c>
      <c r="AK999" s="411">
        <f t="shared" ref="AK999" si="2255">AK998</f>
        <v>0</v>
      </c>
      <c r="AL999" s="411">
        <f t="shared" ref="AL999" si="2256">AL998</f>
        <v>0</v>
      </c>
      <c r="AM999" s="311"/>
    </row>
    <row r="1000" spans="1:39" ht="15" hidden="1" customHeight="1" outlineLevel="1">
      <c r="A1000" s="532"/>
      <c r="B1000" s="314"/>
      <c r="C1000" s="312"/>
      <c r="D1000" s="316"/>
      <c r="E1000" s="316"/>
      <c r="F1000" s="316"/>
      <c r="G1000" s="316"/>
      <c r="H1000" s="316"/>
      <c r="I1000" s="316"/>
      <c r="J1000" s="316"/>
      <c r="K1000" s="316"/>
      <c r="L1000" s="316"/>
      <c r="M1000" s="316"/>
      <c r="N1000" s="291"/>
      <c r="O1000" s="316"/>
      <c r="P1000" s="316"/>
      <c r="Q1000" s="316"/>
      <c r="R1000" s="316"/>
      <c r="S1000" s="316"/>
      <c r="T1000" s="316"/>
      <c r="U1000" s="316"/>
      <c r="V1000" s="316"/>
      <c r="W1000" s="316"/>
      <c r="X1000" s="316"/>
      <c r="Y1000" s="416"/>
      <c r="Z1000" s="417"/>
      <c r="AA1000" s="416"/>
      <c r="AB1000" s="416"/>
      <c r="AC1000" s="416"/>
      <c r="AD1000" s="416"/>
      <c r="AE1000" s="416"/>
      <c r="AF1000" s="416"/>
      <c r="AG1000" s="416"/>
      <c r="AH1000" s="416"/>
      <c r="AI1000" s="416"/>
      <c r="AJ1000" s="416"/>
      <c r="AK1000" s="416"/>
      <c r="AL1000" s="416"/>
      <c r="AM1000" s="313"/>
    </row>
    <row r="1001" spans="1:39" ht="15" hidden="1" customHeight="1" outlineLevel="1">
      <c r="A1001" s="532"/>
      <c r="B1001" s="288" t="s">
        <v>10</v>
      </c>
      <c r="C1001" s="289"/>
      <c r="D1001" s="289"/>
      <c r="E1001" s="289"/>
      <c r="F1001" s="289"/>
      <c r="G1001" s="289"/>
      <c r="H1001" s="289"/>
      <c r="I1001" s="289"/>
      <c r="J1001" s="289"/>
      <c r="K1001" s="289"/>
      <c r="L1001" s="289"/>
      <c r="M1001" s="289"/>
      <c r="N1001" s="290"/>
      <c r="O1001" s="289"/>
      <c r="P1001" s="289"/>
      <c r="Q1001" s="289"/>
      <c r="R1001" s="289"/>
      <c r="S1001" s="289"/>
      <c r="T1001" s="289"/>
      <c r="U1001" s="289"/>
      <c r="V1001" s="289"/>
      <c r="W1001" s="289"/>
      <c r="X1001" s="289"/>
      <c r="Y1001" s="414"/>
      <c r="Z1001" s="414"/>
      <c r="AA1001" s="414"/>
      <c r="AB1001" s="414"/>
      <c r="AC1001" s="414"/>
      <c r="AD1001" s="414"/>
      <c r="AE1001" s="414"/>
      <c r="AF1001" s="414"/>
      <c r="AG1001" s="414"/>
      <c r="AH1001" s="414"/>
      <c r="AI1001" s="414"/>
      <c r="AJ1001" s="414"/>
      <c r="AK1001" s="414"/>
      <c r="AL1001" s="414"/>
      <c r="AM1001" s="292"/>
    </row>
    <row r="1002" spans="1:39" ht="15" hidden="1" customHeight="1" outlineLevel="1">
      <c r="A1002" s="532">
        <v>11</v>
      </c>
      <c r="B1002" s="428" t="s">
        <v>104</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26"/>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32"/>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257">Z1002</f>
        <v>0</v>
      </c>
      <c r="AA1003" s="411">
        <f t="shared" ref="AA1003" si="2258">AA1002</f>
        <v>0</v>
      </c>
      <c r="AB1003" s="411">
        <f t="shared" ref="AB1003" si="2259">AB1002</f>
        <v>0</v>
      </c>
      <c r="AC1003" s="411">
        <f t="shared" ref="AC1003" si="2260">AC1002</f>
        <v>0</v>
      </c>
      <c r="AD1003" s="411">
        <f t="shared" ref="AD1003" si="2261">AD1002</f>
        <v>0</v>
      </c>
      <c r="AE1003" s="411">
        <f t="shared" ref="AE1003" si="2262">AE1002</f>
        <v>0</v>
      </c>
      <c r="AF1003" s="411">
        <f t="shared" ref="AF1003" si="2263">AF1002</f>
        <v>0</v>
      </c>
      <c r="AG1003" s="411">
        <f t="shared" ref="AG1003" si="2264">AG1002</f>
        <v>0</v>
      </c>
      <c r="AH1003" s="411">
        <f t="shared" ref="AH1003" si="2265">AH1002</f>
        <v>0</v>
      </c>
      <c r="AI1003" s="411">
        <f t="shared" ref="AI1003" si="2266">AI1002</f>
        <v>0</v>
      </c>
      <c r="AJ1003" s="411">
        <f t="shared" ref="AJ1003" si="2267">AJ1002</f>
        <v>0</v>
      </c>
      <c r="AK1003" s="411">
        <f t="shared" ref="AK1003" si="2268">AK1002</f>
        <v>0</v>
      </c>
      <c r="AL1003" s="411">
        <f t="shared" ref="AL1003" si="2269">AL1002</f>
        <v>0</v>
      </c>
      <c r="AM1003" s="297"/>
    </row>
    <row r="1004" spans="1:39" ht="15" hidden="1" customHeight="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21"/>
      <c r="AA1004" s="421"/>
      <c r="AB1004" s="421"/>
      <c r="AC1004" s="421"/>
      <c r="AD1004" s="421"/>
      <c r="AE1004" s="421"/>
      <c r="AF1004" s="421"/>
      <c r="AG1004" s="421"/>
      <c r="AH1004" s="421"/>
      <c r="AI1004" s="421"/>
      <c r="AJ1004" s="421"/>
      <c r="AK1004" s="421"/>
      <c r="AL1004" s="421"/>
      <c r="AM1004" s="306"/>
    </row>
    <row r="1005" spans="1:39" ht="28.5" hidden="1" customHeight="1" outlineLevel="1">
      <c r="A1005" s="532">
        <v>12</v>
      </c>
      <c r="B1005" s="428" t="s">
        <v>105</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0"/>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32"/>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2270">Z1005</f>
        <v>0</v>
      </c>
      <c r="AA1006" s="411">
        <f t="shared" ref="AA1006" si="2271">AA1005</f>
        <v>0</v>
      </c>
      <c r="AB1006" s="411">
        <f t="shared" ref="AB1006" si="2272">AB1005</f>
        <v>0</v>
      </c>
      <c r="AC1006" s="411">
        <f t="shared" ref="AC1006" si="2273">AC1005</f>
        <v>0</v>
      </c>
      <c r="AD1006" s="411">
        <f t="shared" ref="AD1006" si="2274">AD1005</f>
        <v>0</v>
      </c>
      <c r="AE1006" s="411">
        <f t="shared" ref="AE1006" si="2275">AE1005</f>
        <v>0</v>
      </c>
      <c r="AF1006" s="411">
        <f t="shared" ref="AF1006" si="2276">AF1005</f>
        <v>0</v>
      </c>
      <c r="AG1006" s="411">
        <f t="shared" ref="AG1006" si="2277">AG1005</f>
        <v>0</v>
      </c>
      <c r="AH1006" s="411">
        <f t="shared" ref="AH1006" si="2278">AH1005</f>
        <v>0</v>
      </c>
      <c r="AI1006" s="411">
        <f t="shared" ref="AI1006" si="2279">AI1005</f>
        <v>0</v>
      </c>
      <c r="AJ1006" s="411">
        <f t="shared" ref="AJ1006" si="2280">AJ1005</f>
        <v>0</v>
      </c>
      <c r="AK1006" s="411">
        <f t="shared" ref="AK1006" si="2281">AK1005</f>
        <v>0</v>
      </c>
      <c r="AL1006" s="411">
        <f t="shared" ref="AL1006" si="2282">AL1005</f>
        <v>0</v>
      </c>
      <c r="AM1006" s="297"/>
    </row>
    <row r="1007" spans="1:39" ht="15" hidden="1" customHeight="1" outlineLevel="1">
      <c r="A1007" s="532"/>
      <c r="B1007" s="315"/>
      <c r="C1007" s="305"/>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22"/>
      <c r="Z1007" s="422"/>
      <c r="AA1007" s="412"/>
      <c r="AB1007" s="412"/>
      <c r="AC1007" s="412"/>
      <c r="AD1007" s="412"/>
      <c r="AE1007" s="412"/>
      <c r="AF1007" s="412"/>
      <c r="AG1007" s="412"/>
      <c r="AH1007" s="412"/>
      <c r="AI1007" s="412"/>
      <c r="AJ1007" s="412"/>
      <c r="AK1007" s="412"/>
      <c r="AL1007" s="412"/>
      <c r="AM1007" s="306"/>
    </row>
    <row r="1008" spans="1:39" ht="15" hidden="1" customHeight="1" outlineLevel="1">
      <c r="A1008" s="532">
        <v>13</v>
      </c>
      <c r="B1008" s="428" t="s">
        <v>106</v>
      </c>
      <c r="C1008" s="291" t="s">
        <v>25</v>
      </c>
      <c r="D1008" s="295"/>
      <c r="E1008" s="295"/>
      <c r="F1008" s="295"/>
      <c r="G1008" s="295"/>
      <c r="H1008" s="295"/>
      <c r="I1008" s="295"/>
      <c r="J1008" s="295"/>
      <c r="K1008" s="295"/>
      <c r="L1008" s="295"/>
      <c r="M1008" s="295"/>
      <c r="N1008" s="295">
        <v>12</v>
      </c>
      <c r="O1008" s="295"/>
      <c r="P1008" s="295"/>
      <c r="Q1008" s="295"/>
      <c r="R1008" s="295"/>
      <c r="S1008" s="295"/>
      <c r="T1008" s="295"/>
      <c r="U1008" s="295"/>
      <c r="V1008" s="295"/>
      <c r="W1008" s="295"/>
      <c r="X1008" s="295"/>
      <c r="Y1008" s="410"/>
      <c r="Z1008" s="415"/>
      <c r="AA1008" s="415"/>
      <c r="AB1008" s="415"/>
      <c r="AC1008" s="415"/>
      <c r="AD1008" s="415"/>
      <c r="AE1008" s="415"/>
      <c r="AF1008" s="415"/>
      <c r="AG1008" s="415"/>
      <c r="AH1008" s="415"/>
      <c r="AI1008" s="415"/>
      <c r="AJ1008" s="415"/>
      <c r="AK1008" s="415"/>
      <c r="AL1008" s="415"/>
      <c r="AM1008" s="296">
        <f>SUM(Y1008:AL1008)</f>
        <v>0</v>
      </c>
    </row>
    <row r="1009" spans="1:40" ht="15" hidden="1" customHeight="1" outlineLevel="1">
      <c r="A1009" s="532"/>
      <c r="B1009" s="294" t="s">
        <v>346</v>
      </c>
      <c r="C1009" s="291" t="s">
        <v>163</v>
      </c>
      <c r="D1009" s="295"/>
      <c r="E1009" s="295"/>
      <c r="F1009" s="295"/>
      <c r="G1009" s="295"/>
      <c r="H1009" s="295"/>
      <c r="I1009" s="295"/>
      <c r="J1009" s="295"/>
      <c r="K1009" s="295"/>
      <c r="L1009" s="295"/>
      <c r="M1009" s="295"/>
      <c r="N1009" s="295">
        <f>N1008</f>
        <v>12</v>
      </c>
      <c r="O1009" s="295"/>
      <c r="P1009" s="295"/>
      <c r="Q1009" s="295"/>
      <c r="R1009" s="295"/>
      <c r="S1009" s="295"/>
      <c r="T1009" s="295"/>
      <c r="U1009" s="295"/>
      <c r="V1009" s="295"/>
      <c r="W1009" s="295"/>
      <c r="X1009" s="295"/>
      <c r="Y1009" s="411">
        <f>Y1008</f>
        <v>0</v>
      </c>
      <c r="Z1009" s="411">
        <f t="shared" ref="Z1009" si="2283">Z1008</f>
        <v>0</v>
      </c>
      <c r="AA1009" s="411">
        <f t="shared" ref="AA1009" si="2284">AA1008</f>
        <v>0</v>
      </c>
      <c r="AB1009" s="411">
        <f t="shared" ref="AB1009" si="2285">AB1008</f>
        <v>0</v>
      </c>
      <c r="AC1009" s="411">
        <f t="shared" ref="AC1009" si="2286">AC1008</f>
        <v>0</v>
      </c>
      <c r="AD1009" s="411">
        <f t="shared" ref="AD1009" si="2287">AD1008</f>
        <v>0</v>
      </c>
      <c r="AE1009" s="411">
        <f t="shared" ref="AE1009" si="2288">AE1008</f>
        <v>0</v>
      </c>
      <c r="AF1009" s="411">
        <f t="shared" ref="AF1009" si="2289">AF1008</f>
        <v>0</v>
      </c>
      <c r="AG1009" s="411">
        <f t="shared" ref="AG1009" si="2290">AG1008</f>
        <v>0</v>
      </c>
      <c r="AH1009" s="411">
        <f t="shared" ref="AH1009" si="2291">AH1008</f>
        <v>0</v>
      </c>
      <c r="AI1009" s="411">
        <f t="shared" ref="AI1009" si="2292">AI1008</f>
        <v>0</v>
      </c>
      <c r="AJ1009" s="411">
        <f t="shared" ref="AJ1009" si="2293">AJ1008</f>
        <v>0</v>
      </c>
      <c r="AK1009" s="411">
        <f t="shared" ref="AK1009" si="2294">AK1008</f>
        <v>0</v>
      </c>
      <c r="AL1009" s="411">
        <f t="shared" ref="AL1009" si="2295">AL1008</f>
        <v>0</v>
      </c>
      <c r="AM1009" s="306"/>
    </row>
    <row r="1010" spans="1:40" ht="15" hidden="1" customHeight="1" outlineLevel="1">
      <c r="A1010" s="532"/>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2"/>
      <c r="AF1010" s="412"/>
      <c r="AG1010" s="412"/>
      <c r="AH1010" s="412"/>
      <c r="AI1010" s="412"/>
      <c r="AJ1010" s="412"/>
      <c r="AK1010" s="412"/>
      <c r="AL1010" s="412"/>
      <c r="AM1010" s="306"/>
    </row>
    <row r="1011" spans="1:40" ht="15" hidden="1" customHeight="1" outlineLevel="1">
      <c r="A1011" s="532"/>
      <c r="B1011" s="288" t="s">
        <v>107</v>
      </c>
      <c r="C1011" s="289"/>
      <c r="D1011" s="290"/>
      <c r="E1011" s="290"/>
      <c r="F1011" s="290"/>
      <c r="G1011" s="290"/>
      <c r="H1011" s="290"/>
      <c r="I1011" s="290"/>
      <c r="J1011" s="290"/>
      <c r="K1011" s="290"/>
      <c r="L1011" s="290"/>
      <c r="M1011" s="290"/>
      <c r="N1011" s="290"/>
      <c r="O1011" s="290"/>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40" ht="15" hidden="1" customHeight="1" outlineLevel="1">
      <c r="A1012" s="532">
        <v>14</v>
      </c>
      <c r="B1012" s="315" t="s">
        <v>108</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10"/>
      <c r="Z1012" s="410"/>
      <c r="AA1012" s="410"/>
      <c r="AB1012" s="410"/>
      <c r="AC1012" s="410"/>
      <c r="AD1012" s="410"/>
      <c r="AE1012" s="410"/>
      <c r="AF1012" s="410"/>
      <c r="AG1012" s="410"/>
      <c r="AH1012" s="410"/>
      <c r="AI1012" s="410"/>
      <c r="AJ1012" s="410"/>
      <c r="AK1012" s="410"/>
      <c r="AL1012" s="410"/>
      <c r="AM1012" s="296">
        <f>SUM(Y1012:AL1012)</f>
        <v>0</v>
      </c>
    </row>
    <row r="1013" spans="1:40" ht="15" hidden="1" customHeight="1"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296">Z1012</f>
        <v>0</v>
      </c>
      <c r="AA1013" s="411">
        <f t="shared" ref="AA1013" si="2297">AA1012</f>
        <v>0</v>
      </c>
      <c r="AB1013" s="411">
        <f t="shared" ref="AB1013" si="2298">AB1012</f>
        <v>0</v>
      </c>
      <c r="AC1013" s="411">
        <f t="shared" ref="AC1013" si="2299">AC1012</f>
        <v>0</v>
      </c>
      <c r="AD1013" s="411">
        <f t="shared" ref="AD1013" si="2300">AD1012</f>
        <v>0</v>
      </c>
      <c r="AE1013" s="411">
        <f t="shared" ref="AE1013" si="2301">AE1012</f>
        <v>0</v>
      </c>
      <c r="AF1013" s="411">
        <f t="shared" ref="AF1013" si="2302">AF1012</f>
        <v>0</v>
      </c>
      <c r="AG1013" s="411">
        <f t="shared" ref="AG1013" si="2303">AG1012</f>
        <v>0</v>
      </c>
      <c r="AH1013" s="411">
        <f t="shared" ref="AH1013" si="2304">AH1012</f>
        <v>0</v>
      </c>
      <c r="AI1013" s="411">
        <f t="shared" ref="AI1013" si="2305">AI1012</f>
        <v>0</v>
      </c>
      <c r="AJ1013" s="411">
        <f t="shared" ref="AJ1013" si="2306">AJ1012</f>
        <v>0</v>
      </c>
      <c r="AK1013" s="411">
        <f t="shared" ref="AK1013" si="2307">AK1012</f>
        <v>0</v>
      </c>
      <c r="AL1013" s="411">
        <f t="shared" ref="AL1013" si="2308">AL1012</f>
        <v>0</v>
      </c>
      <c r="AM1013" s="297"/>
    </row>
    <row r="1014" spans="1:40" ht="15" hidden="1" customHeight="1" outlineLevel="1">
      <c r="A1014" s="532"/>
      <c r="B1014" s="315"/>
      <c r="C1014" s="305"/>
      <c r="D1014" s="291"/>
      <c r="E1014" s="291"/>
      <c r="F1014" s="291"/>
      <c r="G1014" s="291"/>
      <c r="H1014" s="291"/>
      <c r="I1014" s="291"/>
      <c r="J1014" s="291"/>
      <c r="K1014" s="291"/>
      <c r="L1014" s="291"/>
      <c r="M1014" s="291"/>
      <c r="N1014" s="468"/>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1"/>
      <c r="AN1014" s="630"/>
    </row>
    <row r="1015" spans="1:40" s="309" customFormat="1" ht="16" hidden="1" outlineLevel="1">
      <c r="A1015" s="532"/>
      <c r="B1015" s="288" t="s">
        <v>490</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6"/>
      <c r="AF1015" s="416"/>
      <c r="AG1015" s="416"/>
      <c r="AH1015" s="416"/>
      <c r="AI1015" s="416"/>
      <c r="AJ1015" s="416"/>
      <c r="AK1015" s="416"/>
      <c r="AL1015" s="416"/>
      <c r="AM1015" s="517"/>
      <c r="AN1015" s="631"/>
    </row>
    <row r="1016" spans="1:40" ht="16" hidden="1" outlineLevel="1">
      <c r="A1016" s="532">
        <v>15</v>
      </c>
      <c r="B1016" s="294" t="s">
        <v>495</v>
      </c>
      <c r="C1016" s="291" t="s">
        <v>25</v>
      </c>
      <c r="D1016" s="295"/>
      <c r="E1016" s="295"/>
      <c r="F1016" s="295"/>
      <c r="G1016" s="295"/>
      <c r="H1016" s="295"/>
      <c r="I1016" s="295"/>
      <c r="J1016" s="295"/>
      <c r="K1016" s="295"/>
      <c r="L1016" s="295"/>
      <c r="M1016" s="295"/>
      <c r="N1016" s="295">
        <v>0</v>
      </c>
      <c r="O1016" s="295"/>
      <c r="P1016" s="295"/>
      <c r="Q1016" s="295"/>
      <c r="R1016" s="295"/>
      <c r="S1016" s="295"/>
      <c r="T1016" s="295"/>
      <c r="U1016" s="295"/>
      <c r="V1016" s="295"/>
      <c r="W1016" s="295"/>
      <c r="X1016" s="295"/>
      <c r="Y1016" s="410"/>
      <c r="Z1016" s="410"/>
      <c r="AA1016" s="410"/>
      <c r="AB1016" s="410"/>
      <c r="AC1016" s="410"/>
      <c r="AD1016" s="410"/>
      <c r="AE1016" s="410"/>
      <c r="AF1016" s="410"/>
      <c r="AG1016" s="410"/>
      <c r="AH1016" s="410"/>
      <c r="AI1016" s="410"/>
      <c r="AJ1016" s="410"/>
      <c r="AK1016" s="410"/>
      <c r="AL1016" s="410"/>
      <c r="AM1016" s="632">
        <f>SUM(Y1016:AL1016)</f>
        <v>0</v>
      </c>
      <c r="AN1016" s="630"/>
    </row>
    <row r="1017" spans="1:40" ht="16" hidden="1" outlineLevel="1">
      <c r="A1017" s="532"/>
      <c r="B1017" s="294" t="s">
        <v>342</v>
      </c>
      <c r="C1017" s="291" t="s">
        <v>163</v>
      </c>
      <c r="D1017" s="295"/>
      <c r="E1017" s="295"/>
      <c r="F1017" s="295"/>
      <c r="G1017" s="295"/>
      <c r="H1017" s="295"/>
      <c r="I1017" s="295"/>
      <c r="J1017" s="295"/>
      <c r="K1017" s="295"/>
      <c r="L1017" s="295"/>
      <c r="M1017" s="295"/>
      <c r="N1017" s="295">
        <f>N1016</f>
        <v>0</v>
      </c>
      <c r="O1017" s="295"/>
      <c r="P1017" s="295"/>
      <c r="Q1017" s="295"/>
      <c r="R1017" s="295"/>
      <c r="S1017" s="295"/>
      <c r="T1017" s="295"/>
      <c r="U1017" s="295"/>
      <c r="V1017" s="295"/>
      <c r="W1017" s="295"/>
      <c r="X1017" s="295"/>
      <c r="Y1017" s="411">
        <f>Y1016</f>
        <v>0</v>
      </c>
      <c r="Z1017" s="411">
        <f>Z1016</f>
        <v>0</v>
      </c>
      <c r="AA1017" s="411">
        <f t="shared" ref="AA1017:AL1017" si="2309">AA1016</f>
        <v>0</v>
      </c>
      <c r="AB1017" s="411">
        <f t="shared" si="2309"/>
        <v>0</v>
      </c>
      <c r="AC1017" s="411">
        <f t="shared" si="2309"/>
        <v>0</v>
      </c>
      <c r="AD1017" s="411">
        <f>AD1016</f>
        <v>0</v>
      </c>
      <c r="AE1017" s="411">
        <f t="shared" si="2309"/>
        <v>0</v>
      </c>
      <c r="AF1017" s="411">
        <f t="shared" si="2309"/>
        <v>0</v>
      </c>
      <c r="AG1017" s="411">
        <f t="shared" si="2309"/>
        <v>0</v>
      </c>
      <c r="AH1017" s="411">
        <f t="shared" si="2309"/>
        <v>0</v>
      </c>
      <c r="AI1017" s="411">
        <f t="shared" si="2309"/>
        <v>0</v>
      </c>
      <c r="AJ1017" s="411">
        <f t="shared" si="2309"/>
        <v>0</v>
      </c>
      <c r="AK1017" s="411">
        <f t="shared" si="2309"/>
        <v>0</v>
      </c>
      <c r="AL1017" s="411">
        <f t="shared" si="2309"/>
        <v>0</v>
      </c>
      <c r="AM1017" s="297"/>
    </row>
    <row r="1018" spans="1:40" ht="16" hidden="1" outlineLevel="1">
      <c r="A1018" s="532"/>
      <c r="B1018" s="315"/>
      <c r="C1018" s="305"/>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40" s="283" customFormat="1" ht="16" hidden="1" outlineLevel="1">
      <c r="A1019" s="532">
        <v>16</v>
      </c>
      <c r="B1019" s="324" t="s">
        <v>491</v>
      </c>
      <c r="C1019" s="291" t="s">
        <v>25</v>
      </c>
      <c r="D1019" s="295"/>
      <c r="E1019" s="295"/>
      <c r="F1019" s="295"/>
      <c r="G1019" s="295"/>
      <c r="H1019" s="295"/>
      <c r="I1019" s="295"/>
      <c r="J1019" s="295"/>
      <c r="K1019" s="295"/>
      <c r="L1019" s="295"/>
      <c r="M1019" s="295"/>
      <c r="N1019" s="295">
        <v>0</v>
      </c>
      <c r="O1019" s="295"/>
      <c r="P1019" s="295"/>
      <c r="Q1019" s="295"/>
      <c r="R1019" s="295"/>
      <c r="S1019" s="295"/>
      <c r="T1019" s="295"/>
      <c r="U1019" s="295"/>
      <c r="V1019" s="295"/>
      <c r="W1019" s="295"/>
      <c r="X1019" s="295"/>
      <c r="Y1019" s="410"/>
      <c r="Z1019" s="410"/>
      <c r="AA1019" s="410"/>
      <c r="AB1019" s="410"/>
      <c r="AC1019" s="410"/>
      <c r="AD1019" s="410"/>
      <c r="AE1019" s="410"/>
      <c r="AF1019" s="410"/>
      <c r="AG1019" s="410"/>
      <c r="AH1019" s="410"/>
      <c r="AI1019" s="410"/>
      <c r="AJ1019" s="410"/>
      <c r="AK1019" s="410"/>
      <c r="AL1019" s="410"/>
      <c r="AM1019" s="296">
        <f>SUM(Y1019:AL1019)</f>
        <v>0</v>
      </c>
    </row>
    <row r="1020" spans="1:40" s="283" customFormat="1" ht="16" hidden="1" outlineLevel="1">
      <c r="A1020" s="532"/>
      <c r="B1020" s="294" t="s">
        <v>342</v>
      </c>
      <c r="C1020" s="291" t="s">
        <v>163</v>
      </c>
      <c r="D1020" s="295"/>
      <c r="E1020" s="295"/>
      <c r="F1020" s="295"/>
      <c r="G1020" s="295"/>
      <c r="H1020" s="295"/>
      <c r="I1020" s="295"/>
      <c r="J1020" s="295"/>
      <c r="K1020" s="295"/>
      <c r="L1020" s="295"/>
      <c r="M1020" s="295"/>
      <c r="N1020" s="295">
        <f>N1019</f>
        <v>0</v>
      </c>
      <c r="O1020" s="295"/>
      <c r="P1020" s="295"/>
      <c r="Q1020" s="295"/>
      <c r="R1020" s="295"/>
      <c r="S1020" s="295"/>
      <c r="T1020" s="295"/>
      <c r="U1020" s="295"/>
      <c r="V1020" s="295"/>
      <c r="W1020" s="295"/>
      <c r="X1020" s="295"/>
      <c r="Y1020" s="411">
        <f>Y1019</f>
        <v>0</v>
      </c>
      <c r="Z1020" s="411">
        <f t="shared" ref="Z1020:AK1020" si="2310">Z1019</f>
        <v>0</v>
      </c>
      <c r="AA1020" s="411">
        <f t="shared" si="2310"/>
        <v>0</v>
      </c>
      <c r="AB1020" s="411">
        <f t="shared" si="2310"/>
        <v>0</v>
      </c>
      <c r="AC1020" s="411">
        <f t="shared" si="2310"/>
        <v>0</v>
      </c>
      <c r="AD1020" s="411">
        <f t="shared" si="2310"/>
        <v>0</v>
      </c>
      <c r="AE1020" s="411">
        <f t="shared" si="2310"/>
        <v>0</v>
      </c>
      <c r="AF1020" s="411">
        <f t="shared" si="2310"/>
        <v>0</v>
      </c>
      <c r="AG1020" s="411">
        <f t="shared" si="2310"/>
        <v>0</v>
      </c>
      <c r="AH1020" s="411">
        <f t="shared" si="2310"/>
        <v>0</v>
      </c>
      <c r="AI1020" s="411">
        <f t="shared" si="2310"/>
        <v>0</v>
      </c>
      <c r="AJ1020" s="411">
        <f t="shared" si="2310"/>
        <v>0</v>
      </c>
      <c r="AK1020" s="411">
        <f t="shared" si="2310"/>
        <v>0</v>
      </c>
      <c r="AL1020" s="411">
        <f>AL1019</f>
        <v>0</v>
      </c>
      <c r="AM1020" s="297"/>
    </row>
    <row r="1021" spans="1:40" s="283" customFormat="1" ht="16" hidden="1" outlineLevel="1">
      <c r="A1021" s="532"/>
      <c r="B1021" s="324"/>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12"/>
      <c r="AA1021" s="412"/>
      <c r="AB1021" s="412"/>
      <c r="AC1021" s="412"/>
      <c r="AD1021" s="412"/>
      <c r="AE1021" s="416"/>
      <c r="AF1021" s="416"/>
      <c r="AG1021" s="416"/>
      <c r="AH1021" s="416"/>
      <c r="AI1021" s="416"/>
      <c r="AJ1021" s="416"/>
      <c r="AK1021" s="416"/>
      <c r="AL1021" s="416"/>
      <c r="AM1021" s="313"/>
    </row>
    <row r="1022" spans="1:40" ht="17" hidden="1" outlineLevel="1">
      <c r="A1022" s="532"/>
      <c r="B1022" s="519" t="s">
        <v>496</v>
      </c>
      <c r="C1022" s="320"/>
      <c r="D1022" s="290"/>
      <c r="E1022" s="289"/>
      <c r="F1022" s="289"/>
      <c r="G1022" s="289"/>
      <c r="H1022" s="289"/>
      <c r="I1022" s="289"/>
      <c r="J1022" s="289"/>
      <c r="K1022" s="289"/>
      <c r="L1022" s="289"/>
      <c r="M1022" s="289"/>
      <c r="N1022" s="290"/>
      <c r="O1022" s="289"/>
      <c r="P1022" s="289"/>
      <c r="Q1022" s="289"/>
      <c r="R1022" s="289"/>
      <c r="S1022" s="289"/>
      <c r="T1022" s="289"/>
      <c r="U1022" s="289"/>
      <c r="V1022" s="289"/>
      <c r="W1022" s="289"/>
      <c r="X1022" s="289"/>
      <c r="Y1022" s="414"/>
      <c r="Z1022" s="414"/>
      <c r="AA1022" s="414"/>
      <c r="AB1022" s="414"/>
      <c r="AC1022" s="414"/>
      <c r="AD1022" s="414"/>
      <c r="AE1022" s="414"/>
      <c r="AF1022" s="414"/>
      <c r="AG1022" s="414"/>
      <c r="AH1022" s="414"/>
      <c r="AI1022" s="414"/>
      <c r="AJ1022" s="414"/>
      <c r="AK1022" s="414"/>
      <c r="AL1022" s="414"/>
      <c r="AM1022" s="292"/>
    </row>
    <row r="1023" spans="1:40" ht="17" hidden="1" outlineLevel="1">
      <c r="A1023" s="532">
        <v>17</v>
      </c>
      <c r="B1023" s="428" t="s">
        <v>112</v>
      </c>
      <c r="C1023" s="291" t="s">
        <v>25</v>
      </c>
      <c r="D1023" s="295"/>
      <c r="E1023" s="295"/>
      <c r="F1023" s="295"/>
      <c r="G1023" s="295"/>
      <c r="H1023" s="295"/>
      <c r="I1023" s="295"/>
      <c r="J1023" s="295"/>
      <c r="K1023" s="295"/>
      <c r="L1023" s="295"/>
      <c r="M1023" s="295"/>
      <c r="N1023" s="295">
        <v>12</v>
      </c>
      <c r="O1023" s="295"/>
      <c r="P1023" s="295"/>
      <c r="Q1023" s="295"/>
      <c r="R1023" s="295"/>
      <c r="S1023" s="295"/>
      <c r="T1023" s="295"/>
      <c r="U1023" s="295"/>
      <c r="V1023" s="295"/>
      <c r="W1023" s="295"/>
      <c r="X1023" s="295"/>
      <c r="Y1023" s="426"/>
      <c r="Z1023" s="410"/>
      <c r="AA1023" s="410"/>
      <c r="AB1023" s="410"/>
      <c r="AC1023" s="410"/>
      <c r="AD1023" s="410"/>
      <c r="AE1023" s="410"/>
      <c r="AF1023" s="415"/>
      <c r="AG1023" s="415"/>
      <c r="AH1023" s="415"/>
      <c r="AI1023" s="415"/>
      <c r="AJ1023" s="415"/>
      <c r="AK1023" s="415"/>
      <c r="AL1023" s="415"/>
      <c r="AM1023" s="296">
        <f>SUM(Y1023:AL1023)</f>
        <v>0</v>
      </c>
    </row>
    <row r="1024" spans="1:40" ht="16" hidden="1" outlineLevel="1">
      <c r="A1024" s="532"/>
      <c r="B1024" s="294" t="s">
        <v>342</v>
      </c>
      <c r="C1024" s="291" t="s">
        <v>163</v>
      </c>
      <c r="D1024" s="295"/>
      <c r="E1024" s="295"/>
      <c r="F1024" s="295"/>
      <c r="G1024" s="295"/>
      <c r="H1024" s="295"/>
      <c r="I1024" s="295"/>
      <c r="J1024" s="295"/>
      <c r="K1024" s="295"/>
      <c r="L1024" s="295"/>
      <c r="M1024" s="295"/>
      <c r="N1024" s="295">
        <f>N1023</f>
        <v>12</v>
      </c>
      <c r="O1024" s="295"/>
      <c r="P1024" s="295"/>
      <c r="Q1024" s="295"/>
      <c r="R1024" s="295"/>
      <c r="S1024" s="295"/>
      <c r="T1024" s="295"/>
      <c r="U1024" s="295"/>
      <c r="V1024" s="295"/>
      <c r="W1024" s="295"/>
      <c r="X1024" s="295"/>
      <c r="Y1024" s="411">
        <f>Y1023</f>
        <v>0</v>
      </c>
      <c r="Z1024" s="411">
        <f t="shared" ref="Z1024:AL1024" si="2311">Z1023</f>
        <v>0</v>
      </c>
      <c r="AA1024" s="411">
        <f t="shared" si="2311"/>
        <v>0</v>
      </c>
      <c r="AB1024" s="411">
        <f t="shared" si="2311"/>
        <v>0</v>
      </c>
      <c r="AC1024" s="411">
        <f t="shared" si="2311"/>
        <v>0</v>
      </c>
      <c r="AD1024" s="411">
        <f t="shared" si="2311"/>
        <v>0</v>
      </c>
      <c r="AE1024" s="411">
        <f t="shared" si="2311"/>
        <v>0</v>
      </c>
      <c r="AF1024" s="411">
        <f t="shared" si="2311"/>
        <v>0</v>
      </c>
      <c r="AG1024" s="411">
        <f t="shared" si="2311"/>
        <v>0</v>
      </c>
      <c r="AH1024" s="411">
        <f t="shared" si="2311"/>
        <v>0</v>
      </c>
      <c r="AI1024" s="411">
        <f t="shared" si="2311"/>
        <v>0</v>
      </c>
      <c r="AJ1024" s="411">
        <f t="shared" si="2311"/>
        <v>0</v>
      </c>
      <c r="AK1024" s="411">
        <f t="shared" si="2311"/>
        <v>0</v>
      </c>
      <c r="AL1024" s="411">
        <f t="shared" si="2311"/>
        <v>0</v>
      </c>
      <c r="AM1024" s="306"/>
    </row>
    <row r="1025" spans="1:39" ht="16" hidden="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7" hidden="1" outlineLevel="1">
      <c r="A1026" s="532">
        <v>18</v>
      </c>
      <c r="B1026" s="428" t="s">
        <v>109</v>
      </c>
      <c r="C1026" s="291" t="s">
        <v>25</v>
      </c>
      <c r="D1026" s="295"/>
      <c r="E1026" s="295"/>
      <c r="F1026" s="295"/>
      <c r="G1026" s="295"/>
      <c r="H1026" s="295"/>
      <c r="I1026" s="295"/>
      <c r="J1026" s="295"/>
      <c r="K1026" s="295"/>
      <c r="L1026" s="295"/>
      <c r="M1026" s="295"/>
      <c r="N1026" s="295">
        <v>12</v>
      </c>
      <c r="O1026" s="295"/>
      <c r="P1026" s="295"/>
      <c r="Q1026" s="295"/>
      <c r="R1026" s="295"/>
      <c r="S1026" s="295"/>
      <c r="T1026" s="295"/>
      <c r="U1026" s="295"/>
      <c r="V1026" s="295"/>
      <c r="W1026" s="295"/>
      <c r="X1026" s="295"/>
      <c r="Y1026" s="426"/>
      <c r="Z1026" s="410"/>
      <c r="AA1026" s="410"/>
      <c r="AB1026" s="410"/>
      <c r="AC1026" s="410"/>
      <c r="AD1026" s="410"/>
      <c r="AE1026" s="410"/>
      <c r="AF1026" s="415"/>
      <c r="AG1026" s="415"/>
      <c r="AH1026" s="415"/>
      <c r="AI1026" s="415"/>
      <c r="AJ1026" s="415"/>
      <c r="AK1026" s="415"/>
      <c r="AL1026" s="415"/>
      <c r="AM1026" s="296">
        <f>SUM(Y1026:AL1026)</f>
        <v>0</v>
      </c>
    </row>
    <row r="1027" spans="1:39" ht="16" hidden="1" outlineLevel="1">
      <c r="A1027" s="532"/>
      <c r="B1027" s="294" t="s">
        <v>342</v>
      </c>
      <c r="C1027" s="291" t="s">
        <v>163</v>
      </c>
      <c r="D1027" s="295"/>
      <c r="E1027" s="295"/>
      <c r="F1027" s="295"/>
      <c r="G1027" s="295"/>
      <c r="H1027" s="295"/>
      <c r="I1027" s="295"/>
      <c r="J1027" s="295"/>
      <c r="K1027" s="295"/>
      <c r="L1027" s="295"/>
      <c r="M1027" s="295"/>
      <c r="N1027" s="295">
        <f>N1026</f>
        <v>12</v>
      </c>
      <c r="O1027" s="295"/>
      <c r="P1027" s="295"/>
      <c r="Q1027" s="295"/>
      <c r="R1027" s="295"/>
      <c r="S1027" s="295"/>
      <c r="T1027" s="295"/>
      <c r="U1027" s="295"/>
      <c r="V1027" s="295"/>
      <c r="W1027" s="295"/>
      <c r="X1027" s="295"/>
      <c r="Y1027" s="411">
        <f>Y1026</f>
        <v>0</v>
      </c>
      <c r="Z1027" s="411">
        <f t="shared" ref="Z1027:AL1027" si="2312">Z1026</f>
        <v>0</v>
      </c>
      <c r="AA1027" s="411">
        <f t="shared" si="2312"/>
        <v>0</v>
      </c>
      <c r="AB1027" s="411">
        <f t="shared" si="2312"/>
        <v>0</v>
      </c>
      <c r="AC1027" s="411">
        <f t="shared" si="2312"/>
        <v>0</v>
      </c>
      <c r="AD1027" s="411">
        <f t="shared" si="2312"/>
        <v>0</v>
      </c>
      <c r="AE1027" s="411">
        <f t="shared" si="2312"/>
        <v>0</v>
      </c>
      <c r="AF1027" s="411">
        <f t="shared" si="2312"/>
        <v>0</v>
      </c>
      <c r="AG1027" s="411">
        <f t="shared" si="2312"/>
        <v>0</v>
      </c>
      <c r="AH1027" s="411">
        <f t="shared" si="2312"/>
        <v>0</v>
      </c>
      <c r="AI1027" s="411">
        <f t="shared" si="2312"/>
        <v>0</v>
      </c>
      <c r="AJ1027" s="411">
        <f t="shared" si="2312"/>
        <v>0</v>
      </c>
      <c r="AK1027" s="411">
        <f t="shared" si="2312"/>
        <v>0</v>
      </c>
      <c r="AL1027" s="411">
        <f t="shared" si="2312"/>
        <v>0</v>
      </c>
      <c r="AM1027" s="306"/>
    </row>
    <row r="1028" spans="1:39" ht="16" hidden="1" outlineLevel="1">
      <c r="A1028" s="532"/>
      <c r="B1028" s="322"/>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3"/>
      <c r="Z1028" s="424"/>
      <c r="AA1028" s="424"/>
      <c r="AB1028" s="424"/>
      <c r="AC1028" s="424"/>
      <c r="AD1028" s="424"/>
      <c r="AE1028" s="424"/>
      <c r="AF1028" s="424"/>
      <c r="AG1028" s="424"/>
      <c r="AH1028" s="424"/>
      <c r="AI1028" s="424"/>
      <c r="AJ1028" s="424"/>
      <c r="AK1028" s="424"/>
      <c r="AL1028" s="424"/>
      <c r="AM1028" s="297"/>
    </row>
    <row r="1029" spans="1:39" ht="17" hidden="1" outlineLevel="1">
      <c r="A1029" s="532">
        <v>19</v>
      </c>
      <c r="B1029" s="428" t="s">
        <v>111</v>
      </c>
      <c r="C1029" s="291" t="s">
        <v>25</v>
      </c>
      <c r="D1029" s="295"/>
      <c r="E1029" s="295"/>
      <c r="F1029" s="295"/>
      <c r="G1029" s="295"/>
      <c r="H1029" s="295"/>
      <c r="I1029" s="295"/>
      <c r="J1029" s="295"/>
      <c r="K1029" s="295"/>
      <c r="L1029" s="295"/>
      <c r="M1029" s="295"/>
      <c r="N1029" s="295">
        <v>12</v>
      </c>
      <c r="O1029" s="295"/>
      <c r="P1029" s="295"/>
      <c r="Q1029" s="295"/>
      <c r="R1029" s="295"/>
      <c r="S1029" s="295"/>
      <c r="T1029" s="295"/>
      <c r="U1029" s="295"/>
      <c r="V1029" s="295"/>
      <c r="W1029" s="295"/>
      <c r="X1029" s="295"/>
      <c r="Y1029" s="426"/>
      <c r="Z1029" s="410"/>
      <c r="AA1029" s="410"/>
      <c r="AB1029" s="410"/>
      <c r="AC1029" s="410"/>
      <c r="AD1029" s="410"/>
      <c r="AE1029" s="410"/>
      <c r="AF1029" s="415"/>
      <c r="AG1029" s="415"/>
      <c r="AH1029" s="415"/>
      <c r="AI1029" s="415"/>
      <c r="AJ1029" s="415"/>
      <c r="AK1029" s="415"/>
      <c r="AL1029" s="415"/>
      <c r="AM1029" s="296">
        <f>SUM(Y1029:AL1029)</f>
        <v>0</v>
      </c>
    </row>
    <row r="1030" spans="1:39" ht="16" hidden="1" outlineLevel="1">
      <c r="A1030" s="532"/>
      <c r="B1030" s="294" t="s">
        <v>342</v>
      </c>
      <c r="C1030" s="291" t="s">
        <v>163</v>
      </c>
      <c r="D1030" s="295"/>
      <c r="E1030" s="295"/>
      <c r="F1030" s="295"/>
      <c r="G1030" s="295"/>
      <c r="H1030" s="295"/>
      <c r="I1030" s="295"/>
      <c r="J1030" s="295"/>
      <c r="K1030" s="295"/>
      <c r="L1030" s="295"/>
      <c r="M1030" s="295"/>
      <c r="N1030" s="295">
        <f>N1029</f>
        <v>12</v>
      </c>
      <c r="O1030" s="295"/>
      <c r="P1030" s="295"/>
      <c r="Q1030" s="295"/>
      <c r="R1030" s="295"/>
      <c r="S1030" s="295"/>
      <c r="T1030" s="295"/>
      <c r="U1030" s="295"/>
      <c r="V1030" s="295"/>
      <c r="W1030" s="295"/>
      <c r="X1030" s="295"/>
      <c r="Y1030" s="411">
        <f>Y1029</f>
        <v>0</v>
      </c>
      <c r="Z1030" s="411">
        <f t="shared" ref="Z1030:AL1030" si="2313">Z1029</f>
        <v>0</v>
      </c>
      <c r="AA1030" s="411">
        <f t="shared" si="2313"/>
        <v>0</v>
      </c>
      <c r="AB1030" s="411">
        <f t="shared" si="2313"/>
        <v>0</v>
      </c>
      <c r="AC1030" s="411">
        <f t="shared" si="2313"/>
        <v>0</v>
      </c>
      <c r="AD1030" s="411">
        <f t="shared" si="2313"/>
        <v>0</v>
      </c>
      <c r="AE1030" s="411">
        <f t="shared" si="2313"/>
        <v>0</v>
      </c>
      <c r="AF1030" s="411">
        <f t="shared" si="2313"/>
        <v>0</v>
      </c>
      <c r="AG1030" s="411">
        <f t="shared" si="2313"/>
        <v>0</v>
      </c>
      <c r="AH1030" s="411">
        <f t="shared" si="2313"/>
        <v>0</v>
      </c>
      <c r="AI1030" s="411">
        <f t="shared" si="2313"/>
        <v>0</v>
      </c>
      <c r="AJ1030" s="411">
        <f t="shared" si="2313"/>
        <v>0</v>
      </c>
      <c r="AK1030" s="411">
        <f t="shared" si="2313"/>
        <v>0</v>
      </c>
      <c r="AL1030" s="411">
        <f t="shared" si="2313"/>
        <v>0</v>
      </c>
      <c r="AM1030" s="297"/>
    </row>
    <row r="1031" spans="1:39" ht="16" hidden="1" outlineLevel="1">
      <c r="A1031" s="532"/>
      <c r="B1031" s="322"/>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2"/>
      <c r="AF1031" s="412"/>
      <c r="AG1031" s="412"/>
      <c r="AH1031" s="412"/>
      <c r="AI1031" s="412"/>
      <c r="AJ1031" s="412"/>
      <c r="AK1031" s="412"/>
      <c r="AL1031" s="412"/>
      <c r="AM1031" s="306"/>
    </row>
    <row r="1032" spans="1:39" ht="17" hidden="1" outlineLevel="1">
      <c r="A1032" s="532">
        <v>20</v>
      </c>
      <c r="B1032" s="428" t="s">
        <v>110</v>
      </c>
      <c r="C1032" s="291" t="s">
        <v>25</v>
      </c>
      <c r="D1032" s="295"/>
      <c r="E1032" s="295"/>
      <c r="F1032" s="295"/>
      <c r="G1032" s="295"/>
      <c r="H1032" s="295"/>
      <c r="I1032" s="295"/>
      <c r="J1032" s="295"/>
      <c r="K1032" s="295"/>
      <c r="L1032" s="295"/>
      <c r="M1032" s="295"/>
      <c r="N1032" s="295">
        <v>12</v>
      </c>
      <c r="O1032" s="295"/>
      <c r="P1032" s="295"/>
      <c r="Q1032" s="295"/>
      <c r="R1032" s="295"/>
      <c r="S1032" s="295"/>
      <c r="T1032" s="295"/>
      <c r="U1032" s="295"/>
      <c r="V1032" s="295"/>
      <c r="W1032" s="295"/>
      <c r="X1032" s="295"/>
      <c r="Y1032" s="426"/>
      <c r="Z1032" s="410"/>
      <c r="AA1032" s="410"/>
      <c r="AB1032" s="410"/>
      <c r="AC1032" s="410"/>
      <c r="AD1032" s="410"/>
      <c r="AE1032" s="410"/>
      <c r="AF1032" s="415"/>
      <c r="AG1032" s="415"/>
      <c r="AH1032" s="415"/>
      <c r="AI1032" s="415"/>
      <c r="AJ1032" s="415"/>
      <c r="AK1032" s="415"/>
      <c r="AL1032" s="415"/>
      <c r="AM1032" s="296">
        <f>SUM(Y1032:AL1032)</f>
        <v>0</v>
      </c>
    </row>
    <row r="1033" spans="1:39" ht="16" hidden="1" outlineLevel="1">
      <c r="A1033" s="532"/>
      <c r="B1033" s="294" t="s">
        <v>342</v>
      </c>
      <c r="C1033" s="291" t="s">
        <v>163</v>
      </c>
      <c r="D1033" s="295"/>
      <c r="E1033" s="295"/>
      <c r="F1033" s="295"/>
      <c r="G1033" s="295"/>
      <c r="H1033" s="295"/>
      <c r="I1033" s="295"/>
      <c r="J1033" s="295"/>
      <c r="K1033" s="295"/>
      <c r="L1033" s="295"/>
      <c r="M1033" s="295"/>
      <c r="N1033" s="295">
        <f>N1032</f>
        <v>12</v>
      </c>
      <c r="O1033" s="295"/>
      <c r="P1033" s="295"/>
      <c r="Q1033" s="295"/>
      <c r="R1033" s="295"/>
      <c r="S1033" s="295"/>
      <c r="T1033" s="295"/>
      <c r="U1033" s="295"/>
      <c r="V1033" s="295"/>
      <c r="W1033" s="295"/>
      <c r="X1033" s="295"/>
      <c r="Y1033" s="411">
        <f t="shared" ref="Y1033:AL1033" si="2314">Y1032</f>
        <v>0</v>
      </c>
      <c r="Z1033" s="411">
        <f t="shared" si="2314"/>
        <v>0</v>
      </c>
      <c r="AA1033" s="411">
        <f t="shared" si="2314"/>
        <v>0</v>
      </c>
      <c r="AB1033" s="411">
        <f t="shared" si="2314"/>
        <v>0</v>
      </c>
      <c r="AC1033" s="411">
        <f t="shared" si="2314"/>
        <v>0</v>
      </c>
      <c r="AD1033" s="411">
        <f t="shared" si="2314"/>
        <v>0</v>
      </c>
      <c r="AE1033" s="411">
        <f t="shared" si="2314"/>
        <v>0</v>
      </c>
      <c r="AF1033" s="411">
        <f t="shared" si="2314"/>
        <v>0</v>
      </c>
      <c r="AG1033" s="411">
        <f t="shared" si="2314"/>
        <v>0</v>
      </c>
      <c r="AH1033" s="411">
        <f t="shared" si="2314"/>
        <v>0</v>
      </c>
      <c r="AI1033" s="411">
        <f t="shared" si="2314"/>
        <v>0</v>
      </c>
      <c r="AJ1033" s="411">
        <f t="shared" si="2314"/>
        <v>0</v>
      </c>
      <c r="AK1033" s="411">
        <f t="shared" si="2314"/>
        <v>0</v>
      </c>
      <c r="AL1033" s="411">
        <f t="shared" si="2314"/>
        <v>0</v>
      </c>
      <c r="AM1033" s="306"/>
    </row>
    <row r="1034" spans="1:39" ht="16" hidden="1" outlineLevel="1">
      <c r="A1034" s="532"/>
      <c r="B1034" s="323"/>
      <c r="C1034" s="300"/>
      <c r="D1034" s="291"/>
      <c r="E1034" s="291"/>
      <c r="F1034" s="291"/>
      <c r="G1034" s="291"/>
      <c r="H1034" s="291"/>
      <c r="I1034" s="291"/>
      <c r="J1034" s="291"/>
      <c r="K1034" s="291"/>
      <c r="L1034" s="291"/>
      <c r="M1034" s="291"/>
      <c r="N1034" s="300"/>
      <c r="O1034" s="291"/>
      <c r="P1034" s="291"/>
      <c r="Q1034" s="291"/>
      <c r="R1034" s="291"/>
      <c r="S1034" s="291"/>
      <c r="T1034" s="291"/>
      <c r="U1034" s="291"/>
      <c r="V1034" s="291"/>
      <c r="W1034" s="291"/>
      <c r="X1034" s="291"/>
      <c r="Y1034" s="412"/>
      <c r="Z1034" s="412"/>
      <c r="AA1034" s="412"/>
      <c r="AB1034" s="412"/>
      <c r="AC1034" s="412"/>
      <c r="AD1034" s="412"/>
      <c r="AE1034" s="412"/>
      <c r="AF1034" s="412"/>
      <c r="AG1034" s="412"/>
      <c r="AH1034" s="412"/>
      <c r="AI1034" s="412"/>
      <c r="AJ1034" s="412"/>
      <c r="AK1034" s="412"/>
      <c r="AL1034" s="412"/>
      <c r="AM1034" s="306"/>
    </row>
    <row r="1035" spans="1:39" ht="16" hidden="1" outlineLevel="1">
      <c r="A1035" s="532"/>
      <c r="B1035" s="518" t="s">
        <v>503</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6" hidden="1" outlineLevel="1">
      <c r="A1036" s="532"/>
      <c r="B1036" s="504" t="s">
        <v>499</v>
      </c>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2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21</v>
      </c>
      <c r="B1037" s="428" t="s">
        <v>113</v>
      </c>
      <c r="C1037" s="291" t="s">
        <v>25</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0"/>
      <c r="Z1037" s="410"/>
      <c r="AA1037" s="410"/>
      <c r="AB1037" s="410"/>
      <c r="AC1037" s="410"/>
      <c r="AD1037" s="410"/>
      <c r="AE1037" s="410"/>
      <c r="AF1037" s="410"/>
      <c r="AG1037" s="410"/>
      <c r="AH1037" s="410"/>
      <c r="AI1037" s="410"/>
      <c r="AJ1037" s="410"/>
      <c r="AK1037" s="410"/>
      <c r="AL1037" s="410"/>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1">
        <f>Y1037</f>
        <v>0</v>
      </c>
      <c r="Z1038" s="411">
        <f t="shared" ref="Z1038" si="2315">Z1037</f>
        <v>0</v>
      </c>
      <c r="AA1038" s="411">
        <f t="shared" ref="AA1038" si="2316">AA1037</f>
        <v>0</v>
      </c>
      <c r="AB1038" s="411">
        <f t="shared" ref="AB1038" si="2317">AB1037</f>
        <v>0</v>
      </c>
      <c r="AC1038" s="411">
        <f t="shared" ref="AC1038" si="2318">AC1037</f>
        <v>0</v>
      </c>
      <c r="AD1038" s="411">
        <f t="shared" ref="AD1038" si="2319">AD1037</f>
        <v>0</v>
      </c>
      <c r="AE1038" s="411">
        <f t="shared" ref="AE1038" si="2320">AE1037</f>
        <v>0</v>
      </c>
      <c r="AF1038" s="411">
        <f t="shared" ref="AF1038" si="2321">AF1037</f>
        <v>0</v>
      </c>
      <c r="AG1038" s="411">
        <f t="shared" ref="AG1038" si="2322">AG1037</f>
        <v>0</v>
      </c>
      <c r="AH1038" s="411">
        <f t="shared" ref="AH1038" si="2323">AH1037</f>
        <v>0</v>
      </c>
      <c r="AI1038" s="411">
        <f t="shared" ref="AI1038" si="2324">AI1037</f>
        <v>0</v>
      </c>
      <c r="AJ1038" s="411">
        <f t="shared" ref="AJ1038" si="2325">AJ1037</f>
        <v>0</v>
      </c>
      <c r="AK1038" s="411">
        <f t="shared" ref="AK1038" si="2326">AK1037</f>
        <v>0</v>
      </c>
      <c r="AL1038" s="411">
        <f t="shared" ref="AL1038" si="2327">AL1037</f>
        <v>0</v>
      </c>
      <c r="AM1038" s="306"/>
    </row>
    <row r="1039" spans="1:39" ht="15" hidden="1" customHeight="1" outlineLevel="1">
      <c r="A1039" s="532"/>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2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22</v>
      </c>
      <c r="B1040" s="428" t="s">
        <v>114</v>
      </c>
      <c r="C1040" s="291" t="s">
        <v>25</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0"/>
      <c r="Z1040" s="410"/>
      <c r="AA1040" s="410"/>
      <c r="AB1040" s="410"/>
      <c r="AC1040" s="410"/>
      <c r="AD1040" s="410"/>
      <c r="AE1040" s="410"/>
      <c r="AF1040" s="410"/>
      <c r="AG1040" s="410"/>
      <c r="AH1040" s="410"/>
      <c r="AI1040" s="410"/>
      <c r="AJ1040" s="410"/>
      <c r="AK1040" s="410"/>
      <c r="AL1040" s="410"/>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1">
        <f>Y1040</f>
        <v>0</v>
      </c>
      <c r="Z1041" s="411">
        <f t="shared" ref="Z1041" si="2328">Z1040</f>
        <v>0</v>
      </c>
      <c r="AA1041" s="411">
        <f t="shared" ref="AA1041" si="2329">AA1040</f>
        <v>0</v>
      </c>
      <c r="AB1041" s="411">
        <f t="shared" ref="AB1041" si="2330">AB1040</f>
        <v>0</v>
      </c>
      <c r="AC1041" s="411">
        <f t="shared" ref="AC1041" si="2331">AC1040</f>
        <v>0</v>
      </c>
      <c r="AD1041" s="411">
        <f t="shared" ref="AD1041" si="2332">AD1040</f>
        <v>0</v>
      </c>
      <c r="AE1041" s="411">
        <f t="shared" ref="AE1041" si="2333">AE1040</f>
        <v>0</v>
      </c>
      <c r="AF1041" s="411">
        <f t="shared" ref="AF1041" si="2334">AF1040</f>
        <v>0</v>
      </c>
      <c r="AG1041" s="411">
        <f t="shared" ref="AG1041" si="2335">AG1040</f>
        <v>0</v>
      </c>
      <c r="AH1041" s="411">
        <f t="shared" ref="AH1041" si="2336">AH1040</f>
        <v>0</v>
      </c>
      <c r="AI1041" s="411">
        <f t="shared" ref="AI1041" si="2337">AI1040</f>
        <v>0</v>
      </c>
      <c r="AJ1041" s="411">
        <f t="shared" ref="AJ1041" si="2338">AJ1040</f>
        <v>0</v>
      </c>
      <c r="AK1041" s="411">
        <f t="shared" ref="AK1041" si="2339">AK1040</f>
        <v>0</v>
      </c>
      <c r="AL1041" s="411">
        <f t="shared" ref="AL1041" si="2340">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2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v>23</v>
      </c>
      <c r="B1043" s="428" t="s">
        <v>115</v>
      </c>
      <c r="C1043" s="291" t="s">
        <v>25</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0"/>
      <c r="Z1043" s="410"/>
      <c r="AA1043" s="410"/>
      <c r="AB1043" s="410"/>
      <c r="AC1043" s="410"/>
      <c r="AD1043" s="410"/>
      <c r="AE1043" s="410"/>
      <c r="AF1043" s="410"/>
      <c r="AG1043" s="410"/>
      <c r="AH1043" s="410"/>
      <c r="AI1043" s="410"/>
      <c r="AJ1043" s="410"/>
      <c r="AK1043" s="410"/>
      <c r="AL1043" s="410"/>
      <c r="AM1043" s="296">
        <f>SUM(Y1043:AL1043)</f>
        <v>0</v>
      </c>
    </row>
    <row r="1044" spans="1:39" ht="15" hidden="1" customHeight="1" outlineLevel="1">
      <c r="A1044" s="532"/>
      <c r="B1044" s="294" t="s">
        <v>346</v>
      </c>
      <c r="C1044" s="291" t="s">
        <v>163</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1">
        <f>Y1043</f>
        <v>0</v>
      </c>
      <c r="Z1044" s="411">
        <f t="shared" ref="Z1044" si="2341">Z1043</f>
        <v>0</v>
      </c>
      <c r="AA1044" s="411">
        <f t="shared" ref="AA1044" si="2342">AA1043</f>
        <v>0</v>
      </c>
      <c r="AB1044" s="411">
        <f t="shared" ref="AB1044" si="2343">AB1043</f>
        <v>0</v>
      </c>
      <c r="AC1044" s="411">
        <f t="shared" ref="AC1044" si="2344">AC1043</f>
        <v>0</v>
      </c>
      <c r="AD1044" s="411">
        <f t="shared" ref="AD1044" si="2345">AD1043</f>
        <v>0</v>
      </c>
      <c r="AE1044" s="411">
        <f t="shared" ref="AE1044" si="2346">AE1043</f>
        <v>0</v>
      </c>
      <c r="AF1044" s="411">
        <f t="shared" ref="AF1044" si="2347">AF1043</f>
        <v>0</v>
      </c>
      <c r="AG1044" s="411">
        <f t="shared" ref="AG1044" si="2348">AG1043</f>
        <v>0</v>
      </c>
      <c r="AH1044" s="411">
        <f t="shared" ref="AH1044" si="2349">AH1043</f>
        <v>0</v>
      </c>
      <c r="AI1044" s="411">
        <f t="shared" ref="AI1044" si="2350">AI1043</f>
        <v>0</v>
      </c>
      <c r="AJ1044" s="411">
        <f t="shared" ref="AJ1044" si="2351">AJ1043</f>
        <v>0</v>
      </c>
      <c r="AK1044" s="411">
        <f t="shared" ref="AK1044" si="2352">AK1043</f>
        <v>0</v>
      </c>
      <c r="AL1044" s="411">
        <f t="shared" ref="AL1044" si="2353">AL1043</f>
        <v>0</v>
      </c>
      <c r="AM1044" s="306"/>
    </row>
    <row r="1045" spans="1:39" ht="15" hidden="1" customHeight="1" outlineLevel="1">
      <c r="A1045" s="532"/>
      <c r="B1045" s="430"/>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2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2">
        <v>24</v>
      </c>
      <c r="B1046" s="428" t="s">
        <v>116</v>
      </c>
      <c r="C1046" s="291" t="s">
        <v>25</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0"/>
      <c r="Z1046" s="410"/>
      <c r="AA1046" s="410"/>
      <c r="AB1046" s="410"/>
      <c r="AC1046" s="410"/>
      <c r="AD1046" s="410"/>
      <c r="AE1046" s="410"/>
      <c r="AF1046" s="410"/>
      <c r="AG1046" s="410"/>
      <c r="AH1046" s="410"/>
      <c r="AI1046" s="410"/>
      <c r="AJ1046" s="410"/>
      <c r="AK1046" s="410"/>
      <c r="AL1046" s="410"/>
      <c r="AM1046" s="296">
        <f>SUM(Y1046:AL1046)</f>
        <v>0</v>
      </c>
    </row>
    <row r="1047" spans="1:39" ht="15" hidden="1" customHeight="1" outlineLevel="1">
      <c r="A1047" s="532"/>
      <c r="B1047" s="294" t="s">
        <v>346</v>
      </c>
      <c r="C1047" s="291" t="s">
        <v>163</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1">
        <f>Y1046</f>
        <v>0</v>
      </c>
      <c r="Z1047" s="411">
        <f t="shared" ref="Z1047" si="2354">Z1046</f>
        <v>0</v>
      </c>
      <c r="AA1047" s="411">
        <f t="shared" ref="AA1047" si="2355">AA1046</f>
        <v>0</v>
      </c>
      <c r="AB1047" s="411">
        <f t="shared" ref="AB1047" si="2356">AB1046</f>
        <v>0</v>
      </c>
      <c r="AC1047" s="411">
        <f t="shared" ref="AC1047" si="2357">AC1046</f>
        <v>0</v>
      </c>
      <c r="AD1047" s="411">
        <f t="shared" ref="AD1047" si="2358">AD1046</f>
        <v>0</v>
      </c>
      <c r="AE1047" s="411">
        <f t="shared" ref="AE1047" si="2359">AE1046</f>
        <v>0</v>
      </c>
      <c r="AF1047" s="411">
        <f t="shared" ref="AF1047" si="2360">AF1046</f>
        <v>0</v>
      </c>
      <c r="AG1047" s="411">
        <f t="shared" ref="AG1047" si="2361">AG1046</f>
        <v>0</v>
      </c>
      <c r="AH1047" s="411">
        <f t="shared" ref="AH1047" si="2362">AH1046</f>
        <v>0</v>
      </c>
      <c r="AI1047" s="411">
        <f t="shared" ref="AI1047" si="2363">AI1046</f>
        <v>0</v>
      </c>
      <c r="AJ1047" s="411">
        <f t="shared" ref="AJ1047" si="2364">AJ1046</f>
        <v>0</v>
      </c>
      <c r="AK1047" s="411">
        <f t="shared" ref="AK1047" si="2365">AK1046</f>
        <v>0</v>
      </c>
      <c r="AL1047" s="411">
        <f t="shared" ref="AL1047" si="2366">AL1046</f>
        <v>0</v>
      </c>
      <c r="AM1047" s="306"/>
    </row>
    <row r="1048" spans="1:39" ht="15" hidden="1" customHeight="1" outlineLevel="1">
      <c r="A1048" s="532"/>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c r="B1049" s="288" t="s">
        <v>500</v>
      </c>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25</v>
      </c>
      <c r="B1050" s="428" t="s">
        <v>117</v>
      </c>
      <c r="C1050" s="291" t="s">
        <v>25</v>
      </c>
      <c r="D1050" s="295"/>
      <c r="E1050" s="295"/>
      <c r="F1050" s="295"/>
      <c r="G1050" s="295"/>
      <c r="H1050" s="295"/>
      <c r="I1050" s="295"/>
      <c r="J1050" s="295"/>
      <c r="K1050" s="295"/>
      <c r="L1050" s="295"/>
      <c r="M1050" s="295"/>
      <c r="N1050" s="295">
        <v>12</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5">
        <f>N1050</f>
        <v>12</v>
      </c>
      <c r="O1051" s="295"/>
      <c r="P1051" s="295"/>
      <c r="Q1051" s="295"/>
      <c r="R1051" s="295"/>
      <c r="S1051" s="295"/>
      <c r="T1051" s="295"/>
      <c r="U1051" s="295"/>
      <c r="V1051" s="295"/>
      <c r="W1051" s="295"/>
      <c r="X1051" s="295"/>
      <c r="Y1051" s="411">
        <f>Y1050</f>
        <v>0</v>
      </c>
      <c r="Z1051" s="411">
        <f t="shared" ref="Z1051" si="2367">Z1050</f>
        <v>0</v>
      </c>
      <c r="AA1051" s="411">
        <f t="shared" ref="AA1051" si="2368">AA1050</f>
        <v>0</v>
      </c>
      <c r="AB1051" s="411">
        <f t="shared" ref="AB1051" si="2369">AB1050</f>
        <v>0</v>
      </c>
      <c r="AC1051" s="411">
        <f t="shared" ref="AC1051" si="2370">AC1050</f>
        <v>0</v>
      </c>
      <c r="AD1051" s="411">
        <f t="shared" ref="AD1051" si="2371">AD1050</f>
        <v>0</v>
      </c>
      <c r="AE1051" s="411">
        <f t="shared" ref="AE1051" si="2372">AE1050</f>
        <v>0</v>
      </c>
      <c r="AF1051" s="411">
        <f t="shared" ref="AF1051" si="2373">AF1050</f>
        <v>0</v>
      </c>
      <c r="AG1051" s="411">
        <f t="shared" ref="AG1051" si="2374">AG1050</f>
        <v>0</v>
      </c>
      <c r="AH1051" s="411">
        <f t="shared" ref="AH1051" si="2375">AH1050</f>
        <v>0</v>
      </c>
      <c r="AI1051" s="411">
        <f t="shared" ref="AI1051" si="2376">AI1050</f>
        <v>0</v>
      </c>
      <c r="AJ1051" s="411">
        <f t="shared" ref="AJ1051" si="2377">AJ1050</f>
        <v>0</v>
      </c>
      <c r="AK1051" s="411">
        <f t="shared" ref="AK1051" si="2378">AK1050</f>
        <v>0</v>
      </c>
      <c r="AL1051" s="411">
        <f t="shared" ref="AL1051" si="2379">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26</v>
      </c>
      <c r="B1053" s="428" t="s">
        <v>118</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1">
        <f>Y1053</f>
        <v>0</v>
      </c>
      <c r="Z1054" s="411">
        <f t="shared" ref="Z1054" si="2380">Z1053</f>
        <v>0</v>
      </c>
      <c r="AA1054" s="411">
        <f t="shared" ref="AA1054" si="2381">AA1053</f>
        <v>0</v>
      </c>
      <c r="AB1054" s="411">
        <f t="shared" ref="AB1054" si="2382">AB1053</f>
        <v>0</v>
      </c>
      <c r="AC1054" s="411">
        <f t="shared" ref="AC1054" si="2383">AC1053</f>
        <v>0</v>
      </c>
      <c r="AD1054" s="411">
        <f t="shared" ref="AD1054" si="2384">AD1053</f>
        <v>0</v>
      </c>
      <c r="AE1054" s="411">
        <f t="shared" ref="AE1054" si="2385">AE1053</f>
        <v>0</v>
      </c>
      <c r="AF1054" s="411">
        <f t="shared" ref="AF1054" si="2386">AF1053</f>
        <v>0</v>
      </c>
      <c r="AG1054" s="411">
        <f t="shared" ref="AG1054" si="2387">AG1053</f>
        <v>0</v>
      </c>
      <c r="AH1054" s="411">
        <f t="shared" ref="AH1054" si="2388">AH1053</f>
        <v>0</v>
      </c>
      <c r="AI1054" s="411">
        <f t="shared" ref="AI1054" si="2389">AI1053</f>
        <v>0</v>
      </c>
      <c r="AJ1054" s="411">
        <f t="shared" ref="AJ1054" si="2390">AJ1053</f>
        <v>0</v>
      </c>
      <c r="AK1054" s="411">
        <f t="shared" ref="AK1054" si="2391">AK1053</f>
        <v>0</v>
      </c>
      <c r="AL1054" s="411">
        <f t="shared" ref="AL1054" si="2392">AL1053</f>
        <v>0</v>
      </c>
      <c r="AM1054" s="306"/>
    </row>
    <row r="1055" spans="1:39" ht="15" hidden="1" customHeight="1" outlineLevel="1">
      <c r="A1055" s="532"/>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27</v>
      </c>
      <c r="B1056" s="428" t="s">
        <v>119</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c r="AJ1056" s="415"/>
      <c r="AK1056" s="415"/>
      <c r="AL1056" s="415"/>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1">
        <f>Y1056</f>
        <v>0</v>
      </c>
      <c r="Z1057" s="411">
        <f t="shared" ref="Z1057" si="2393">Z1056</f>
        <v>0</v>
      </c>
      <c r="AA1057" s="411">
        <f t="shared" ref="AA1057" si="2394">AA1056</f>
        <v>0</v>
      </c>
      <c r="AB1057" s="411">
        <f t="shared" ref="AB1057" si="2395">AB1056</f>
        <v>0</v>
      </c>
      <c r="AC1057" s="411">
        <f t="shared" ref="AC1057" si="2396">AC1056</f>
        <v>0</v>
      </c>
      <c r="AD1057" s="411">
        <f t="shared" ref="AD1057" si="2397">AD1056</f>
        <v>0</v>
      </c>
      <c r="AE1057" s="411">
        <f t="shared" ref="AE1057" si="2398">AE1056</f>
        <v>0</v>
      </c>
      <c r="AF1057" s="411">
        <f t="shared" ref="AF1057" si="2399">AF1056</f>
        <v>0</v>
      </c>
      <c r="AG1057" s="411">
        <f t="shared" ref="AG1057" si="2400">AG1056</f>
        <v>0</v>
      </c>
      <c r="AH1057" s="411">
        <f t="shared" ref="AH1057" si="2401">AH1056</f>
        <v>0</v>
      </c>
      <c r="AI1057" s="411">
        <f t="shared" ref="AI1057" si="2402">AI1056</f>
        <v>0</v>
      </c>
      <c r="AJ1057" s="411">
        <f t="shared" ref="AJ1057" si="2403">AJ1056</f>
        <v>0</v>
      </c>
      <c r="AK1057" s="411">
        <f t="shared" ref="AK1057" si="2404">AK1056</f>
        <v>0</v>
      </c>
      <c r="AL1057" s="411">
        <f t="shared" ref="AL1057" si="2405">AL1056</f>
        <v>0</v>
      </c>
      <c r="AM1057" s="306"/>
    </row>
    <row r="1058" spans="1:39" ht="15" hidden="1" customHeight="1" outlineLevel="1">
      <c r="A1058" s="532"/>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28</v>
      </c>
      <c r="B1059" s="428" t="s">
        <v>120</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1">
        <f>Y1059</f>
        <v>0</v>
      </c>
      <c r="Z1060" s="411">
        <f>Z1059</f>
        <v>0</v>
      </c>
      <c r="AA1060" s="411">
        <f t="shared" ref="AA1060" si="2406">AA1059</f>
        <v>0</v>
      </c>
      <c r="AB1060" s="411">
        <f t="shared" ref="AB1060" si="2407">AB1059</f>
        <v>0</v>
      </c>
      <c r="AC1060" s="411">
        <f t="shared" ref="AC1060" si="2408">AC1059</f>
        <v>0</v>
      </c>
      <c r="AD1060" s="411">
        <f t="shared" ref="AD1060" si="2409">AD1059</f>
        <v>0</v>
      </c>
      <c r="AE1060" s="411">
        <f>AE1059</f>
        <v>0</v>
      </c>
      <c r="AF1060" s="411">
        <f t="shared" ref="AF1060" si="2410">AF1059</f>
        <v>0</v>
      </c>
      <c r="AG1060" s="411">
        <f t="shared" ref="AG1060" si="2411">AG1059</f>
        <v>0</v>
      </c>
      <c r="AH1060" s="411">
        <f t="shared" ref="AH1060" si="2412">AH1059</f>
        <v>0</v>
      </c>
      <c r="AI1060" s="411">
        <f t="shared" ref="AI1060" si="2413">AI1059</f>
        <v>0</v>
      </c>
      <c r="AJ1060" s="411">
        <f t="shared" ref="AJ1060" si="2414">AJ1059</f>
        <v>0</v>
      </c>
      <c r="AK1060" s="411">
        <f t="shared" ref="AK1060" si="2415">AK1059</f>
        <v>0</v>
      </c>
      <c r="AL1060" s="411">
        <f t="shared" ref="AL1060" si="2416">AL1059</f>
        <v>0</v>
      </c>
      <c r="AM1060" s="306"/>
    </row>
    <row r="1061" spans="1:39" ht="15" hidden="1" customHeight="1" outlineLevel="1">
      <c r="A1061" s="532"/>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29</v>
      </c>
      <c r="B1062" s="428" t="s">
        <v>121</v>
      </c>
      <c r="C1062" s="291" t="s">
        <v>25</v>
      </c>
      <c r="D1062" s="295"/>
      <c r="E1062" s="295"/>
      <c r="F1062" s="295"/>
      <c r="G1062" s="295"/>
      <c r="H1062" s="295"/>
      <c r="I1062" s="295"/>
      <c r="J1062" s="295"/>
      <c r="K1062" s="295"/>
      <c r="L1062" s="295"/>
      <c r="M1062" s="295"/>
      <c r="N1062" s="295">
        <v>3</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3</v>
      </c>
      <c r="O1063" s="295"/>
      <c r="P1063" s="295"/>
      <c r="Q1063" s="295"/>
      <c r="R1063" s="295"/>
      <c r="S1063" s="295"/>
      <c r="T1063" s="295"/>
      <c r="U1063" s="295"/>
      <c r="V1063" s="295"/>
      <c r="W1063" s="295"/>
      <c r="X1063" s="295"/>
      <c r="Y1063" s="411">
        <f>Y1062</f>
        <v>0</v>
      </c>
      <c r="Z1063" s="411">
        <f t="shared" ref="Z1063" si="2417">Z1062</f>
        <v>0</v>
      </c>
      <c r="AA1063" s="411">
        <f t="shared" ref="AA1063" si="2418">AA1062</f>
        <v>0</v>
      </c>
      <c r="AB1063" s="411">
        <f t="shared" ref="AB1063" si="2419">AB1062</f>
        <v>0</v>
      </c>
      <c r="AC1063" s="411">
        <f t="shared" ref="AC1063" si="2420">AC1062</f>
        <v>0</v>
      </c>
      <c r="AD1063" s="411">
        <f t="shared" ref="AD1063" si="2421">AD1062</f>
        <v>0</v>
      </c>
      <c r="AE1063" s="411">
        <f t="shared" ref="AE1063" si="2422">AE1062</f>
        <v>0</v>
      </c>
      <c r="AF1063" s="411">
        <f t="shared" ref="AF1063" si="2423">AF1062</f>
        <v>0</v>
      </c>
      <c r="AG1063" s="411">
        <f t="shared" ref="AG1063" si="2424">AG1062</f>
        <v>0</v>
      </c>
      <c r="AH1063" s="411">
        <f t="shared" ref="AH1063" si="2425">AH1062</f>
        <v>0</v>
      </c>
      <c r="AI1063" s="411">
        <f t="shared" ref="AI1063" si="2426">AI1062</f>
        <v>0</v>
      </c>
      <c r="AJ1063" s="411">
        <f t="shared" ref="AJ1063" si="2427">AJ1062</f>
        <v>0</v>
      </c>
      <c r="AK1063" s="411">
        <f t="shared" ref="AK1063" si="2428">AK1062</f>
        <v>0</v>
      </c>
      <c r="AL1063" s="411">
        <f t="shared" ref="AL1063" si="2429">AL1062</f>
        <v>0</v>
      </c>
      <c r="AM1063" s="306"/>
    </row>
    <row r="1064" spans="1:39" ht="15" hidden="1" customHeight="1" outlineLevel="1">
      <c r="A1064" s="532"/>
      <c r="B1064" s="294"/>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30</v>
      </c>
      <c r="B1065" s="428" t="s">
        <v>122</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1">
        <f>Y1065</f>
        <v>0</v>
      </c>
      <c r="Z1066" s="411">
        <f t="shared" ref="Z1066" si="2430">Z1065</f>
        <v>0</v>
      </c>
      <c r="AA1066" s="411">
        <f t="shared" ref="AA1066" si="2431">AA1065</f>
        <v>0</v>
      </c>
      <c r="AB1066" s="411">
        <f t="shared" ref="AB1066" si="2432">AB1065</f>
        <v>0</v>
      </c>
      <c r="AC1066" s="411">
        <f t="shared" ref="AC1066" si="2433">AC1065</f>
        <v>0</v>
      </c>
      <c r="AD1066" s="411">
        <f t="shared" ref="AD1066" si="2434">AD1065</f>
        <v>0</v>
      </c>
      <c r="AE1066" s="411">
        <f t="shared" ref="AE1066" si="2435">AE1065</f>
        <v>0</v>
      </c>
      <c r="AF1066" s="411">
        <f t="shared" ref="AF1066" si="2436">AF1065</f>
        <v>0</v>
      </c>
      <c r="AG1066" s="411">
        <f t="shared" ref="AG1066" si="2437">AG1065</f>
        <v>0</v>
      </c>
      <c r="AH1066" s="411">
        <f t="shared" ref="AH1066" si="2438">AH1065</f>
        <v>0</v>
      </c>
      <c r="AI1066" s="411">
        <f t="shared" ref="AI1066" si="2439">AI1065</f>
        <v>0</v>
      </c>
      <c r="AJ1066" s="411">
        <f t="shared" ref="AJ1066" si="2440">AJ1065</f>
        <v>0</v>
      </c>
      <c r="AK1066" s="411">
        <f t="shared" ref="AK1066" si="2441">AK1065</f>
        <v>0</v>
      </c>
      <c r="AL1066" s="411">
        <f t="shared" ref="AL1066" si="2442">AL1065</f>
        <v>0</v>
      </c>
      <c r="AM1066" s="306"/>
    </row>
    <row r="1067" spans="1:39" ht="15" hidden="1" customHeight="1" outlineLevel="1">
      <c r="A1067" s="532"/>
      <c r="B1067" s="294"/>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31</v>
      </c>
      <c r="B1068" s="428" t="s">
        <v>123</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43">Z1068</f>
        <v>0</v>
      </c>
      <c r="AA1069" s="411">
        <f t="shared" ref="AA1069" si="2444">AA1068</f>
        <v>0</v>
      </c>
      <c r="AB1069" s="411">
        <f t="shared" ref="AB1069" si="2445">AB1068</f>
        <v>0</v>
      </c>
      <c r="AC1069" s="411">
        <f t="shared" ref="AC1069" si="2446">AC1068</f>
        <v>0</v>
      </c>
      <c r="AD1069" s="411">
        <f t="shared" ref="AD1069" si="2447">AD1068</f>
        <v>0</v>
      </c>
      <c r="AE1069" s="411">
        <f t="shared" ref="AE1069" si="2448">AE1068</f>
        <v>0</v>
      </c>
      <c r="AF1069" s="411">
        <f t="shared" ref="AF1069" si="2449">AF1068</f>
        <v>0</v>
      </c>
      <c r="AG1069" s="411">
        <f t="shared" ref="AG1069" si="2450">AG1068</f>
        <v>0</v>
      </c>
      <c r="AH1069" s="411">
        <f t="shared" ref="AH1069" si="2451">AH1068</f>
        <v>0</v>
      </c>
      <c r="AI1069" s="411">
        <f t="shared" ref="AI1069" si="2452">AI1068</f>
        <v>0</v>
      </c>
      <c r="AJ1069" s="411">
        <f t="shared" ref="AJ1069" si="2453">AJ1068</f>
        <v>0</v>
      </c>
      <c r="AK1069" s="411">
        <f t="shared" ref="AK1069" si="2454">AK1068</f>
        <v>0</v>
      </c>
      <c r="AL1069" s="411">
        <f t="shared" ref="AL1069" si="245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32</v>
      </c>
      <c r="B1071" s="428" t="s">
        <v>124</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56">Z1071</f>
        <v>0</v>
      </c>
      <c r="AA1072" s="411">
        <f t="shared" ref="AA1072" si="2457">AA1071</f>
        <v>0</v>
      </c>
      <c r="AB1072" s="411">
        <f t="shared" ref="AB1072" si="2458">AB1071</f>
        <v>0</v>
      </c>
      <c r="AC1072" s="411">
        <f t="shared" ref="AC1072" si="2459">AC1071</f>
        <v>0</v>
      </c>
      <c r="AD1072" s="411">
        <f t="shared" ref="AD1072" si="2460">AD1071</f>
        <v>0</v>
      </c>
      <c r="AE1072" s="411">
        <f t="shared" ref="AE1072" si="2461">AE1071</f>
        <v>0</v>
      </c>
      <c r="AF1072" s="411">
        <f t="shared" ref="AF1072" si="2462">AF1071</f>
        <v>0</v>
      </c>
      <c r="AG1072" s="411">
        <f t="shared" ref="AG1072" si="2463">AG1071</f>
        <v>0</v>
      </c>
      <c r="AH1072" s="411">
        <f t="shared" ref="AH1072" si="2464">AH1071</f>
        <v>0</v>
      </c>
      <c r="AI1072" s="411">
        <f t="shared" ref="AI1072" si="2465">AI1071</f>
        <v>0</v>
      </c>
      <c r="AJ1072" s="411">
        <f t="shared" ref="AJ1072" si="2466">AJ1071</f>
        <v>0</v>
      </c>
      <c r="AK1072" s="411">
        <f t="shared" ref="AK1072" si="2467">AK1071</f>
        <v>0</v>
      </c>
      <c r="AL1072" s="411">
        <f t="shared" ref="AL1072" si="246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c r="B1074" s="288" t="s">
        <v>501</v>
      </c>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33</v>
      </c>
      <c r="B1075" s="428" t="s">
        <v>125</v>
      </c>
      <c r="C1075" s="291" t="s">
        <v>25</v>
      </c>
      <c r="D1075" s="295"/>
      <c r="E1075" s="295"/>
      <c r="F1075" s="295"/>
      <c r="G1075" s="295"/>
      <c r="H1075" s="295"/>
      <c r="I1075" s="295"/>
      <c r="J1075" s="295"/>
      <c r="K1075" s="295"/>
      <c r="L1075" s="295"/>
      <c r="M1075" s="295"/>
      <c r="N1075" s="295">
        <v>0</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0</v>
      </c>
      <c r="O1076" s="295"/>
      <c r="P1076" s="295"/>
      <c r="Q1076" s="295"/>
      <c r="R1076" s="295"/>
      <c r="S1076" s="295"/>
      <c r="T1076" s="295"/>
      <c r="U1076" s="295"/>
      <c r="V1076" s="295"/>
      <c r="W1076" s="295"/>
      <c r="X1076" s="295"/>
      <c r="Y1076" s="411">
        <f>Y1075</f>
        <v>0</v>
      </c>
      <c r="Z1076" s="411">
        <f t="shared" ref="Z1076" si="2469">Z1075</f>
        <v>0</v>
      </c>
      <c r="AA1076" s="411">
        <f t="shared" ref="AA1076" si="2470">AA1075</f>
        <v>0</v>
      </c>
      <c r="AB1076" s="411">
        <f t="shared" ref="AB1076" si="2471">AB1075</f>
        <v>0</v>
      </c>
      <c r="AC1076" s="411">
        <f t="shared" ref="AC1076" si="2472">AC1075</f>
        <v>0</v>
      </c>
      <c r="AD1076" s="411">
        <f t="shared" ref="AD1076" si="2473">AD1075</f>
        <v>0</v>
      </c>
      <c r="AE1076" s="411">
        <f t="shared" ref="AE1076" si="2474">AE1075</f>
        <v>0</v>
      </c>
      <c r="AF1076" s="411">
        <f t="shared" ref="AF1076" si="2475">AF1075</f>
        <v>0</v>
      </c>
      <c r="AG1076" s="411">
        <f t="shared" ref="AG1076" si="2476">AG1075</f>
        <v>0</v>
      </c>
      <c r="AH1076" s="411">
        <f t="shared" ref="AH1076" si="2477">AH1075</f>
        <v>0</v>
      </c>
      <c r="AI1076" s="411">
        <f t="shared" ref="AI1076" si="2478">AI1075</f>
        <v>0</v>
      </c>
      <c r="AJ1076" s="411">
        <f t="shared" ref="AJ1076" si="2479">AJ1075</f>
        <v>0</v>
      </c>
      <c r="AK1076" s="411">
        <f t="shared" ref="AK1076" si="2480">AK1075</f>
        <v>0</v>
      </c>
      <c r="AL1076" s="411">
        <f t="shared" ref="AL1076" si="2481">AL1075</f>
        <v>0</v>
      </c>
      <c r="AM1076" s="306"/>
    </row>
    <row r="1077" spans="1:39" ht="15" hidden="1" customHeight="1" outlineLevel="1">
      <c r="A1077" s="532"/>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34</v>
      </c>
      <c r="B1078" s="428" t="s">
        <v>126</v>
      </c>
      <c r="C1078" s="291" t="s">
        <v>25</v>
      </c>
      <c r="D1078" s="295"/>
      <c r="E1078" s="295"/>
      <c r="F1078" s="295"/>
      <c r="G1078" s="295"/>
      <c r="H1078" s="295"/>
      <c r="I1078" s="295"/>
      <c r="J1078" s="295"/>
      <c r="K1078" s="295"/>
      <c r="L1078" s="295"/>
      <c r="M1078" s="295"/>
      <c r="N1078" s="295">
        <v>0</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0</v>
      </c>
      <c r="O1079" s="295"/>
      <c r="P1079" s="295"/>
      <c r="Q1079" s="295"/>
      <c r="R1079" s="295"/>
      <c r="S1079" s="295"/>
      <c r="T1079" s="295"/>
      <c r="U1079" s="295"/>
      <c r="V1079" s="295"/>
      <c r="W1079" s="295"/>
      <c r="X1079" s="295"/>
      <c r="Y1079" s="411">
        <f>Y1078</f>
        <v>0</v>
      </c>
      <c r="Z1079" s="411">
        <f t="shared" ref="Z1079" si="2482">Z1078</f>
        <v>0</v>
      </c>
      <c r="AA1079" s="411">
        <f t="shared" ref="AA1079" si="2483">AA1078</f>
        <v>0</v>
      </c>
      <c r="AB1079" s="411">
        <f t="shared" ref="AB1079" si="2484">AB1078</f>
        <v>0</v>
      </c>
      <c r="AC1079" s="411">
        <f t="shared" ref="AC1079" si="2485">AC1078</f>
        <v>0</v>
      </c>
      <c r="AD1079" s="411">
        <f t="shared" ref="AD1079" si="2486">AD1078</f>
        <v>0</v>
      </c>
      <c r="AE1079" s="411">
        <f t="shared" ref="AE1079" si="2487">AE1078</f>
        <v>0</v>
      </c>
      <c r="AF1079" s="411">
        <f t="shared" ref="AF1079" si="2488">AF1078</f>
        <v>0</v>
      </c>
      <c r="AG1079" s="411">
        <f t="shared" ref="AG1079" si="2489">AG1078</f>
        <v>0</v>
      </c>
      <c r="AH1079" s="411">
        <f t="shared" ref="AH1079" si="2490">AH1078</f>
        <v>0</v>
      </c>
      <c r="AI1079" s="411">
        <f t="shared" ref="AI1079" si="2491">AI1078</f>
        <v>0</v>
      </c>
      <c r="AJ1079" s="411">
        <f t="shared" ref="AJ1079" si="2492">AJ1078</f>
        <v>0</v>
      </c>
      <c r="AK1079" s="411">
        <f t="shared" ref="AK1079" si="2493">AK1078</f>
        <v>0</v>
      </c>
      <c r="AL1079" s="411">
        <f t="shared" ref="AL1079" si="2494">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35</v>
      </c>
      <c r="B1081" s="428" t="s">
        <v>127</v>
      </c>
      <c r="C1081" s="291" t="s">
        <v>25</v>
      </c>
      <c r="D1081" s="295"/>
      <c r="E1081" s="295"/>
      <c r="F1081" s="295"/>
      <c r="G1081" s="295"/>
      <c r="H1081" s="295"/>
      <c r="I1081" s="295"/>
      <c r="J1081" s="295"/>
      <c r="K1081" s="295"/>
      <c r="L1081" s="295"/>
      <c r="M1081" s="295"/>
      <c r="N1081" s="295">
        <v>0</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0</v>
      </c>
      <c r="O1082" s="295"/>
      <c r="P1082" s="295"/>
      <c r="Q1082" s="295"/>
      <c r="R1082" s="295"/>
      <c r="S1082" s="295"/>
      <c r="T1082" s="295"/>
      <c r="U1082" s="295"/>
      <c r="V1082" s="295"/>
      <c r="W1082" s="295"/>
      <c r="X1082" s="295"/>
      <c r="Y1082" s="411">
        <f>Y1081</f>
        <v>0</v>
      </c>
      <c r="Z1082" s="411">
        <f t="shared" ref="Z1082" si="2495">Z1081</f>
        <v>0</v>
      </c>
      <c r="AA1082" s="411">
        <f t="shared" ref="AA1082" si="2496">AA1081</f>
        <v>0</v>
      </c>
      <c r="AB1082" s="411">
        <f t="shared" ref="AB1082" si="2497">AB1081</f>
        <v>0</v>
      </c>
      <c r="AC1082" s="411">
        <f t="shared" ref="AC1082" si="2498">AC1081</f>
        <v>0</v>
      </c>
      <c r="AD1082" s="411">
        <f t="shared" ref="AD1082" si="2499">AD1081</f>
        <v>0</v>
      </c>
      <c r="AE1082" s="411">
        <f t="shared" ref="AE1082" si="2500">AE1081</f>
        <v>0</v>
      </c>
      <c r="AF1082" s="411">
        <f t="shared" ref="AF1082" si="2501">AF1081</f>
        <v>0</v>
      </c>
      <c r="AG1082" s="411">
        <f t="shared" ref="AG1082" si="2502">AG1081</f>
        <v>0</v>
      </c>
      <c r="AH1082" s="411">
        <f t="shared" ref="AH1082" si="2503">AH1081</f>
        <v>0</v>
      </c>
      <c r="AI1082" s="411">
        <f t="shared" ref="AI1082" si="2504">AI1081</f>
        <v>0</v>
      </c>
      <c r="AJ1082" s="411">
        <f t="shared" ref="AJ1082" si="2505">AJ1081</f>
        <v>0</v>
      </c>
      <c r="AK1082" s="411">
        <f t="shared" ref="AK1082" si="2506">AK1081</f>
        <v>0</v>
      </c>
      <c r="AL1082" s="411">
        <f t="shared" ref="AL1082" si="2507">AL1081</f>
        <v>0</v>
      </c>
      <c r="AM1082" s="306"/>
    </row>
    <row r="1083" spans="1:39" ht="15" hidden="1" customHeight="1" outlineLevel="1">
      <c r="A1083" s="532"/>
      <c r="B1083" s="431"/>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2"/>
      <c r="B1084" s="288" t="s">
        <v>502</v>
      </c>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28.5" hidden="1" customHeight="1" outlineLevel="1">
      <c r="A1085" s="532">
        <v>36</v>
      </c>
      <c r="B1085" s="428" t="s">
        <v>128</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1">
        <f>Y1085</f>
        <v>0</v>
      </c>
      <c r="Z1086" s="411">
        <f t="shared" ref="Z1086" si="2508">Z1085</f>
        <v>0</v>
      </c>
      <c r="AA1086" s="411">
        <f t="shared" ref="AA1086" si="2509">AA1085</f>
        <v>0</v>
      </c>
      <c r="AB1086" s="411">
        <f t="shared" ref="AB1086" si="2510">AB1085</f>
        <v>0</v>
      </c>
      <c r="AC1086" s="411">
        <f t="shared" ref="AC1086" si="2511">AC1085</f>
        <v>0</v>
      </c>
      <c r="AD1086" s="411">
        <f t="shared" ref="AD1086" si="2512">AD1085</f>
        <v>0</v>
      </c>
      <c r="AE1086" s="411">
        <f t="shared" ref="AE1086" si="2513">AE1085</f>
        <v>0</v>
      </c>
      <c r="AF1086" s="411">
        <f t="shared" ref="AF1086" si="2514">AF1085</f>
        <v>0</v>
      </c>
      <c r="AG1086" s="411">
        <f t="shared" ref="AG1086" si="2515">AG1085</f>
        <v>0</v>
      </c>
      <c r="AH1086" s="411">
        <f t="shared" ref="AH1086" si="2516">AH1085</f>
        <v>0</v>
      </c>
      <c r="AI1086" s="411">
        <f t="shared" ref="AI1086" si="2517">AI1085</f>
        <v>0</v>
      </c>
      <c r="AJ1086" s="411">
        <f t="shared" ref="AJ1086" si="2518">AJ1085</f>
        <v>0</v>
      </c>
      <c r="AK1086" s="411">
        <f t="shared" ref="AK1086" si="2519">AK1085</f>
        <v>0</v>
      </c>
      <c r="AL1086" s="411">
        <f t="shared" ref="AL1086" si="2520">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32">
        <v>37</v>
      </c>
      <c r="B1088" s="428" t="s">
        <v>129</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1">
        <f>Y1088</f>
        <v>0</v>
      </c>
      <c r="Z1089" s="411">
        <f t="shared" ref="Z1089" si="2521">Z1088</f>
        <v>0</v>
      </c>
      <c r="AA1089" s="411">
        <f t="shared" ref="AA1089" si="2522">AA1088</f>
        <v>0</v>
      </c>
      <c r="AB1089" s="411">
        <f t="shared" ref="AB1089" si="2523">AB1088</f>
        <v>0</v>
      </c>
      <c r="AC1089" s="411">
        <f t="shared" ref="AC1089" si="2524">AC1088</f>
        <v>0</v>
      </c>
      <c r="AD1089" s="411">
        <f t="shared" ref="AD1089" si="2525">AD1088</f>
        <v>0</v>
      </c>
      <c r="AE1089" s="411">
        <f t="shared" ref="AE1089" si="2526">AE1088</f>
        <v>0</v>
      </c>
      <c r="AF1089" s="411">
        <f t="shared" ref="AF1089" si="2527">AF1088</f>
        <v>0</v>
      </c>
      <c r="AG1089" s="411">
        <f t="shared" ref="AG1089" si="2528">AG1088</f>
        <v>0</v>
      </c>
      <c r="AH1089" s="411">
        <f t="shared" ref="AH1089" si="2529">AH1088</f>
        <v>0</v>
      </c>
      <c r="AI1089" s="411">
        <f t="shared" ref="AI1089" si="2530">AI1088</f>
        <v>0</v>
      </c>
      <c r="AJ1089" s="411">
        <f t="shared" ref="AJ1089" si="2531">AJ1088</f>
        <v>0</v>
      </c>
      <c r="AK1089" s="411">
        <f t="shared" ref="AK1089" si="2532">AK1088</f>
        <v>0</v>
      </c>
      <c r="AL1089" s="411">
        <f t="shared" ref="AL1089" si="2533">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32">
        <v>38</v>
      </c>
      <c r="B1091" s="428" t="s">
        <v>130</v>
      </c>
      <c r="C1091" s="291" t="s">
        <v>25</v>
      </c>
      <c r="D1091" s="295"/>
      <c r="E1091" s="295"/>
      <c r="F1091" s="295"/>
      <c r="G1091" s="295"/>
      <c r="H1091" s="295"/>
      <c r="I1091" s="295"/>
      <c r="J1091" s="295"/>
      <c r="K1091" s="295"/>
      <c r="L1091" s="295"/>
      <c r="M1091" s="295"/>
      <c r="N1091" s="295">
        <v>12</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295">
        <f>N1091</f>
        <v>12</v>
      </c>
      <c r="O1092" s="295"/>
      <c r="P1092" s="295"/>
      <c r="Q1092" s="295"/>
      <c r="R1092" s="295"/>
      <c r="S1092" s="295"/>
      <c r="T1092" s="295"/>
      <c r="U1092" s="295"/>
      <c r="V1092" s="295"/>
      <c r="W1092" s="295"/>
      <c r="X1092" s="295"/>
      <c r="Y1092" s="411">
        <f>Y1091</f>
        <v>0</v>
      </c>
      <c r="Z1092" s="411">
        <f t="shared" ref="Z1092" si="2534">Z1091</f>
        <v>0</v>
      </c>
      <c r="AA1092" s="411">
        <f t="shared" ref="AA1092" si="2535">AA1091</f>
        <v>0</v>
      </c>
      <c r="AB1092" s="411">
        <f t="shared" ref="AB1092" si="2536">AB1091</f>
        <v>0</v>
      </c>
      <c r="AC1092" s="411">
        <f t="shared" ref="AC1092" si="2537">AC1091</f>
        <v>0</v>
      </c>
      <c r="AD1092" s="411">
        <f t="shared" ref="AD1092" si="2538">AD1091</f>
        <v>0</v>
      </c>
      <c r="AE1092" s="411">
        <f t="shared" ref="AE1092" si="2539">AE1091</f>
        <v>0</v>
      </c>
      <c r="AF1092" s="411">
        <f t="shared" ref="AF1092" si="2540">AF1091</f>
        <v>0</v>
      </c>
      <c r="AG1092" s="411">
        <f t="shared" ref="AG1092" si="2541">AG1091</f>
        <v>0</v>
      </c>
      <c r="AH1092" s="411">
        <f t="shared" ref="AH1092" si="2542">AH1091</f>
        <v>0</v>
      </c>
      <c r="AI1092" s="411">
        <f t="shared" ref="AI1092" si="2543">AI1091</f>
        <v>0</v>
      </c>
      <c r="AJ1092" s="411">
        <f t="shared" ref="AJ1092" si="2544">AJ1091</f>
        <v>0</v>
      </c>
      <c r="AK1092" s="411">
        <f t="shared" ref="AK1092" si="2545">AK1091</f>
        <v>0</v>
      </c>
      <c r="AL1092" s="411">
        <f t="shared" ref="AL1092" si="2546">AL1091</f>
        <v>0</v>
      </c>
      <c r="AM1092" s="306"/>
    </row>
    <row r="1093" spans="1:39" ht="15" hidden="1" customHeight="1" outlineLevel="1">
      <c r="A1093" s="532"/>
      <c r="B1093" s="428"/>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2">
        <v>39</v>
      </c>
      <c r="B1094" s="428" t="s">
        <v>131</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6"/>
      <c r="Z1094" s="415"/>
      <c r="AA1094" s="415"/>
      <c r="AB1094" s="415"/>
      <c r="AC1094" s="415"/>
      <c r="AD1094" s="415"/>
      <c r="AE1094" s="415"/>
      <c r="AF1094" s="415"/>
      <c r="AG1094" s="415"/>
      <c r="AH1094" s="415"/>
      <c r="AI1094" s="415"/>
      <c r="AJ1094" s="415"/>
      <c r="AK1094" s="415"/>
      <c r="AL1094" s="415"/>
      <c r="AM1094" s="296">
        <f>SUM(Y1094:AL1094)</f>
        <v>0</v>
      </c>
    </row>
    <row r="1095" spans="1:39" ht="15" hidden="1" customHeight="1" outlineLevel="1">
      <c r="A1095" s="532"/>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1">
        <f>Y1094</f>
        <v>0</v>
      </c>
      <c r="Z1095" s="411">
        <f t="shared" ref="Z1095" si="2547">Z1094</f>
        <v>0</v>
      </c>
      <c r="AA1095" s="411">
        <f t="shared" ref="AA1095" si="2548">AA1094</f>
        <v>0</v>
      </c>
      <c r="AB1095" s="411">
        <f t="shared" ref="AB1095" si="2549">AB1094</f>
        <v>0</v>
      </c>
      <c r="AC1095" s="411">
        <f t="shared" ref="AC1095" si="2550">AC1094</f>
        <v>0</v>
      </c>
      <c r="AD1095" s="411">
        <f t="shared" ref="AD1095" si="2551">AD1094</f>
        <v>0</v>
      </c>
      <c r="AE1095" s="411">
        <f t="shared" ref="AE1095" si="2552">AE1094</f>
        <v>0</v>
      </c>
      <c r="AF1095" s="411">
        <f t="shared" ref="AF1095" si="2553">AF1094</f>
        <v>0</v>
      </c>
      <c r="AG1095" s="411">
        <f t="shared" ref="AG1095" si="2554">AG1094</f>
        <v>0</v>
      </c>
      <c r="AH1095" s="411">
        <f t="shared" ref="AH1095" si="2555">AH1094</f>
        <v>0</v>
      </c>
      <c r="AI1095" s="411">
        <f t="shared" ref="AI1095" si="2556">AI1094</f>
        <v>0</v>
      </c>
      <c r="AJ1095" s="411">
        <f t="shared" ref="AJ1095" si="2557">AJ1094</f>
        <v>0</v>
      </c>
      <c r="AK1095" s="411">
        <f t="shared" ref="AK1095" si="2558">AK1094</f>
        <v>0</v>
      </c>
      <c r="AL1095" s="411">
        <f t="shared" ref="AL1095" si="2559">AL1094</f>
        <v>0</v>
      </c>
      <c r="AM1095" s="306"/>
    </row>
    <row r="1096" spans="1:39" ht="15" hidden="1" customHeight="1" outlineLevel="1">
      <c r="A1096" s="532"/>
      <c r="B1096" s="428"/>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2"/>
      <c r="Z1096" s="425"/>
      <c r="AA1096" s="425"/>
      <c r="AB1096" s="425"/>
      <c r="AC1096" s="425"/>
      <c r="AD1096" s="425"/>
      <c r="AE1096" s="425"/>
      <c r="AF1096" s="425"/>
      <c r="AG1096" s="425"/>
      <c r="AH1096" s="425"/>
      <c r="AI1096" s="425"/>
      <c r="AJ1096" s="425"/>
      <c r="AK1096" s="425"/>
      <c r="AL1096" s="425"/>
      <c r="AM1096" s="306"/>
    </row>
    <row r="1097" spans="1:39" ht="15" hidden="1" customHeight="1" outlineLevel="1">
      <c r="A1097" s="532">
        <v>40</v>
      </c>
      <c r="B1097" s="428" t="s">
        <v>132</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6"/>
      <c r="Z1097" s="415"/>
      <c r="AA1097" s="415"/>
      <c r="AB1097" s="415"/>
      <c r="AC1097" s="415"/>
      <c r="AD1097" s="415"/>
      <c r="AE1097" s="415"/>
      <c r="AF1097" s="415"/>
      <c r="AG1097" s="415"/>
      <c r="AH1097" s="415"/>
      <c r="AI1097" s="415"/>
      <c r="AJ1097" s="415"/>
      <c r="AK1097" s="415"/>
      <c r="AL1097" s="415"/>
      <c r="AM1097" s="296">
        <f>SUM(Y1097:AL1097)</f>
        <v>0</v>
      </c>
    </row>
    <row r="1098" spans="1:39" ht="15" hidden="1" customHeight="1" outlineLevel="1">
      <c r="A1098" s="532"/>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1">
        <f>Y1097</f>
        <v>0</v>
      </c>
      <c r="Z1098" s="411">
        <f t="shared" ref="Z1098" si="2560">Z1097</f>
        <v>0</v>
      </c>
      <c r="AA1098" s="411">
        <f t="shared" ref="AA1098" si="2561">AA1097</f>
        <v>0</v>
      </c>
      <c r="AB1098" s="411">
        <f t="shared" ref="AB1098" si="2562">AB1097</f>
        <v>0</v>
      </c>
      <c r="AC1098" s="411">
        <f t="shared" ref="AC1098" si="2563">AC1097</f>
        <v>0</v>
      </c>
      <c r="AD1098" s="411">
        <f t="shared" ref="AD1098" si="2564">AD1097</f>
        <v>0</v>
      </c>
      <c r="AE1098" s="411">
        <f t="shared" ref="AE1098" si="2565">AE1097</f>
        <v>0</v>
      </c>
      <c r="AF1098" s="411">
        <f t="shared" ref="AF1098" si="2566">AF1097</f>
        <v>0</v>
      </c>
      <c r="AG1098" s="411">
        <f t="shared" ref="AG1098" si="2567">AG1097</f>
        <v>0</v>
      </c>
      <c r="AH1098" s="411">
        <f t="shared" ref="AH1098" si="2568">AH1097</f>
        <v>0</v>
      </c>
      <c r="AI1098" s="411">
        <f t="shared" ref="AI1098" si="2569">AI1097</f>
        <v>0</v>
      </c>
      <c r="AJ1098" s="411">
        <f t="shared" ref="AJ1098" si="2570">AJ1097</f>
        <v>0</v>
      </c>
      <c r="AK1098" s="411">
        <f t="shared" ref="AK1098" si="2571">AK1097</f>
        <v>0</v>
      </c>
      <c r="AL1098" s="411">
        <f t="shared" ref="AL1098" si="2572">AL1097</f>
        <v>0</v>
      </c>
      <c r="AM1098" s="306"/>
    </row>
    <row r="1099" spans="1:39" ht="15" hidden="1" customHeight="1" outlineLevel="1">
      <c r="A1099" s="532"/>
      <c r="B1099" s="428"/>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2"/>
      <c r="Z1099" s="425"/>
      <c r="AA1099" s="425"/>
      <c r="AB1099" s="425"/>
      <c r="AC1099" s="425"/>
      <c r="AD1099" s="425"/>
      <c r="AE1099" s="425"/>
      <c r="AF1099" s="425"/>
      <c r="AG1099" s="425"/>
      <c r="AH1099" s="425"/>
      <c r="AI1099" s="425"/>
      <c r="AJ1099" s="425"/>
      <c r="AK1099" s="425"/>
      <c r="AL1099" s="425"/>
      <c r="AM1099" s="306"/>
    </row>
    <row r="1100" spans="1:39" ht="28.5" hidden="1" customHeight="1" outlineLevel="1">
      <c r="A1100" s="532">
        <v>41</v>
      </c>
      <c r="B1100" s="428" t="s">
        <v>133</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6"/>
      <c r="Z1100" s="415"/>
      <c r="AA1100" s="415"/>
      <c r="AB1100" s="415"/>
      <c r="AC1100" s="415"/>
      <c r="AD1100" s="415"/>
      <c r="AE1100" s="415"/>
      <c r="AF1100" s="415"/>
      <c r="AG1100" s="415"/>
      <c r="AH1100" s="415"/>
      <c r="AI1100" s="415"/>
      <c r="AJ1100" s="415"/>
      <c r="AK1100" s="415"/>
      <c r="AL1100" s="415"/>
      <c r="AM1100" s="296">
        <f>SUM(Y1100:AL1100)</f>
        <v>0</v>
      </c>
    </row>
    <row r="1101" spans="1:39" ht="15" hidden="1" customHeight="1" outlineLevel="1">
      <c r="A1101" s="532"/>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1">
        <f>Y1100</f>
        <v>0</v>
      </c>
      <c r="Z1101" s="411">
        <f t="shared" ref="Z1101" si="2573">Z1100</f>
        <v>0</v>
      </c>
      <c r="AA1101" s="411">
        <f t="shared" ref="AA1101" si="2574">AA1100</f>
        <v>0</v>
      </c>
      <c r="AB1101" s="411">
        <f t="shared" ref="AB1101" si="2575">AB1100</f>
        <v>0</v>
      </c>
      <c r="AC1101" s="411">
        <f t="shared" ref="AC1101" si="2576">AC1100</f>
        <v>0</v>
      </c>
      <c r="AD1101" s="411">
        <f t="shared" ref="AD1101" si="2577">AD1100</f>
        <v>0</v>
      </c>
      <c r="AE1101" s="411">
        <f t="shared" ref="AE1101" si="2578">AE1100</f>
        <v>0</v>
      </c>
      <c r="AF1101" s="411">
        <f t="shared" ref="AF1101" si="2579">AF1100</f>
        <v>0</v>
      </c>
      <c r="AG1101" s="411">
        <f t="shared" ref="AG1101" si="2580">AG1100</f>
        <v>0</v>
      </c>
      <c r="AH1101" s="411">
        <f t="shared" ref="AH1101" si="2581">AH1100</f>
        <v>0</v>
      </c>
      <c r="AI1101" s="411">
        <f t="shared" ref="AI1101" si="2582">AI1100</f>
        <v>0</v>
      </c>
      <c r="AJ1101" s="411">
        <f t="shared" ref="AJ1101" si="2583">AJ1100</f>
        <v>0</v>
      </c>
      <c r="AK1101" s="411">
        <f t="shared" ref="AK1101" si="2584">AK1100</f>
        <v>0</v>
      </c>
      <c r="AL1101" s="411">
        <f t="shared" ref="AL1101" si="2585">AL1100</f>
        <v>0</v>
      </c>
      <c r="AM1101" s="306"/>
    </row>
    <row r="1102" spans="1:39" ht="15" hidden="1" customHeight="1" outlineLevel="1">
      <c r="A1102" s="532"/>
      <c r="B1102" s="428"/>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2"/>
      <c r="Z1102" s="425"/>
      <c r="AA1102" s="425"/>
      <c r="AB1102" s="425"/>
      <c r="AC1102" s="425"/>
      <c r="AD1102" s="425"/>
      <c r="AE1102" s="425"/>
      <c r="AF1102" s="425"/>
      <c r="AG1102" s="425"/>
      <c r="AH1102" s="425"/>
      <c r="AI1102" s="425"/>
      <c r="AJ1102" s="425"/>
      <c r="AK1102" s="425"/>
      <c r="AL1102" s="425"/>
      <c r="AM1102" s="306"/>
    </row>
    <row r="1103" spans="1:39" ht="28.5" hidden="1" customHeight="1" outlineLevel="1">
      <c r="A1103" s="532">
        <v>42</v>
      </c>
      <c r="B1103" s="428" t="s">
        <v>134</v>
      </c>
      <c r="C1103" s="291" t="s">
        <v>25</v>
      </c>
      <c r="D1103" s="295"/>
      <c r="E1103" s="295"/>
      <c r="F1103" s="295"/>
      <c r="G1103" s="295"/>
      <c r="H1103" s="295"/>
      <c r="I1103" s="295"/>
      <c r="J1103" s="295"/>
      <c r="K1103" s="295"/>
      <c r="L1103" s="295"/>
      <c r="M1103" s="295"/>
      <c r="N1103" s="291"/>
      <c r="O1103" s="295"/>
      <c r="P1103" s="295"/>
      <c r="Q1103" s="295"/>
      <c r="R1103" s="295"/>
      <c r="S1103" s="295"/>
      <c r="T1103" s="295"/>
      <c r="U1103" s="295"/>
      <c r="V1103" s="295"/>
      <c r="W1103" s="295"/>
      <c r="X1103" s="295"/>
      <c r="Y1103" s="426"/>
      <c r="Z1103" s="415"/>
      <c r="AA1103" s="415"/>
      <c r="AB1103" s="415"/>
      <c r="AC1103" s="415"/>
      <c r="AD1103" s="415"/>
      <c r="AE1103" s="415"/>
      <c r="AF1103" s="415"/>
      <c r="AG1103" s="415"/>
      <c r="AH1103" s="415"/>
      <c r="AI1103" s="415"/>
      <c r="AJ1103" s="415"/>
      <c r="AK1103" s="415"/>
      <c r="AL1103" s="415"/>
      <c r="AM1103" s="296">
        <f>SUM(Y1103:AL1103)</f>
        <v>0</v>
      </c>
    </row>
    <row r="1104" spans="1:39" ht="15" hidden="1" customHeight="1" outlineLevel="1">
      <c r="A1104" s="532"/>
      <c r="B1104" s="294" t="s">
        <v>346</v>
      </c>
      <c r="C1104" s="291" t="s">
        <v>163</v>
      </c>
      <c r="D1104" s="295"/>
      <c r="E1104" s="295"/>
      <c r="F1104" s="295"/>
      <c r="G1104" s="295"/>
      <c r="H1104" s="295"/>
      <c r="I1104" s="295"/>
      <c r="J1104" s="295"/>
      <c r="K1104" s="295"/>
      <c r="L1104" s="295"/>
      <c r="M1104" s="295"/>
      <c r="N1104" s="468"/>
      <c r="O1104" s="295"/>
      <c r="P1104" s="295"/>
      <c r="Q1104" s="295"/>
      <c r="R1104" s="295"/>
      <c r="S1104" s="295"/>
      <c r="T1104" s="295"/>
      <c r="U1104" s="295"/>
      <c r="V1104" s="295"/>
      <c r="W1104" s="295"/>
      <c r="X1104" s="295"/>
      <c r="Y1104" s="411">
        <f>Y1103</f>
        <v>0</v>
      </c>
      <c r="Z1104" s="411">
        <f t="shared" ref="Z1104" si="2586">Z1103</f>
        <v>0</v>
      </c>
      <c r="AA1104" s="411">
        <f t="shared" ref="AA1104" si="2587">AA1103</f>
        <v>0</v>
      </c>
      <c r="AB1104" s="411">
        <f t="shared" ref="AB1104" si="2588">AB1103</f>
        <v>0</v>
      </c>
      <c r="AC1104" s="411">
        <f t="shared" ref="AC1104" si="2589">AC1103</f>
        <v>0</v>
      </c>
      <c r="AD1104" s="411">
        <f t="shared" ref="AD1104" si="2590">AD1103</f>
        <v>0</v>
      </c>
      <c r="AE1104" s="411">
        <f t="shared" ref="AE1104" si="2591">AE1103</f>
        <v>0</v>
      </c>
      <c r="AF1104" s="411">
        <f t="shared" ref="AF1104" si="2592">AF1103</f>
        <v>0</v>
      </c>
      <c r="AG1104" s="411">
        <f t="shared" ref="AG1104" si="2593">AG1103</f>
        <v>0</v>
      </c>
      <c r="AH1104" s="411">
        <f t="shared" ref="AH1104" si="2594">AH1103</f>
        <v>0</v>
      </c>
      <c r="AI1104" s="411">
        <f t="shared" ref="AI1104" si="2595">AI1103</f>
        <v>0</v>
      </c>
      <c r="AJ1104" s="411">
        <f t="shared" ref="AJ1104" si="2596">AJ1103</f>
        <v>0</v>
      </c>
      <c r="AK1104" s="411">
        <f t="shared" ref="AK1104" si="2597">AK1103</f>
        <v>0</v>
      </c>
      <c r="AL1104" s="411">
        <f t="shared" ref="AL1104" si="2598">AL1103</f>
        <v>0</v>
      </c>
      <c r="AM1104" s="306"/>
    </row>
    <row r="1105" spans="1:39" ht="15" hidden="1" customHeight="1" outlineLevel="1">
      <c r="A1105" s="532"/>
      <c r="B1105" s="428"/>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2"/>
      <c r="Z1105" s="425"/>
      <c r="AA1105" s="425"/>
      <c r="AB1105" s="425"/>
      <c r="AC1105" s="425"/>
      <c r="AD1105" s="425"/>
      <c r="AE1105" s="425"/>
      <c r="AF1105" s="425"/>
      <c r="AG1105" s="425"/>
      <c r="AH1105" s="425"/>
      <c r="AI1105" s="425"/>
      <c r="AJ1105" s="425"/>
      <c r="AK1105" s="425"/>
      <c r="AL1105" s="425"/>
      <c r="AM1105" s="306"/>
    </row>
    <row r="1106" spans="1:39" ht="15" hidden="1" customHeight="1" outlineLevel="1">
      <c r="A1106" s="532">
        <v>43</v>
      </c>
      <c r="B1106" s="428" t="s">
        <v>135</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6"/>
      <c r="Z1106" s="415"/>
      <c r="AA1106" s="415"/>
      <c r="AB1106" s="415"/>
      <c r="AC1106" s="415"/>
      <c r="AD1106" s="415"/>
      <c r="AE1106" s="415"/>
      <c r="AF1106" s="415"/>
      <c r="AG1106" s="415"/>
      <c r="AH1106" s="415"/>
      <c r="AI1106" s="415"/>
      <c r="AJ1106" s="415"/>
      <c r="AK1106" s="415"/>
      <c r="AL1106" s="415"/>
      <c r="AM1106" s="296">
        <f>SUM(Y1106:AL1106)</f>
        <v>0</v>
      </c>
    </row>
    <row r="1107" spans="1:39" ht="15" hidden="1" customHeight="1" outlineLevel="1">
      <c r="A1107" s="532"/>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1">
        <f>Y1106</f>
        <v>0</v>
      </c>
      <c r="Z1107" s="411">
        <f t="shared" ref="Z1107" si="2599">Z1106</f>
        <v>0</v>
      </c>
      <c r="AA1107" s="411">
        <f t="shared" ref="AA1107" si="2600">AA1106</f>
        <v>0</v>
      </c>
      <c r="AB1107" s="411">
        <f t="shared" ref="AB1107" si="2601">AB1106</f>
        <v>0</v>
      </c>
      <c r="AC1107" s="411">
        <f t="shared" ref="AC1107" si="2602">AC1106</f>
        <v>0</v>
      </c>
      <c r="AD1107" s="411">
        <f t="shared" ref="AD1107" si="2603">AD1106</f>
        <v>0</v>
      </c>
      <c r="AE1107" s="411">
        <f t="shared" ref="AE1107" si="2604">AE1106</f>
        <v>0</v>
      </c>
      <c r="AF1107" s="411">
        <f t="shared" ref="AF1107" si="2605">AF1106</f>
        <v>0</v>
      </c>
      <c r="AG1107" s="411">
        <f t="shared" ref="AG1107" si="2606">AG1106</f>
        <v>0</v>
      </c>
      <c r="AH1107" s="411">
        <f t="shared" ref="AH1107" si="2607">AH1106</f>
        <v>0</v>
      </c>
      <c r="AI1107" s="411">
        <f t="shared" ref="AI1107" si="2608">AI1106</f>
        <v>0</v>
      </c>
      <c r="AJ1107" s="411">
        <f t="shared" ref="AJ1107" si="2609">AJ1106</f>
        <v>0</v>
      </c>
      <c r="AK1107" s="411">
        <f t="shared" ref="AK1107" si="2610">AK1106</f>
        <v>0</v>
      </c>
      <c r="AL1107" s="411">
        <f t="shared" ref="AL1107" si="2611">AL1106</f>
        <v>0</v>
      </c>
      <c r="AM1107" s="306"/>
    </row>
    <row r="1108" spans="1:39" ht="15" hidden="1" customHeight="1" outlineLevel="1">
      <c r="A1108" s="532"/>
      <c r="B1108" s="428"/>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2"/>
      <c r="Z1108" s="425"/>
      <c r="AA1108" s="425"/>
      <c r="AB1108" s="425"/>
      <c r="AC1108" s="425"/>
      <c r="AD1108" s="425"/>
      <c r="AE1108" s="425"/>
      <c r="AF1108" s="425"/>
      <c r="AG1108" s="425"/>
      <c r="AH1108" s="425"/>
      <c r="AI1108" s="425"/>
      <c r="AJ1108" s="425"/>
      <c r="AK1108" s="425"/>
      <c r="AL1108" s="425"/>
      <c r="AM1108" s="306"/>
    </row>
    <row r="1109" spans="1:39" ht="28.5" hidden="1" customHeight="1" outlineLevel="1">
      <c r="A1109" s="532">
        <v>44</v>
      </c>
      <c r="B1109" s="428" t="s">
        <v>136</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6"/>
      <c r="Z1109" s="415"/>
      <c r="AA1109" s="415"/>
      <c r="AB1109" s="415"/>
      <c r="AC1109" s="415"/>
      <c r="AD1109" s="415"/>
      <c r="AE1109" s="415"/>
      <c r="AF1109" s="415"/>
      <c r="AG1109" s="415"/>
      <c r="AH1109" s="415"/>
      <c r="AI1109" s="415"/>
      <c r="AJ1109" s="415"/>
      <c r="AK1109" s="415"/>
      <c r="AL1109" s="415"/>
      <c r="AM1109" s="296">
        <f>SUM(Y1109:AL1109)</f>
        <v>0</v>
      </c>
    </row>
    <row r="1110" spans="1:39" ht="15" hidden="1" customHeight="1" outlineLevel="1">
      <c r="A1110" s="532"/>
      <c r="B1110" s="294" t="s">
        <v>346</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1">
        <f>Y1109</f>
        <v>0</v>
      </c>
      <c r="Z1110" s="411">
        <f t="shared" ref="Z1110" si="2612">Z1109</f>
        <v>0</v>
      </c>
      <c r="AA1110" s="411">
        <f t="shared" ref="AA1110" si="2613">AA1109</f>
        <v>0</v>
      </c>
      <c r="AB1110" s="411">
        <f t="shared" ref="AB1110" si="2614">AB1109</f>
        <v>0</v>
      </c>
      <c r="AC1110" s="411">
        <f t="shared" ref="AC1110" si="2615">AC1109</f>
        <v>0</v>
      </c>
      <c r="AD1110" s="411">
        <f t="shared" ref="AD1110" si="2616">AD1109</f>
        <v>0</v>
      </c>
      <c r="AE1110" s="411">
        <f t="shared" ref="AE1110" si="2617">AE1109</f>
        <v>0</v>
      </c>
      <c r="AF1110" s="411">
        <f t="shared" ref="AF1110" si="2618">AF1109</f>
        <v>0</v>
      </c>
      <c r="AG1110" s="411">
        <f t="shared" ref="AG1110" si="2619">AG1109</f>
        <v>0</v>
      </c>
      <c r="AH1110" s="411">
        <f t="shared" ref="AH1110" si="2620">AH1109</f>
        <v>0</v>
      </c>
      <c r="AI1110" s="411">
        <f t="shared" ref="AI1110" si="2621">AI1109</f>
        <v>0</v>
      </c>
      <c r="AJ1110" s="411">
        <f t="shared" ref="AJ1110" si="2622">AJ1109</f>
        <v>0</v>
      </c>
      <c r="AK1110" s="411">
        <f t="shared" ref="AK1110" si="2623">AK1109</f>
        <v>0</v>
      </c>
      <c r="AL1110" s="411">
        <f t="shared" ref="AL1110" si="2624">AL1109</f>
        <v>0</v>
      </c>
      <c r="AM1110" s="306"/>
    </row>
    <row r="1111" spans="1:39" ht="15" hidden="1" customHeight="1" outlineLevel="1">
      <c r="A1111" s="532"/>
      <c r="B1111" s="428"/>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2"/>
      <c r="Z1111" s="425"/>
      <c r="AA1111" s="425"/>
      <c r="AB1111" s="425"/>
      <c r="AC1111" s="425"/>
      <c r="AD1111" s="425"/>
      <c r="AE1111" s="425"/>
      <c r="AF1111" s="425"/>
      <c r="AG1111" s="425"/>
      <c r="AH1111" s="425"/>
      <c r="AI1111" s="425"/>
      <c r="AJ1111" s="425"/>
      <c r="AK1111" s="425"/>
      <c r="AL1111" s="425"/>
      <c r="AM1111" s="306"/>
    </row>
    <row r="1112" spans="1:39" ht="32.5" hidden="1" customHeight="1" outlineLevel="1">
      <c r="A1112" s="532">
        <v>45</v>
      </c>
      <c r="B1112" s="428" t="s">
        <v>137</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6"/>
      <c r="Z1112" s="415"/>
      <c r="AA1112" s="415"/>
      <c r="AB1112" s="415"/>
      <c r="AC1112" s="415"/>
      <c r="AD1112" s="415"/>
      <c r="AE1112" s="415"/>
      <c r="AF1112" s="415"/>
      <c r="AG1112" s="415"/>
      <c r="AH1112" s="415"/>
      <c r="AI1112" s="415"/>
      <c r="AJ1112" s="415"/>
      <c r="AK1112" s="415"/>
      <c r="AL1112" s="415"/>
      <c r="AM1112" s="296">
        <f>SUM(Y1112:AL1112)</f>
        <v>0</v>
      </c>
    </row>
    <row r="1113" spans="1:39" ht="15" hidden="1" customHeight="1" outlineLevel="1">
      <c r="A1113" s="532"/>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1">
        <f>Y1112</f>
        <v>0</v>
      </c>
      <c r="Z1113" s="411">
        <f t="shared" ref="Z1113" si="2625">Z1112</f>
        <v>0</v>
      </c>
      <c r="AA1113" s="411">
        <f t="shared" ref="AA1113" si="2626">AA1112</f>
        <v>0</v>
      </c>
      <c r="AB1113" s="411">
        <f t="shared" ref="AB1113" si="2627">AB1112</f>
        <v>0</v>
      </c>
      <c r="AC1113" s="411">
        <f t="shared" ref="AC1113" si="2628">AC1112</f>
        <v>0</v>
      </c>
      <c r="AD1113" s="411">
        <f t="shared" ref="AD1113" si="2629">AD1112</f>
        <v>0</v>
      </c>
      <c r="AE1113" s="411">
        <f t="shared" ref="AE1113" si="2630">AE1112</f>
        <v>0</v>
      </c>
      <c r="AF1113" s="411">
        <f t="shared" ref="AF1113" si="2631">AF1112</f>
        <v>0</v>
      </c>
      <c r="AG1113" s="411">
        <f t="shared" ref="AG1113" si="2632">AG1112</f>
        <v>0</v>
      </c>
      <c r="AH1113" s="411">
        <f t="shared" ref="AH1113" si="2633">AH1112</f>
        <v>0</v>
      </c>
      <c r="AI1113" s="411">
        <f t="shared" ref="AI1113" si="2634">AI1112</f>
        <v>0</v>
      </c>
      <c r="AJ1113" s="411">
        <f t="shared" ref="AJ1113" si="2635">AJ1112</f>
        <v>0</v>
      </c>
      <c r="AK1113" s="411">
        <f t="shared" ref="AK1113" si="2636">AK1112</f>
        <v>0</v>
      </c>
      <c r="AL1113" s="411">
        <f t="shared" ref="AL1113" si="2637">AL1112</f>
        <v>0</v>
      </c>
      <c r="AM1113" s="306"/>
    </row>
    <row r="1114" spans="1:39" ht="15" hidden="1" customHeight="1" outlineLevel="1">
      <c r="A1114" s="532"/>
      <c r="B1114" s="428"/>
      <c r="C1114" s="291"/>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412"/>
      <c r="Z1114" s="425"/>
      <c r="AA1114" s="425"/>
      <c r="AB1114" s="425"/>
      <c r="AC1114" s="425"/>
      <c r="AD1114" s="425"/>
      <c r="AE1114" s="425"/>
      <c r="AF1114" s="425"/>
      <c r="AG1114" s="425"/>
      <c r="AH1114" s="425"/>
      <c r="AI1114" s="425"/>
      <c r="AJ1114" s="425"/>
      <c r="AK1114" s="425"/>
      <c r="AL1114" s="425"/>
      <c r="AM1114" s="306"/>
    </row>
    <row r="1115" spans="1:39" ht="32" hidden="1" customHeight="1" outlineLevel="1">
      <c r="A1115" s="532">
        <v>46</v>
      </c>
      <c r="B1115" s="428" t="s">
        <v>138</v>
      </c>
      <c r="C1115" s="291" t="s">
        <v>25</v>
      </c>
      <c r="D1115" s="295"/>
      <c r="E1115" s="295"/>
      <c r="F1115" s="295"/>
      <c r="G1115" s="295"/>
      <c r="H1115" s="295"/>
      <c r="I1115" s="295"/>
      <c r="J1115" s="295"/>
      <c r="K1115" s="295"/>
      <c r="L1115" s="295"/>
      <c r="M1115" s="295"/>
      <c r="N1115" s="295">
        <v>12</v>
      </c>
      <c r="O1115" s="295"/>
      <c r="P1115" s="295"/>
      <c r="Q1115" s="295"/>
      <c r="R1115" s="295"/>
      <c r="S1115" s="295"/>
      <c r="T1115" s="295"/>
      <c r="U1115" s="295"/>
      <c r="V1115" s="295"/>
      <c r="W1115" s="295"/>
      <c r="X1115" s="295"/>
      <c r="Y1115" s="426"/>
      <c r="Z1115" s="415"/>
      <c r="AA1115" s="415"/>
      <c r="AB1115" s="415"/>
      <c r="AC1115" s="415"/>
      <c r="AD1115" s="415"/>
      <c r="AE1115" s="415"/>
      <c r="AF1115" s="415"/>
      <c r="AG1115" s="415"/>
      <c r="AH1115" s="415"/>
      <c r="AI1115" s="415"/>
      <c r="AJ1115" s="415"/>
      <c r="AK1115" s="415"/>
      <c r="AL1115" s="415"/>
      <c r="AM1115" s="296">
        <f>SUM(Y1115:AL1115)</f>
        <v>0</v>
      </c>
    </row>
    <row r="1116" spans="1:39" ht="15" hidden="1" customHeight="1" outlineLevel="1">
      <c r="A1116" s="532"/>
      <c r="B1116" s="294" t="s">
        <v>346</v>
      </c>
      <c r="C1116" s="291" t="s">
        <v>163</v>
      </c>
      <c r="D1116" s="295"/>
      <c r="E1116" s="295"/>
      <c r="F1116" s="295"/>
      <c r="G1116" s="295"/>
      <c r="H1116" s="295"/>
      <c r="I1116" s="295"/>
      <c r="J1116" s="295"/>
      <c r="K1116" s="295"/>
      <c r="L1116" s="295"/>
      <c r="M1116" s="295"/>
      <c r="N1116" s="295">
        <f>N1115</f>
        <v>12</v>
      </c>
      <c r="O1116" s="295"/>
      <c r="P1116" s="295"/>
      <c r="Q1116" s="295"/>
      <c r="R1116" s="295"/>
      <c r="S1116" s="295"/>
      <c r="T1116" s="295"/>
      <c r="U1116" s="295"/>
      <c r="V1116" s="295"/>
      <c r="W1116" s="295"/>
      <c r="X1116" s="295"/>
      <c r="Y1116" s="411">
        <f>Y1115</f>
        <v>0</v>
      </c>
      <c r="Z1116" s="411">
        <f t="shared" ref="Z1116" si="2638">Z1115</f>
        <v>0</v>
      </c>
      <c r="AA1116" s="411">
        <f t="shared" ref="AA1116" si="2639">AA1115</f>
        <v>0</v>
      </c>
      <c r="AB1116" s="411">
        <f t="shared" ref="AB1116" si="2640">AB1115</f>
        <v>0</v>
      </c>
      <c r="AC1116" s="411">
        <f t="shared" ref="AC1116" si="2641">AC1115</f>
        <v>0</v>
      </c>
      <c r="AD1116" s="411">
        <f t="shared" ref="AD1116" si="2642">AD1115</f>
        <v>0</v>
      </c>
      <c r="AE1116" s="411">
        <f t="shared" ref="AE1116" si="2643">AE1115</f>
        <v>0</v>
      </c>
      <c r="AF1116" s="411">
        <f t="shared" ref="AF1116" si="2644">AF1115</f>
        <v>0</v>
      </c>
      <c r="AG1116" s="411">
        <f t="shared" ref="AG1116" si="2645">AG1115</f>
        <v>0</v>
      </c>
      <c r="AH1116" s="411">
        <f t="shared" ref="AH1116" si="2646">AH1115</f>
        <v>0</v>
      </c>
      <c r="AI1116" s="411">
        <f t="shared" ref="AI1116" si="2647">AI1115</f>
        <v>0</v>
      </c>
      <c r="AJ1116" s="411">
        <f t="shared" ref="AJ1116" si="2648">AJ1115</f>
        <v>0</v>
      </c>
      <c r="AK1116" s="411">
        <f t="shared" ref="AK1116" si="2649">AK1115</f>
        <v>0</v>
      </c>
      <c r="AL1116" s="411">
        <f t="shared" ref="AL1116" si="2650">AL1115</f>
        <v>0</v>
      </c>
      <c r="AM1116" s="306"/>
    </row>
    <row r="1117" spans="1:39" ht="15" hidden="1" customHeight="1" outlineLevel="1">
      <c r="A1117" s="532"/>
      <c r="B1117" s="428"/>
      <c r="C1117" s="291"/>
      <c r="D1117" s="291"/>
      <c r="E1117" s="291"/>
      <c r="F1117" s="291"/>
      <c r="G1117" s="291"/>
      <c r="H1117" s="291"/>
      <c r="I1117" s="291"/>
      <c r="J1117" s="291"/>
      <c r="K1117" s="291"/>
      <c r="L1117" s="291"/>
      <c r="M1117" s="291"/>
      <c r="N1117" s="291"/>
      <c r="O1117" s="291"/>
      <c r="P1117" s="291"/>
      <c r="Q1117" s="291"/>
      <c r="R1117" s="291"/>
      <c r="S1117" s="291"/>
      <c r="T1117" s="291"/>
      <c r="U1117" s="291"/>
      <c r="V1117" s="291"/>
      <c r="W1117" s="291"/>
      <c r="X1117" s="291"/>
      <c r="Y1117" s="412"/>
      <c r="Z1117" s="425"/>
      <c r="AA1117" s="425"/>
      <c r="AB1117" s="425"/>
      <c r="AC1117" s="425"/>
      <c r="AD1117" s="425"/>
      <c r="AE1117" s="425"/>
      <c r="AF1117" s="425"/>
      <c r="AG1117" s="425"/>
      <c r="AH1117" s="425"/>
      <c r="AI1117" s="425"/>
      <c r="AJ1117" s="425"/>
      <c r="AK1117" s="425"/>
      <c r="AL1117" s="425"/>
      <c r="AM1117" s="306"/>
    </row>
    <row r="1118" spans="1:39" ht="35.5" hidden="1" customHeight="1" outlineLevel="1">
      <c r="A1118" s="532">
        <v>47</v>
      </c>
      <c r="B1118" s="428" t="s">
        <v>139</v>
      </c>
      <c r="C1118" s="291" t="s">
        <v>25</v>
      </c>
      <c r="D1118" s="295"/>
      <c r="E1118" s="295"/>
      <c r="F1118" s="295"/>
      <c r="G1118" s="295"/>
      <c r="H1118" s="295"/>
      <c r="I1118" s="295"/>
      <c r="J1118" s="295"/>
      <c r="K1118" s="295"/>
      <c r="L1118" s="295"/>
      <c r="M1118" s="295"/>
      <c r="N1118" s="295">
        <v>12</v>
      </c>
      <c r="O1118" s="295"/>
      <c r="P1118" s="295"/>
      <c r="Q1118" s="295"/>
      <c r="R1118" s="295"/>
      <c r="S1118" s="295"/>
      <c r="T1118" s="295"/>
      <c r="U1118" s="295"/>
      <c r="V1118" s="295"/>
      <c r="W1118" s="295"/>
      <c r="X1118" s="295"/>
      <c r="Y1118" s="426"/>
      <c r="Z1118" s="415"/>
      <c r="AA1118" s="415"/>
      <c r="AB1118" s="415"/>
      <c r="AC1118" s="415"/>
      <c r="AD1118" s="415"/>
      <c r="AE1118" s="415"/>
      <c r="AF1118" s="415"/>
      <c r="AG1118" s="415"/>
      <c r="AH1118" s="415"/>
      <c r="AI1118" s="415"/>
      <c r="AJ1118" s="415"/>
      <c r="AK1118" s="415"/>
      <c r="AL1118" s="415"/>
      <c r="AM1118" s="296">
        <f>SUM(Y1118:AL1118)</f>
        <v>0</v>
      </c>
    </row>
    <row r="1119" spans="1:39" ht="15" hidden="1" customHeight="1" outlineLevel="1">
      <c r="A1119" s="532"/>
      <c r="B1119" s="294" t="s">
        <v>346</v>
      </c>
      <c r="C1119" s="291" t="s">
        <v>163</v>
      </c>
      <c r="D1119" s="295"/>
      <c r="E1119" s="295"/>
      <c r="F1119" s="295"/>
      <c r="G1119" s="295"/>
      <c r="H1119" s="295"/>
      <c r="I1119" s="295"/>
      <c r="J1119" s="295"/>
      <c r="K1119" s="295"/>
      <c r="L1119" s="295"/>
      <c r="M1119" s="295"/>
      <c r="N1119" s="295">
        <f>N1118</f>
        <v>12</v>
      </c>
      <c r="O1119" s="295"/>
      <c r="P1119" s="295"/>
      <c r="Q1119" s="295"/>
      <c r="R1119" s="295"/>
      <c r="S1119" s="295"/>
      <c r="T1119" s="295"/>
      <c r="U1119" s="295"/>
      <c r="V1119" s="295"/>
      <c r="W1119" s="295"/>
      <c r="X1119" s="295"/>
      <c r="Y1119" s="411">
        <f>Y1118</f>
        <v>0</v>
      </c>
      <c r="Z1119" s="411">
        <f t="shared" ref="Z1119" si="2651">Z1118</f>
        <v>0</v>
      </c>
      <c r="AA1119" s="411">
        <f t="shared" ref="AA1119" si="2652">AA1118</f>
        <v>0</v>
      </c>
      <c r="AB1119" s="411">
        <f t="shared" ref="AB1119" si="2653">AB1118</f>
        <v>0</v>
      </c>
      <c r="AC1119" s="411">
        <f t="shared" ref="AC1119" si="2654">AC1118</f>
        <v>0</v>
      </c>
      <c r="AD1119" s="411">
        <f t="shared" ref="AD1119" si="2655">AD1118</f>
        <v>0</v>
      </c>
      <c r="AE1119" s="411">
        <f t="shared" ref="AE1119" si="2656">AE1118</f>
        <v>0</v>
      </c>
      <c r="AF1119" s="411">
        <f t="shared" ref="AF1119" si="2657">AF1118</f>
        <v>0</v>
      </c>
      <c r="AG1119" s="411">
        <f t="shared" ref="AG1119" si="2658">AG1118</f>
        <v>0</v>
      </c>
      <c r="AH1119" s="411">
        <f t="shared" ref="AH1119" si="2659">AH1118</f>
        <v>0</v>
      </c>
      <c r="AI1119" s="411">
        <f t="shared" ref="AI1119" si="2660">AI1118</f>
        <v>0</v>
      </c>
      <c r="AJ1119" s="411">
        <f t="shared" ref="AJ1119" si="2661">AJ1118</f>
        <v>0</v>
      </c>
      <c r="AK1119" s="411">
        <f t="shared" ref="AK1119" si="2662">AK1118</f>
        <v>0</v>
      </c>
      <c r="AL1119" s="411">
        <f t="shared" ref="AL1119" si="2663">AL1118</f>
        <v>0</v>
      </c>
      <c r="AM1119" s="306"/>
    </row>
    <row r="1120" spans="1:39" ht="15" hidden="1" customHeight="1" outlineLevel="1">
      <c r="A1120" s="532"/>
      <c r="B1120" s="428"/>
      <c r="C1120" s="291"/>
      <c r="D1120" s="291"/>
      <c r="E1120" s="291"/>
      <c r="F1120" s="291"/>
      <c r="G1120" s="291"/>
      <c r="H1120" s="291"/>
      <c r="I1120" s="291"/>
      <c r="J1120" s="291"/>
      <c r="K1120" s="291"/>
      <c r="L1120" s="291"/>
      <c r="M1120" s="291"/>
      <c r="N1120" s="291"/>
      <c r="O1120" s="291"/>
      <c r="P1120" s="291"/>
      <c r="Q1120" s="291"/>
      <c r="R1120" s="291"/>
      <c r="S1120" s="291"/>
      <c r="T1120" s="291"/>
      <c r="U1120" s="291"/>
      <c r="V1120" s="291"/>
      <c r="W1120" s="291"/>
      <c r="X1120" s="291"/>
      <c r="Y1120" s="412"/>
      <c r="Z1120" s="425"/>
      <c r="AA1120" s="425"/>
      <c r="AB1120" s="425"/>
      <c r="AC1120" s="425"/>
      <c r="AD1120" s="425"/>
      <c r="AE1120" s="425"/>
      <c r="AF1120" s="425"/>
      <c r="AG1120" s="425"/>
      <c r="AH1120" s="425"/>
      <c r="AI1120" s="425"/>
      <c r="AJ1120" s="425"/>
      <c r="AK1120" s="425"/>
      <c r="AL1120" s="425"/>
      <c r="AM1120" s="306"/>
    </row>
    <row r="1121" spans="1:39" ht="39.75" hidden="1" customHeight="1" outlineLevel="1">
      <c r="A1121" s="532">
        <v>48</v>
      </c>
      <c r="B1121" s="428" t="s">
        <v>140</v>
      </c>
      <c r="C1121" s="291" t="s">
        <v>25</v>
      </c>
      <c r="D1121" s="295"/>
      <c r="E1121" s="295"/>
      <c r="F1121" s="295"/>
      <c r="G1121" s="295"/>
      <c r="H1121" s="295"/>
      <c r="I1121" s="295"/>
      <c r="J1121" s="295"/>
      <c r="K1121" s="295"/>
      <c r="L1121" s="295"/>
      <c r="M1121" s="295"/>
      <c r="N1121" s="295">
        <v>12</v>
      </c>
      <c r="O1121" s="295"/>
      <c r="P1121" s="295"/>
      <c r="Q1121" s="295"/>
      <c r="R1121" s="295"/>
      <c r="S1121" s="295"/>
      <c r="T1121" s="295"/>
      <c r="U1121" s="295"/>
      <c r="V1121" s="295"/>
      <c r="W1121" s="295"/>
      <c r="X1121" s="295"/>
      <c r="Y1121" s="426"/>
      <c r="Z1121" s="415"/>
      <c r="AA1121" s="415"/>
      <c r="AB1121" s="415"/>
      <c r="AC1121" s="415"/>
      <c r="AD1121" s="415"/>
      <c r="AE1121" s="415"/>
      <c r="AF1121" s="415"/>
      <c r="AG1121" s="415"/>
      <c r="AH1121" s="415"/>
      <c r="AI1121" s="415"/>
      <c r="AJ1121" s="415"/>
      <c r="AK1121" s="415"/>
      <c r="AL1121" s="415"/>
      <c r="AM1121" s="296">
        <f>SUM(Y1121:AL1121)</f>
        <v>0</v>
      </c>
    </row>
    <row r="1122" spans="1:39" ht="15" hidden="1" customHeight="1" outlineLevel="1">
      <c r="A1122" s="532"/>
      <c r="B1122" s="294" t="s">
        <v>346</v>
      </c>
      <c r="C1122" s="291" t="s">
        <v>163</v>
      </c>
      <c r="D1122" s="295"/>
      <c r="E1122" s="295"/>
      <c r="F1122" s="295"/>
      <c r="G1122" s="295"/>
      <c r="H1122" s="295"/>
      <c r="I1122" s="295"/>
      <c r="J1122" s="295"/>
      <c r="K1122" s="295"/>
      <c r="L1122" s="295"/>
      <c r="M1122" s="295"/>
      <c r="N1122" s="295">
        <f>N1121</f>
        <v>12</v>
      </c>
      <c r="O1122" s="295"/>
      <c r="P1122" s="295"/>
      <c r="Q1122" s="295"/>
      <c r="R1122" s="295"/>
      <c r="S1122" s="295"/>
      <c r="T1122" s="295"/>
      <c r="U1122" s="295"/>
      <c r="V1122" s="295"/>
      <c r="W1122" s="295"/>
      <c r="X1122" s="295"/>
      <c r="Y1122" s="411">
        <f>Y1121</f>
        <v>0</v>
      </c>
      <c r="Z1122" s="411">
        <f t="shared" ref="Z1122" si="2664">Z1121</f>
        <v>0</v>
      </c>
      <c r="AA1122" s="411">
        <f t="shared" ref="AA1122" si="2665">AA1121</f>
        <v>0</v>
      </c>
      <c r="AB1122" s="411">
        <f t="shared" ref="AB1122" si="2666">AB1121</f>
        <v>0</v>
      </c>
      <c r="AC1122" s="411">
        <f t="shared" ref="AC1122" si="2667">AC1121</f>
        <v>0</v>
      </c>
      <c r="AD1122" s="411">
        <f t="shared" ref="AD1122" si="2668">AD1121</f>
        <v>0</v>
      </c>
      <c r="AE1122" s="411">
        <f t="shared" ref="AE1122" si="2669">AE1121</f>
        <v>0</v>
      </c>
      <c r="AF1122" s="411">
        <f t="shared" ref="AF1122" si="2670">AF1121</f>
        <v>0</v>
      </c>
      <c r="AG1122" s="411">
        <f t="shared" ref="AG1122" si="2671">AG1121</f>
        <v>0</v>
      </c>
      <c r="AH1122" s="411">
        <f t="shared" ref="AH1122" si="2672">AH1121</f>
        <v>0</v>
      </c>
      <c r="AI1122" s="411">
        <f t="shared" ref="AI1122" si="2673">AI1121</f>
        <v>0</v>
      </c>
      <c r="AJ1122" s="411">
        <f t="shared" ref="AJ1122" si="2674">AJ1121</f>
        <v>0</v>
      </c>
      <c r="AK1122" s="411">
        <f t="shared" ref="AK1122" si="2675">AK1121</f>
        <v>0</v>
      </c>
      <c r="AL1122" s="411">
        <f t="shared" ref="AL1122" si="2676">AL1121</f>
        <v>0</v>
      </c>
      <c r="AM1122" s="306"/>
    </row>
    <row r="1123" spans="1:39" ht="15" hidden="1" customHeight="1" outlineLevel="1">
      <c r="A1123" s="532"/>
      <c r="B1123" s="428"/>
      <c r="C1123" s="291"/>
      <c r="D1123" s="291"/>
      <c r="E1123" s="291"/>
      <c r="F1123" s="291"/>
      <c r="G1123" s="291"/>
      <c r="H1123" s="291"/>
      <c r="I1123" s="291"/>
      <c r="J1123" s="291"/>
      <c r="K1123" s="291"/>
      <c r="L1123" s="291"/>
      <c r="M1123" s="291"/>
      <c r="N1123" s="291"/>
      <c r="O1123" s="291"/>
      <c r="P1123" s="291"/>
      <c r="Q1123" s="291"/>
      <c r="R1123" s="291"/>
      <c r="S1123" s="291"/>
      <c r="T1123" s="291"/>
      <c r="U1123" s="291"/>
      <c r="V1123" s="291"/>
      <c r="W1123" s="291"/>
      <c r="X1123" s="291"/>
      <c r="Y1123" s="412"/>
      <c r="Z1123" s="425"/>
      <c r="AA1123" s="425"/>
      <c r="AB1123" s="425"/>
      <c r="AC1123" s="425"/>
      <c r="AD1123" s="425"/>
      <c r="AE1123" s="425"/>
      <c r="AF1123" s="425"/>
      <c r="AG1123" s="425"/>
      <c r="AH1123" s="425"/>
      <c r="AI1123" s="425"/>
      <c r="AJ1123" s="425"/>
      <c r="AK1123" s="425"/>
      <c r="AL1123" s="425"/>
      <c r="AM1123" s="306"/>
    </row>
    <row r="1124" spans="1:39" ht="33" hidden="1" customHeight="1" outlineLevel="1">
      <c r="A1124" s="532">
        <v>49</v>
      </c>
      <c r="B1124" s="428" t="s">
        <v>141</v>
      </c>
      <c r="C1124" s="291" t="s">
        <v>25</v>
      </c>
      <c r="D1124" s="295"/>
      <c r="E1124" s="295"/>
      <c r="F1124" s="295"/>
      <c r="G1124" s="295"/>
      <c r="H1124" s="295"/>
      <c r="I1124" s="295"/>
      <c r="J1124" s="295"/>
      <c r="K1124" s="295"/>
      <c r="L1124" s="295"/>
      <c r="M1124" s="295"/>
      <c r="N1124" s="295">
        <v>12</v>
      </c>
      <c r="O1124" s="295"/>
      <c r="P1124" s="295"/>
      <c r="Q1124" s="295"/>
      <c r="R1124" s="295"/>
      <c r="S1124" s="295"/>
      <c r="T1124" s="295"/>
      <c r="U1124" s="295"/>
      <c r="V1124" s="295"/>
      <c r="W1124" s="295"/>
      <c r="X1124" s="295"/>
      <c r="Y1124" s="426"/>
      <c r="Z1124" s="415"/>
      <c r="AA1124" s="415"/>
      <c r="AB1124" s="415"/>
      <c r="AC1124" s="415"/>
      <c r="AD1124" s="415"/>
      <c r="AE1124" s="415"/>
      <c r="AF1124" s="415"/>
      <c r="AG1124" s="415"/>
      <c r="AH1124" s="415"/>
      <c r="AI1124" s="415"/>
      <c r="AJ1124" s="415"/>
      <c r="AK1124" s="415"/>
      <c r="AL1124" s="415"/>
      <c r="AM1124" s="296">
        <f>SUM(Y1124:AL1124)</f>
        <v>0</v>
      </c>
    </row>
    <row r="1125" spans="1:39" ht="15" hidden="1" customHeight="1" outlineLevel="1">
      <c r="A1125" s="532"/>
      <c r="B1125" s="294" t="s">
        <v>346</v>
      </c>
      <c r="C1125" s="291" t="s">
        <v>163</v>
      </c>
      <c r="D1125" s="295"/>
      <c r="E1125" s="295"/>
      <c r="F1125" s="295"/>
      <c r="G1125" s="295"/>
      <c r="H1125" s="295"/>
      <c r="I1125" s="295"/>
      <c r="J1125" s="295"/>
      <c r="K1125" s="295"/>
      <c r="L1125" s="295"/>
      <c r="M1125" s="295"/>
      <c r="N1125" s="295">
        <f>N1124</f>
        <v>12</v>
      </c>
      <c r="O1125" s="295"/>
      <c r="P1125" s="295"/>
      <c r="Q1125" s="295"/>
      <c r="R1125" s="295"/>
      <c r="S1125" s="295"/>
      <c r="T1125" s="295"/>
      <c r="U1125" s="295"/>
      <c r="V1125" s="295"/>
      <c r="W1125" s="295"/>
      <c r="X1125" s="295"/>
      <c r="Y1125" s="411">
        <f>Y1124</f>
        <v>0</v>
      </c>
      <c r="Z1125" s="411">
        <f t="shared" ref="Z1125" si="2677">Z1124</f>
        <v>0</v>
      </c>
      <c r="AA1125" s="411">
        <f t="shared" ref="AA1125" si="2678">AA1124</f>
        <v>0</v>
      </c>
      <c r="AB1125" s="411">
        <f t="shared" ref="AB1125" si="2679">AB1124</f>
        <v>0</v>
      </c>
      <c r="AC1125" s="411">
        <f t="shared" ref="AC1125" si="2680">AC1124</f>
        <v>0</v>
      </c>
      <c r="AD1125" s="411">
        <f t="shared" ref="AD1125" si="2681">AD1124</f>
        <v>0</v>
      </c>
      <c r="AE1125" s="411">
        <f t="shared" ref="AE1125" si="2682">AE1124</f>
        <v>0</v>
      </c>
      <c r="AF1125" s="411">
        <f t="shared" ref="AF1125" si="2683">AF1124</f>
        <v>0</v>
      </c>
      <c r="AG1125" s="411">
        <f t="shared" ref="AG1125" si="2684">AG1124</f>
        <v>0</v>
      </c>
      <c r="AH1125" s="411">
        <f t="shared" ref="AH1125" si="2685">AH1124</f>
        <v>0</v>
      </c>
      <c r="AI1125" s="411">
        <f t="shared" ref="AI1125" si="2686">AI1124</f>
        <v>0</v>
      </c>
      <c r="AJ1125" s="411">
        <f t="shared" ref="AJ1125" si="2687">AJ1124</f>
        <v>0</v>
      </c>
      <c r="AK1125" s="411">
        <f t="shared" ref="AK1125" si="2688">AK1124</f>
        <v>0</v>
      </c>
      <c r="AL1125" s="411">
        <f t="shared" ref="AL1125" si="2689">AL1124</f>
        <v>0</v>
      </c>
      <c r="AM1125" s="306"/>
    </row>
    <row r="1126" spans="1:39" ht="15" hidden="1" customHeight="1" outlineLevel="1">
      <c r="A1126" s="532"/>
      <c r="B1126" s="294"/>
      <c r="C1126" s="305"/>
      <c r="D1126" s="291"/>
      <c r="E1126" s="291"/>
      <c r="F1126" s="291"/>
      <c r="G1126" s="291"/>
      <c r="H1126" s="291"/>
      <c r="I1126" s="291"/>
      <c r="J1126" s="291"/>
      <c r="K1126" s="291"/>
      <c r="L1126" s="291"/>
      <c r="M1126" s="291"/>
      <c r="N1126" s="291"/>
      <c r="O1126" s="291"/>
      <c r="P1126" s="291"/>
      <c r="Q1126" s="291"/>
      <c r="R1126" s="291"/>
      <c r="S1126" s="291"/>
      <c r="T1126" s="291"/>
      <c r="U1126" s="291"/>
      <c r="V1126" s="291"/>
      <c r="W1126" s="291"/>
      <c r="X1126" s="291"/>
      <c r="Y1126" s="301"/>
      <c r="Z1126" s="301"/>
      <c r="AA1126" s="301"/>
      <c r="AB1126" s="301"/>
      <c r="AC1126" s="301"/>
      <c r="AD1126" s="301"/>
      <c r="AE1126" s="301"/>
      <c r="AF1126" s="301"/>
      <c r="AG1126" s="301"/>
      <c r="AH1126" s="301"/>
      <c r="AI1126" s="301"/>
      <c r="AJ1126" s="301"/>
      <c r="AK1126" s="301"/>
      <c r="AL1126" s="301"/>
      <c r="AM1126" s="306"/>
    </row>
    <row r="1127" spans="1:39" ht="16" collapsed="1">
      <c r="B1127" s="327" t="s">
        <v>347</v>
      </c>
      <c r="C1127" s="329"/>
      <c r="D1127" s="329">
        <f>SUM(D970:D1125)</f>
        <v>0</v>
      </c>
      <c r="E1127" s="329"/>
      <c r="F1127" s="329"/>
      <c r="G1127" s="329"/>
      <c r="H1127" s="329"/>
      <c r="I1127" s="329"/>
      <c r="J1127" s="329"/>
      <c r="K1127" s="329"/>
      <c r="L1127" s="329"/>
      <c r="M1127" s="329"/>
      <c r="N1127" s="329"/>
      <c r="O1127" s="329">
        <f>SUM(O970:O1125)</f>
        <v>0</v>
      </c>
      <c r="P1127" s="329"/>
      <c r="Q1127" s="329"/>
      <c r="R1127" s="329"/>
      <c r="S1127" s="329"/>
      <c r="T1127" s="329"/>
      <c r="U1127" s="329"/>
      <c r="V1127" s="329"/>
      <c r="W1127" s="329"/>
      <c r="X1127" s="329"/>
      <c r="Y1127" s="329">
        <f>IF(Y968="kWh",SUMPRODUCT(D970:D1125,Y970:Y1125))</f>
        <v>0</v>
      </c>
      <c r="Z1127" s="329">
        <f>IF(Z968="kWh",SUMPRODUCT(D970:D1125,Z970:Z1125))</f>
        <v>0</v>
      </c>
      <c r="AA1127" s="329">
        <f>IF(AA968="kw",SUMPRODUCT(N970:N1125,O970:O1125,AA970:AA1125),SUMPRODUCT(D970:D1125,AA970:AA1125))</f>
        <v>0</v>
      </c>
      <c r="AB1127" s="329">
        <f>IF(AB968="kw",SUMPRODUCT(N970:N1125,O970:O1125,AB970:AB1125),SUMPRODUCT(D970:D1125,AB970:AB1125))</f>
        <v>0</v>
      </c>
      <c r="AC1127" s="329">
        <f>IF(AC968="kw",SUMPRODUCT(N970:N1125,O970:O1125,AC970:AC1125),SUMPRODUCT(D970:D1125,AC970:AC1125))</f>
        <v>0</v>
      </c>
      <c r="AD1127" s="329">
        <f>IF(AD968="kw",SUMPRODUCT(N970:N1125,O970:O1125,AD970:AD1125),SUMPRODUCT(D970:D1125,AD970:AD1125))</f>
        <v>0</v>
      </c>
      <c r="AE1127" s="329">
        <f>IF(AE968="kw",SUMPRODUCT(N970:N1125,O970:O1125,AE970:AE1125),SUMPRODUCT(D970:D1125,AE970:AE1125))</f>
        <v>0</v>
      </c>
      <c r="AF1127" s="329">
        <f>IF(AF968="kw",SUMPRODUCT(N970:N1125,O970:O1125,AF970:AF1125),SUMPRODUCT(D970:D1125,AF970:AF1125))</f>
        <v>0</v>
      </c>
      <c r="AG1127" s="329">
        <f>IF(AG968="kw",SUMPRODUCT(N970:N1125,O970:O1125,AG970:AG1125),SUMPRODUCT(D970:D1125,AG970:AG1125))</f>
        <v>0</v>
      </c>
      <c r="AH1127" s="329">
        <f>IF(AH968="kw",SUMPRODUCT(N970:N1125,O970:O1125,AH970:AH1125),SUMPRODUCT(D970:D1125,AH970:AH1125))</f>
        <v>0</v>
      </c>
      <c r="AI1127" s="329">
        <f>IF(AI968="kw",SUMPRODUCT(N970:N1125,O970:O1125,AI970:AI1125),SUMPRODUCT(D970:D1125,AI970:AI1125))</f>
        <v>0</v>
      </c>
      <c r="AJ1127" s="329">
        <f>IF(AJ968="kw",SUMPRODUCT(N970:N1125,O970:O1125,AJ970:AJ1125),SUMPRODUCT(D970:D1125,AJ970:AJ1125))</f>
        <v>0</v>
      </c>
      <c r="AK1127" s="329">
        <f>IF(AK968="kw",SUMPRODUCT(N970:N1125,O970:O1125,AK970:AK1125),SUMPRODUCT(D970:D1125,AK970:AK1125))</f>
        <v>0</v>
      </c>
      <c r="AL1127" s="329">
        <f>IF(AL968="kw",SUMPRODUCT(N970:N1125,O970:O1125,AL970:AL1125),SUMPRODUCT(D970:D1125,AL970:AL1125))</f>
        <v>0</v>
      </c>
      <c r="AM1127" s="330"/>
    </row>
    <row r="1128" spans="1:39" ht="16">
      <c r="B1128" s="391" t="s">
        <v>348</v>
      </c>
      <c r="C1128" s="392"/>
      <c r="D1128" s="392"/>
      <c r="E1128" s="392"/>
      <c r="F1128" s="392"/>
      <c r="G1128" s="392"/>
      <c r="H1128" s="392"/>
      <c r="I1128" s="392"/>
      <c r="J1128" s="392"/>
      <c r="K1128" s="392"/>
      <c r="L1128" s="392"/>
      <c r="M1128" s="392"/>
      <c r="N1128" s="392"/>
      <c r="O1128" s="392"/>
      <c r="P1128" s="392"/>
      <c r="Q1128" s="392"/>
      <c r="R1128" s="392"/>
      <c r="S1128" s="392"/>
      <c r="T1128" s="392"/>
      <c r="U1128" s="392"/>
      <c r="V1128" s="392"/>
      <c r="W1128" s="392"/>
      <c r="X1128" s="392"/>
      <c r="Y1128" s="392">
        <f>HLOOKUP(Y784,'2. LRAMVA Threshold'!$B$42:$Q$53,12,FALSE)</f>
        <v>0</v>
      </c>
      <c r="Z1128" s="392">
        <f>HLOOKUP(Z784,'2. LRAMVA Threshold'!$B$42:$Q$53,12,FALSE)</f>
        <v>0</v>
      </c>
      <c r="AA1128" s="392">
        <f>HLOOKUP(AA784,'2. LRAMVA Threshold'!$B$42:$Q$53,12,FALSE)</f>
        <v>0</v>
      </c>
      <c r="AB1128" s="392">
        <f>HLOOKUP(AB784,'2. LRAMVA Threshold'!$B$42:$Q$53,12,FALSE)</f>
        <v>0</v>
      </c>
      <c r="AC1128" s="392">
        <f>HLOOKUP(AC784,'2. LRAMVA Threshold'!$B$42:$Q$53,12,FALSE)</f>
        <v>0</v>
      </c>
      <c r="AD1128" s="392">
        <f>HLOOKUP(AD784,'2. LRAMVA Threshold'!$B$42:$Q$53,12,FALSE)</f>
        <v>0</v>
      </c>
      <c r="AE1128" s="392">
        <f>HLOOKUP(AE784,'2. LRAMVA Threshold'!$B$42:$Q$53,12,FALSE)</f>
        <v>0</v>
      </c>
      <c r="AF1128" s="392">
        <f>HLOOKUP(AF784,'2. LRAMVA Threshold'!$B$42:$Q$53,12,FALSE)</f>
        <v>0</v>
      </c>
      <c r="AG1128" s="392">
        <f>HLOOKUP(AG784,'2. LRAMVA Threshold'!$B$42:$Q$53,12,FALSE)</f>
        <v>0</v>
      </c>
      <c r="AH1128" s="392">
        <f>HLOOKUP(AH784,'2. LRAMVA Threshold'!$B$42:$Q$53,12,FALSE)</f>
        <v>0</v>
      </c>
      <c r="AI1128" s="392">
        <f>HLOOKUP(AI784,'2. LRAMVA Threshold'!$B$42:$Q$53,12,FALSE)</f>
        <v>0</v>
      </c>
      <c r="AJ1128" s="392">
        <f>HLOOKUP(AJ784,'2. LRAMVA Threshold'!$B$42:$Q$53,12,FALSE)</f>
        <v>0</v>
      </c>
      <c r="AK1128" s="392">
        <f>HLOOKUP(AK784,'2. LRAMVA Threshold'!$B$42:$Q$53,12,FALSE)</f>
        <v>0</v>
      </c>
      <c r="AL1128" s="392">
        <f>HLOOKUP(AL784,'2. LRAMVA Threshold'!$B$42:$Q$53,12,FALSE)</f>
        <v>0</v>
      </c>
      <c r="AM1128" s="442"/>
    </row>
    <row r="1129" spans="1:39" ht="16">
      <c r="B1129" s="394"/>
      <c r="C1129" s="432"/>
      <c r="D1129" s="433"/>
      <c r="E1129" s="433"/>
      <c r="F1129" s="433"/>
      <c r="G1129" s="433"/>
      <c r="H1129" s="433"/>
      <c r="I1129" s="433"/>
      <c r="J1129" s="433"/>
      <c r="K1129" s="433"/>
      <c r="L1129" s="433"/>
      <c r="M1129" s="433"/>
      <c r="N1129" s="433"/>
      <c r="O1129" s="434"/>
      <c r="P1129" s="433"/>
      <c r="Q1129" s="433"/>
      <c r="R1129" s="433"/>
      <c r="S1129" s="435"/>
      <c r="T1129" s="435"/>
      <c r="U1129" s="435"/>
      <c r="V1129" s="435"/>
      <c r="W1129" s="433"/>
      <c r="X1129" s="433"/>
      <c r="Y1129" s="436"/>
      <c r="Z1129" s="436"/>
      <c r="AA1129" s="436"/>
      <c r="AB1129" s="436"/>
      <c r="AC1129" s="436"/>
      <c r="AD1129" s="436"/>
      <c r="AE1129" s="436"/>
      <c r="AF1129" s="399"/>
      <c r="AG1129" s="399"/>
      <c r="AH1129" s="399"/>
      <c r="AI1129" s="399"/>
      <c r="AJ1129" s="399"/>
      <c r="AK1129" s="399"/>
      <c r="AL1129" s="399"/>
      <c r="AM1129" s="400"/>
    </row>
    <row r="1130" spans="1:39" ht="16">
      <c r="B1130" s="324" t="s">
        <v>349</v>
      </c>
      <c r="C1130" s="338"/>
      <c r="D1130" s="338"/>
      <c r="E1130" s="376"/>
      <c r="F1130" s="376"/>
      <c r="G1130" s="376"/>
      <c r="H1130" s="376"/>
      <c r="I1130" s="376"/>
      <c r="J1130" s="376"/>
      <c r="K1130" s="376"/>
      <c r="L1130" s="376"/>
      <c r="M1130" s="376"/>
      <c r="N1130" s="376"/>
      <c r="O1130" s="291"/>
      <c r="P1130" s="340"/>
      <c r="Q1130" s="340"/>
      <c r="R1130" s="340"/>
      <c r="S1130" s="339"/>
      <c r="T1130" s="339"/>
      <c r="U1130" s="339"/>
      <c r="V1130" s="339"/>
      <c r="W1130" s="340"/>
      <c r="X1130" s="340"/>
      <c r="Y1130" s="341">
        <f>HLOOKUP(Y$35,'3.  Distribution Rates'!$C$122:$P$133,12,FALSE)</f>
        <v>0</v>
      </c>
      <c r="Z1130" s="341">
        <f>HLOOKUP(Z$35,'3.  Distribution Rates'!$C$122:$P$133,12,FALSE)</f>
        <v>0</v>
      </c>
      <c r="AA1130" s="341">
        <f>HLOOKUP(AA$35,'3.  Distribution Rates'!$C$122:$P$133,12,FALSE)</f>
        <v>0</v>
      </c>
      <c r="AB1130" s="341">
        <f>HLOOKUP(AB$35,'3.  Distribution Rates'!$C$122:$P$133,12,FALSE)</f>
        <v>0</v>
      </c>
      <c r="AC1130" s="341">
        <f>HLOOKUP(AC$35,'3.  Distribution Rates'!$C$122:$P$133,12,FALSE)</f>
        <v>0</v>
      </c>
      <c r="AD1130" s="341">
        <f>HLOOKUP(AD$35,'3.  Distribution Rates'!$C$122:$P$133,12,FALSE)</f>
        <v>0</v>
      </c>
      <c r="AE1130" s="341">
        <f>HLOOKUP(AE$35,'3.  Distribution Rates'!$C$122:$P$133,12,FALSE)</f>
        <v>0</v>
      </c>
      <c r="AF1130" s="341">
        <f>HLOOKUP(AF$35,'3.  Distribution Rates'!$C$122:$P$133,12,FALSE)</f>
        <v>0</v>
      </c>
      <c r="AG1130" s="341">
        <f>HLOOKUP(AG$35,'3.  Distribution Rates'!$C$122:$P$133,12,FALSE)</f>
        <v>0</v>
      </c>
      <c r="AH1130" s="341">
        <f>HLOOKUP(AH$35,'3.  Distribution Rates'!$C$122:$P$133,12,FALSE)</f>
        <v>0</v>
      </c>
      <c r="AI1130" s="341">
        <f>HLOOKUP(AI$35,'3.  Distribution Rates'!$C$122:$P$133,12,FALSE)</f>
        <v>0</v>
      </c>
      <c r="AJ1130" s="341">
        <f>HLOOKUP(AJ$35,'3.  Distribution Rates'!$C$122:$P$133,12,FALSE)</f>
        <v>0</v>
      </c>
      <c r="AK1130" s="341">
        <f>HLOOKUP(AK$35,'3.  Distribution Rates'!$C$122:$P$133,12,FALSE)</f>
        <v>0</v>
      </c>
      <c r="AL1130" s="341">
        <f>HLOOKUP(AL$35,'3.  Distribution Rates'!$C$122:$P$133,12,FALSE)</f>
        <v>0</v>
      </c>
      <c r="AM1130" s="444"/>
    </row>
    <row r="1131" spans="1:39" ht="16">
      <c r="B1131" s="324" t="s">
        <v>353</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'4.  2011-2014 LRAM'!Y143*Y1130</f>
        <v>0</v>
      </c>
      <c r="Z1131" s="378">
        <f>'4.  2011-2014 LRAM'!Z143*Z1130</f>
        <v>0</v>
      </c>
      <c r="AA1131" s="378">
        <f>'4.  2011-2014 LRAM'!AA143*AA1130</f>
        <v>0</v>
      </c>
      <c r="AB1131" s="378">
        <f>'4.  2011-2014 LRAM'!AB143*AB1130</f>
        <v>0</v>
      </c>
      <c r="AC1131" s="378">
        <f>'4.  2011-2014 LRAM'!AC143*AC1130</f>
        <v>0</v>
      </c>
      <c r="AD1131" s="378">
        <f>'4.  2011-2014 LRAM'!AD143*AD1130</f>
        <v>0</v>
      </c>
      <c r="AE1131" s="378">
        <f>'4.  2011-2014 LRAM'!AE143*AE1130</f>
        <v>0</v>
      </c>
      <c r="AF1131" s="378">
        <f>'4.  2011-2014 LRAM'!AF143*AF1130</f>
        <v>0</v>
      </c>
      <c r="AG1131" s="378">
        <f>'4.  2011-2014 LRAM'!AG143*AG1130</f>
        <v>0</v>
      </c>
      <c r="AH1131" s="378">
        <f>'4.  2011-2014 LRAM'!AH143*AH1130</f>
        <v>0</v>
      </c>
      <c r="AI1131" s="378">
        <f>'4.  2011-2014 LRAM'!AI143*AI1130</f>
        <v>0</v>
      </c>
      <c r="AJ1131" s="378">
        <f>'4.  2011-2014 LRAM'!AJ143*AJ1130</f>
        <v>0</v>
      </c>
      <c r="AK1131" s="378">
        <f>'4.  2011-2014 LRAM'!AK143*AK1130</f>
        <v>0</v>
      </c>
      <c r="AL1131" s="378">
        <f>'4.  2011-2014 LRAM'!AL143*AL1130</f>
        <v>0</v>
      </c>
      <c r="AM1131" s="629">
        <f t="shared" ref="AM1131:AM1140" si="2690">SUM(Y1131:AL1131)</f>
        <v>0</v>
      </c>
    </row>
    <row r="1132" spans="1:39" ht="16">
      <c r="B1132" s="324" t="s">
        <v>354</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'4.  2011-2014 LRAM'!Y272*Y1130</f>
        <v>0</v>
      </c>
      <c r="Z1132" s="378">
        <f>'4.  2011-2014 LRAM'!Z272*Z1130</f>
        <v>0</v>
      </c>
      <c r="AA1132" s="378">
        <f>'4.  2011-2014 LRAM'!AA272*AA1130</f>
        <v>0</v>
      </c>
      <c r="AB1132" s="378">
        <f>'4.  2011-2014 LRAM'!AB272*AB1130</f>
        <v>0</v>
      </c>
      <c r="AC1132" s="378">
        <f>'4.  2011-2014 LRAM'!AC272*AC1130</f>
        <v>0</v>
      </c>
      <c r="AD1132" s="378">
        <f>'4.  2011-2014 LRAM'!AD272*AD1130</f>
        <v>0</v>
      </c>
      <c r="AE1132" s="378">
        <f>'4.  2011-2014 LRAM'!AE272*AE1130</f>
        <v>0</v>
      </c>
      <c r="AF1132" s="378">
        <f>'4.  2011-2014 LRAM'!AF272*AF1130</f>
        <v>0</v>
      </c>
      <c r="AG1132" s="378">
        <f>'4.  2011-2014 LRAM'!AG272*AG1130</f>
        <v>0</v>
      </c>
      <c r="AH1132" s="378">
        <f>'4.  2011-2014 LRAM'!AH272*AH1130</f>
        <v>0</v>
      </c>
      <c r="AI1132" s="378">
        <f>'4.  2011-2014 LRAM'!AI272*AI1130</f>
        <v>0</v>
      </c>
      <c r="AJ1132" s="378">
        <f>'4.  2011-2014 LRAM'!AJ272*AJ1130</f>
        <v>0</v>
      </c>
      <c r="AK1132" s="378">
        <f>'4.  2011-2014 LRAM'!AK272*AK1130</f>
        <v>0</v>
      </c>
      <c r="AL1132" s="378">
        <f>'4.  2011-2014 LRAM'!AL272*AL1130</f>
        <v>0</v>
      </c>
      <c r="AM1132" s="629">
        <f t="shared" si="2690"/>
        <v>0</v>
      </c>
    </row>
    <row r="1133" spans="1:39" ht="16">
      <c r="B1133" s="324" t="s">
        <v>355</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'4.  2011-2014 LRAM'!Y401*Y1130</f>
        <v>0</v>
      </c>
      <c r="Z1133" s="378">
        <f>'4.  2011-2014 LRAM'!Z401*Z1130</f>
        <v>0</v>
      </c>
      <c r="AA1133" s="378">
        <f>'4.  2011-2014 LRAM'!AA401*AA1130</f>
        <v>0</v>
      </c>
      <c r="AB1133" s="378">
        <f>'4.  2011-2014 LRAM'!AB401*AB1130</f>
        <v>0</v>
      </c>
      <c r="AC1133" s="378">
        <f>'4.  2011-2014 LRAM'!AC401*AC1130</f>
        <v>0</v>
      </c>
      <c r="AD1133" s="378">
        <f>'4.  2011-2014 LRAM'!AD401*AD1130</f>
        <v>0</v>
      </c>
      <c r="AE1133" s="378">
        <f>'4.  2011-2014 LRAM'!AE401*AE1130</f>
        <v>0</v>
      </c>
      <c r="AF1133" s="378">
        <f>'4.  2011-2014 LRAM'!AF401*AF1130</f>
        <v>0</v>
      </c>
      <c r="AG1133" s="378">
        <f>'4.  2011-2014 LRAM'!AG401*AG1130</f>
        <v>0</v>
      </c>
      <c r="AH1133" s="378">
        <f>'4.  2011-2014 LRAM'!AH401*AH1130</f>
        <v>0</v>
      </c>
      <c r="AI1133" s="378">
        <f>'4.  2011-2014 LRAM'!AI401*AI1130</f>
        <v>0</v>
      </c>
      <c r="AJ1133" s="378">
        <f>'4.  2011-2014 LRAM'!AJ401*AJ1130</f>
        <v>0</v>
      </c>
      <c r="AK1133" s="378">
        <f>'4.  2011-2014 LRAM'!AK401*AK1130</f>
        <v>0</v>
      </c>
      <c r="AL1133" s="378">
        <f>'4.  2011-2014 LRAM'!AL401*AL1130</f>
        <v>0</v>
      </c>
      <c r="AM1133" s="629">
        <f t="shared" si="2690"/>
        <v>0</v>
      </c>
    </row>
    <row r="1134" spans="1:39" ht="16">
      <c r="B1134" s="324" t="s">
        <v>356</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'4.  2011-2014 LRAM'!Y531*Y1130</f>
        <v>0</v>
      </c>
      <c r="Z1134" s="378">
        <f>'4.  2011-2014 LRAM'!Z531*Z1130</f>
        <v>0</v>
      </c>
      <c r="AA1134" s="378">
        <f>'4.  2011-2014 LRAM'!AA531*AA1130</f>
        <v>0</v>
      </c>
      <c r="AB1134" s="378">
        <f>'4.  2011-2014 LRAM'!AB531*AB1130</f>
        <v>0</v>
      </c>
      <c r="AC1134" s="378">
        <f>'4.  2011-2014 LRAM'!AC531*AC1130</f>
        <v>0</v>
      </c>
      <c r="AD1134" s="378">
        <f>'4.  2011-2014 LRAM'!AD531*AD1130</f>
        <v>0</v>
      </c>
      <c r="AE1134" s="378">
        <f>'4.  2011-2014 LRAM'!AE531*AE1130</f>
        <v>0</v>
      </c>
      <c r="AF1134" s="378">
        <f>'4.  2011-2014 LRAM'!AF531*AF1130</f>
        <v>0</v>
      </c>
      <c r="AG1134" s="378">
        <f>'4.  2011-2014 LRAM'!AG531*AG1130</f>
        <v>0</v>
      </c>
      <c r="AH1134" s="378">
        <f>'4.  2011-2014 LRAM'!AH531*AH1130</f>
        <v>0</v>
      </c>
      <c r="AI1134" s="378">
        <f>'4.  2011-2014 LRAM'!AI531*AI1130</f>
        <v>0</v>
      </c>
      <c r="AJ1134" s="378">
        <f>'4.  2011-2014 LRAM'!AJ531*AJ1130</f>
        <v>0</v>
      </c>
      <c r="AK1134" s="378">
        <f>'4.  2011-2014 LRAM'!AK531*AK1130</f>
        <v>0</v>
      </c>
      <c r="AL1134" s="378">
        <f>'4.  2011-2014 LRAM'!AL531*AL1130</f>
        <v>0</v>
      </c>
      <c r="AM1134" s="629">
        <f t="shared" si="2690"/>
        <v>0</v>
      </c>
    </row>
    <row r="1135" spans="1:39" ht="16">
      <c r="B1135" s="324" t="s">
        <v>357</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 t="shared" ref="Y1135:AL1135" si="2691">Y217*Y1130</f>
        <v>0</v>
      </c>
      <c r="Z1135" s="378">
        <f t="shared" si="2691"/>
        <v>0</v>
      </c>
      <c r="AA1135" s="378">
        <f t="shared" si="2691"/>
        <v>0</v>
      </c>
      <c r="AB1135" s="378">
        <f t="shared" si="2691"/>
        <v>0</v>
      </c>
      <c r="AC1135" s="378">
        <f t="shared" si="2691"/>
        <v>0</v>
      </c>
      <c r="AD1135" s="378">
        <f t="shared" si="2691"/>
        <v>0</v>
      </c>
      <c r="AE1135" s="378">
        <f t="shared" si="2691"/>
        <v>0</v>
      </c>
      <c r="AF1135" s="378">
        <f t="shared" si="2691"/>
        <v>0</v>
      </c>
      <c r="AG1135" s="378">
        <f t="shared" si="2691"/>
        <v>0</v>
      </c>
      <c r="AH1135" s="378">
        <f t="shared" si="2691"/>
        <v>0</v>
      </c>
      <c r="AI1135" s="378">
        <f t="shared" si="2691"/>
        <v>0</v>
      </c>
      <c r="AJ1135" s="378">
        <f t="shared" si="2691"/>
        <v>0</v>
      </c>
      <c r="AK1135" s="378">
        <f t="shared" si="2691"/>
        <v>0</v>
      </c>
      <c r="AL1135" s="378">
        <f t="shared" si="2691"/>
        <v>0</v>
      </c>
      <c r="AM1135" s="629">
        <f t="shared" si="2690"/>
        <v>0</v>
      </c>
    </row>
    <row r="1136" spans="1:39" ht="16">
      <c r="B1136" s="324" t="s">
        <v>358</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 t="shared" ref="Y1136:AL1136" si="2692">Y405*Y1130</f>
        <v>0</v>
      </c>
      <c r="Z1136" s="378">
        <f t="shared" si="2692"/>
        <v>0</v>
      </c>
      <c r="AA1136" s="378">
        <f t="shared" si="2692"/>
        <v>0</v>
      </c>
      <c r="AB1136" s="378">
        <f t="shared" si="2692"/>
        <v>0</v>
      </c>
      <c r="AC1136" s="378">
        <f t="shared" si="2692"/>
        <v>0</v>
      </c>
      <c r="AD1136" s="378">
        <f t="shared" si="2692"/>
        <v>0</v>
      </c>
      <c r="AE1136" s="378">
        <f t="shared" si="2692"/>
        <v>0</v>
      </c>
      <c r="AF1136" s="378">
        <f t="shared" si="2692"/>
        <v>0</v>
      </c>
      <c r="AG1136" s="378">
        <f t="shared" si="2692"/>
        <v>0</v>
      </c>
      <c r="AH1136" s="378">
        <f t="shared" si="2692"/>
        <v>0</v>
      </c>
      <c r="AI1136" s="378">
        <f t="shared" si="2692"/>
        <v>0</v>
      </c>
      <c r="AJ1136" s="378">
        <f t="shared" si="2692"/>
        <v>0</v>
      </c>
      <c r="AK1136" s="378">
        <f t="shared" si="2692"/>
        <v>0</v>
      </c>
      <c r="AL1136" s="378">
        <f t="shared" si="2692"/>
        <v>0</v>
      </c>
      <c r="AM1136" s="629">
        <f t="shared" si="2690"/>
        <v>0</v>
      </c>
    </row>
    <row r="1137" spans="2:39" ht="16">
      <c r="B1137" s="324" t="s">
        <v>359</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 t="shared" ref="Y1137:AL1137" si="2693">Y592*Y1130</f>
        <v>0</v>
      </c>
      <c r="Z1137" s="378">
        <f t="shared" si="2693"/>
        <v>0</v>
      </c>
      <c r="AA1137" s="378">
        <f t="shared" si="2693"/>
        <v>0</v>
      </c>
      <c r="AB1137" s="378">
        <f t="shared" si="2693"/>
        <v>0</v>
      </c>
      <c r="AC1137" s="378">
        <f t="shared" si="2693"/>
        <v>0</v>
      </c>
      <c r="AD1137" s="378">
        <f t="shared" si="2693"/>
        <v>0</v>
      </c>
      <c r="AE1137" s="378">
        <f t="shared" si="2693"/>
        <v>0</v>
      </c>
      <c r="AF1137" s="378">
        <f t="shared" si="2693"/>
        <v>0</v>
      </c>
      <c r="AG1137" s="378">
        <f t="shared" si="2693"/>
        <v>0</v>
      </c>
      <c r="AH1137" s="378">
        <f t="shared" si="2693"/>
        <v>0</v>
      </c>
      <c r="AI1137" s="378">
        <f t="shared" si="2693"/>
        <v>0</v>
      </c>
      <c r="AJ1137" s="378">
        <f t="shared" si="2693"/>
        <v>0</v>
      </c>
      <c r="AK1137" s="378">
        <f t="shared" si="2693"/>
        <v>0</v>
      </c>
      <c r="AL1137" s="378">
        <f t="shared" si="2693"/>
        <v>0</v>
      </c>
      <c r="AM1137" s="629">
        <f t="shared" si="2690"/>
        <v>0</v>
      </c>
    </row>
    <row r="1138" spans="2:39" ht="16">
      <c r="B1138" s="324" t="s">
        <v>360</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 t="shared" ref="Y1138:AL1138" si="2694">Y778*Y1130</f>
        <v>0</v>
      </c>
      <c r="Z1138" s="378">
        <f t="shared" si="2694"/>
        <v>0</v>
      </c>
      <c r="AA1138" s="378">
        <f t="shared" si="2694"/>
        <v>0</v>
      </c>
      <c r="AB1138" s="378">
        <f t="shared" si="2694"/>
        <v>0</v>
      </c>
      <c r="AC1138" s="378">
        <f t="shared" si="2694"/>
        <v>0</v>
      </c>
      <c r="AD1138" s="378">
        <f t="shared" si="2694"/>
        <v>0</v>
      </c>
      <c r="AE1138" s="378">
        <f t="shared" si="2694"/>
        <v>0</v>
      </c>
      <c r="AF1138" s="378">
        <f t="shared" si="2694"/>
        <v>0</v>
      </c>
      <c r="AG1138" s="378">
        <f t="shared" si="2694"/>
        <v>0</v>
      </c>
      <c r="AH1138" s="378">
        <f t="shared" si="2694"/>
        <v>0</v>
      </c>
      <c r="AI1138" s="378">
        <f t="shared" si="2694"/>
        <v>0</v>
      </c>
      <c r="AJ1138" s="378">
        <f t="shared" si="2694"/>
        <v>0</v>
      </c>
      <c r="AK1138" s="378">
        <f t="shared" si="2694"/>
        <v>0</v>
      </c>
      <c r="AL1138" s="378">
        <f t="shared" si="2694"/>
        <v>0</v>
      </c>
      <c r="AM1138" s="629">
        <f t="shared" si="2690"/>
        <v>0</v>
      </c>
    </row>
    <row r="1139" spans="2:39" ht="16">
      <c r="B1139" s="324" t="s">
        <v>361</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 t="shared" ref="Y1139:AL1139" si="2695">Y961*Y1130</f>
        <v>0</v>
      </c>
      <c r="Z1139" s="378">
        <f t="shared" si="2695"/>
        <v>0</v>
      </c>
      <c r="AA1139" s="378">
        <f t="shared" si="2695"/>
        <v>0</v>
      </c>
      <c r="AB1139" s="378">
        <f t="shared" si="2695"/>
        <v>0</v>
      </c>
      <c r="AC1139" s="378">
        <f t="shared" si="2695"/>
        <v>0</v>
      </c>
      <c r="AD1139" s="378">
        <f t="shared" si="2695"/>
        <v>0</v>
      </c>
      <c r="AE1139" s="378">
        <f t="shared" si="2695"/>
        <v>0</v>
      </c>
      <c r="AF1139" s="378">
        <f t="shared" si="2695"/>
        <v>0</v>
      </c>
      <c r="AG1139" s="378">
        <f t="shared" si="2695"/>
        <v>0</v>
      </c>
      <c r="AH1139" s="378">
        <f t="shared" si="2695"/>
        <v>0</v>
      </c>
      <c r="AI1139" s="378">
        <f t="shared" si="2695"/>
        <v>0</v>
      </c>
      <c r="AJ1139" s="378">
        <f t="shared" si="2695"/>
        <v>0</v>
      </c>
      <c r="AK1139" s="378">
        <f t="shared" si="2695"/>
        <v>0</v>
      </c>
      <c r="AL1139" s="378">
        <f t="shared" si="2695"/>
        <v>0</v>
      </c>
      <c r="AM1139" s="629">
        <f t="shared" si="2690"/>
        <v>0</v>
      </c>
    </row>
    <row r="1140" spans="2:39" ht="16">
      <c r="B1140" s="324" t="s">
        <v>362</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Y1127*Y1130</f>
        <v>0</v>
      </c>
      <c r="Z1140" s="378">
        <f>Z1127*Z1130</f>
        <v>0</v>
      </c>
      <c r="AA1140" s="378">
        <f t="shared" ref="AA1140:AL1140" si="2696">AA1127*AA1130</f>
        <v>0</v>
      </c>
      <c r="AB1140" s="378">
        <f t="shared" si="2696"/>
        <v>0</v>
      </c>
      <c r="AC1140" s="378">
        <f t="shared" si="2696"/>
        <v>0</v>
      </c>
      <c r="AD1140" s="378">
        <f t="shared" si="2696"/>
        <v>0</v>
      </c>
      <c r="AE1140" s="378">
        <f t="shared" si="2696"/>
        <v>0</v>
      </c>
      <c r="AF1140" s="378">
        <f t="shared" si="2696"/>
        <v>0</v>
      </c>
      <c r="AG1140" s="378">
        <f t="shared" si="2696"/>
        <v>0</v>
      </c>
      <c r="AH1140" s="378">
        <f t="shared" si="2696"/>
        <v>0</v>
      </c>
      <c r="AI1140" s="378">
        <f t="shared" si="2696"/>
        <v>0</v>
      </c>
      <c r="AJ1140" s="378">
        <f t="shared" si="2696"/>
        <v>0</v>
      </c>
      <c r="AK1140" s="378">
        <f t="shared" si="2696"/>
        <v>0</v>
      </c>
      <c r="AL1140" s="378">
        <f t="shared" si="2696"/>
        <v>0</v>
      </c>
      <c r="AM1140" s="629">
        <f t="shared" si="2690"/>
        <v>0</v>
      </c>
    </row>
    <row r="1141" spans="2:39" ht="16">
      <c r="B1141" s="349" t="s">
        <v>352</v>
      </c>
      <c r="C1141" s="345"/>
      <c r="D1141" s="336"/>
      <c r="E1141" s="334"/>
      <c r="F1141" s="334"/>
      <c r="G1141" s="334"/>
      <c r="H1141" s="334"/>
      <c r="I1141" s="334"/>
      <c r="J1141" s="334"/>
      <c r="K1141" s="334"/>
      <c r="L1141" s="334"/>
      <c r="M1141" s="334"/>
      <c r="N1141" s="334"/>
      <c r="O1141" s="300"/>
      <c r="P1141" s="334"/>
      <c r="Q1141" s="334"/>
      <c r="R1141" s="334"/>
      <c r="S1141" s="336"/>
      <c r="T1141" s="336"/>
      <c r="U1141" s="336"/>
      <c r="V1141" s="336"/>
      <c r="W1141" s="334"/>
      <c r="X1141" s="334"/>
      <c r="Y1141" s="346">
        <f>SUM(Y1131:Y1140)</f>
        <v>0</v>
      </c>
      <c r="Z1141" s="346">
        <f t="shared" ref="Z1141:AE1141" si="2697">SUM(Z1131:Z1140)</f>
        <v>0</v>
      </c>
      <c r="AA1141" s="346">
        <f t="shared" si="2697"/>
        <v>0</v>
      </c>
      <c r="AB1141" s="346">
        <f t="shared" si="2697"/>
        <v>0</v>
      </c>
      <c r="AC1141" s="346">
        <f t="shared" si="2697"/>
        <v>0</v>
      </c>
      <c r="AD1141" s="346">
        <f t="shared" si="2697"/>
        <v>0</v>
      </c>
      <c r="AE1141" s="346">
        <f t="shared" si="2697"/>
        <v>0</v>
      </c>
      <c r="AF1141" s="346">
        <f>SUM(AF1131:AF1140)</f>
        <v>0</v>
      </c>
      <c r="AG1141" s="346">
        <f t="shared" ref="AG1141:AL1141" si="2698">SUM(AG1131:AG1140)</f>
        <v>0</v>
      </c>
      <c r="AH1141" s="346">
        <f t="shared" si="2698"/>
        <v>0</v>
      </c>
      <c r="AI1141" s="346">
        <f t="shared" si="2698"/>
        <v>0</v>
      </c>
      <c r="AJ1141" s="346">
        <f t="shared" si="2698"/>
        <v>0</v>
      </c>
      <c r="AK1141" s="346">
        <f t="shared" si="2698"/>
        <v>0</v>
      </c>
      <c r="AL1141" s="346">
        <f t="shared" si="2698"/>
        <v>0</v>
      </c>
      <c r="AM1141" s="407">
        <f>SUM(AM1131:AM1140)</f>
        <v>0</v>
      </c>
    </row>
    <row r="1142" spans="2:39" ht="16">
      <c r="B1142" s="349" t="s">
        <v>351</v>
      </c>
      <c r="C1142" s="345"/>
      <c r="D1142" s="350"/>
      <c r="E1142" s="334"/>
      <c r="F1142" s="334"/>
      <c r="G1142" s="334"/>
      <c r="H1142" s="334"/>
      <c r="I1142" s="334"/>
      <c r="J1142" s="334"/>
      <c r="K1142" s="334"/>
      <c r="L1142" s="334"/>
      <c r="M1142" s="334"/>
      <c r="N1142" s="334"/>
      <c r="O1142" s="300"/>
      <c r="P1142" s="334"/>
      <c r="Q1142" s="334"/>
      <c r="R1142" s="334"/>
      <c r="S1142" s="336"/>
      <c r="T1142" s="336"/>
      <c r="U1142" s="336"/>
      <c r="V1142" s="336"/>
      <c r="W1142" s="334"/>
      <c r="X1142" s="334"/>
      <c r="Y1142" s="347">
        <f>Y1128*Y1130</f>
        <v>0</v>
      </c>
      <c r="Z1142" s="347">
        <f t="shared" ref="Z1142:AE1142" si="2699">Z1128*Z1130</f>
        <v>0</v>
      </c>
      <c r="AA1142" s="347">
        <f>AA1128*AA1130</f>
        <v>0</v>
      </c>
      <c r="AB1142" s="347">
        <f t="shared" si="2699"/>
        <v>0</v>
      </c>
      <c r="AC1142" s="347">
        <f t="shared" si="2699"/>
        <v>0</v>
      </c>
      <c r="AD1142" s="347">
        <f t="shared" si="2699"/>
        <v>0</v>
      </c>
      <c r="AE1142" s="347">
        <f t="shared" si="2699"/>
        <v>0</v>
      </c>
      <c r="AF1142" s="347">
        <f t="shared" ref="AF1142:AL1142" si="2700">AF1128*AF1130</f>
        <v>0</v>
      </c>
      <c r="AG1142" s="347">
        <f t="shared" si="2700"/>
        <v>0</v>
      </c>
      <c r="AH1142" s="347">
        <f t="shared" si="2700"/>
        <v>0</v>
      </c>
      <c r="AI1142" s="347">
        <f t="shared" si="2700"/>
        <v>0</v>
      </c>
      <c r="AJ1142" s="347">
        <f t="shared" si="2700"/>
        <v>0</v>
      </c>
      <c r="AK1142" s="347">
        <f t="shared" si="2700"/>
        <v>0</v>
      </c>
      <c r="AL1142" s="347">
        <f t="shared" si="2700"/>
        <v>0</v>
      </c>
      <c r="AM1142" s="407">
        <f>SUM(Y1142:AL1142)</f>
        <v>0</v>
      </c>
    </row>
    <row r="1143" spans="2:39" ht="16">
      <c r="B1143" s="349" t="s">
        <v>350</v>
      </c>
      <c r="C1143" s="345"/>
      <c r="D1143" s="350"/>
      <c r="E1143" s="334"/>
      <c r="F1143" s="334"/>
      <c r="G1143" s="334"/>
      <c r="H1143" s="334"/>
      <c r="I1143" s="334"/>
      <c r="J1143" s="334"/>
      <c r="K1143" s="334"/>
      <c r="L1143" s="334"/>
      <c r="M1143" s="334"/>
      <c r="N1143" s="334"/>
      <c r="O1143" s="300"/>
      <c r="P1143" s="334"/>
      <c r="Q1143" s="334"/>
      <c r="R1143" s="334"/>
      <c r="S1143" s="350"/>
      <c r="T1143" s="350"/>
      <c r="U1143" s="350"/>
      <c r="V1143" s="350"/>
      <c r="W1143" s="334"/>
      <c r="X1143" s="334"/>
      <c r="Y1143" s="351"/>
      <c r="Z1143" s="351"/>
      <c r="AA1143" s="351"/>
      <c r="AB1143" s="351"/>
      <c r="AC1143" s="351"/>
      <c r="AD1143" s="351"/>
      <c r="AE1143" s="351"/>
      <c r="AF1143" s="351"/>
      <c r="AG1143" s="351"/>
      <c r="AH1143" s="351"/>
      <c r="AI1143" s="351"/>
      <c r="AJ1143" s="351"/>
      <c r="AK1143" s="351"/>
      <c r="AL1143" s="351"/>
      <c r="AM1143" s="407">
        <f>AM1141-AM1142</f>
        <v>0</v>
      </c>
    </row>
    <row r="1144" spans="2:39" ht="16">
      <c r="B1144" s="381"/>
      <c r="C1144" s="445"/>
      <c r="D1144" s="445"/>
      <c r="E1144" s="446"/>
      <c r="F1144" s="446"/>
      <c r="G1144" s="446"/>
      <c r="H1144" s="446"/>
      <c r="I1144" s="446"/>
      <c r="J1144" s="446"/>
      <c r="K1144" s="446"/>
      <c r="L1144" s="446"/>
      <c r="M1144" s="446"/>
      <c r="N1144" s="446"/>
      <c r="O1144" s="447"/>
      <c r="P1144" s="446"/>
      <c r="Q1144" s="446"/>
      <c r="R1144" s="446"/>
      <c r="S1144" s="445"/>
      <c r="T1144" s="448"/>
      <c r="U1144" s="445"/>
      <c r="V1144" s="445"/>
      <c r="W1144" s="446"/>
      <c r="X1144" s="446"/>
      <c r="Y1144" s="449"/>
      <c r="Z1144" s="449"/>
      <c r="AA1144" s="449"/>
      <c r="AB1144" s="449"/>
      <c r="AC1144" s="449"/>
      <c r="AD1144" s="449"/>
      <c r="AE1144" s="449"/>
      <c r="AF1144" s="449"/>
      <c r="AG1144" s="449"/>
      <c r="AH1144" s="449"/>
      <c r="AI1144" s="449"/>
      <c r="AJ1144" s="449"/>
      <c r="AK1144" s="449"/>
      <c r="AL1144" s="449"/>
      <c r="AM1144" s="386"/>
    </row>
    <row r="1145" spans="2:39" ht="19.5" customHeight="1">
      <c r="B1145" s="368" t="s">
        <v>593</v>
      </c>
      <c r="C1145" s="387"/>
      <c r="D1145" s="388"/>
      <c r="E1145" s="388"/>
      <c r="F1145" s="388"/>
      <c r="G1145" s="388"/>
      <c r="H1145" s="388"/>
      <c r="I1145" s="388"/>
      <c r="J1145" s="388"/>
      <c r="K1145" s="388"/>
      <c r="L1145" s="388"/>
      <c r="M1145" s="388"/>
      <c r="N1145" s="388"/>
      <c r="O1145" s="388"/>
      <c r="P1145" s="388"/>
      <c r="Q1145" s="388"/>
      <c r="R1145" s="388"/>
      <c r="S1145" s="371"/>
      <c r="T1145" s="372"/>
      <c r="U1145" s="388"/>
      <c r="V1145" s="388"/>
      <c r="W1145" s="388"/>
      <c r="X1145" s="388"/>
      <c r="Y1145" s="409"/>
      <c r="Z1145" s="409"/>
      <c r="AA1145" s="409"/>
      <c r="AB1145" s="409"/>
      <c r="AC1145" s="409"/>
      <c r="AD1145" s="409"/>
      <c r="AE1145" s="409"/>
      <c r="AF1145" s="409"/>
      <c r="AG1145" s="409"/>
      <c r="AH1145" s="409"/>
      <c r="AI1145" s="409"/>
      <c r="AJ1145" s="409"/>
      <c r="AK1145" s="409"/>
      <c r="AL1145" s="409"/>
      <c r="AM1145" s="389"/>
    </row>
    <row r="1147" spans="2:39">
      <c r="B1147"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10:AM410"/>
    <mergeCell ref="Y222:AM222"/>
    <mergeCell ref="N34:N35"/>
    <mergeCell ref="P34:X34"/>
    <mergeCell ref="Y34:AM34"/>
    <mergeCell ref="P410:X410"/>
    <mergeCell ref="B222:B223"/>
    <mergeCell ref="C222:C223"/>
    <mergeCell ref="E222:M222"/>
    <mergeCell ref="N222:N223"/>
    <mergeCell ref="P222:X222"/>
    <mergeCell ref="C410:C411"/>
    <mergeCell ref="E410:M410"/>
    <mergeCell ref="N410:N411"/>
    <mergeCell ref="B597:B598"/>
    <mergeCell ref="C597:C598"/>
    <mergeCell ref="E597:M597"/>
    <mergeCell ref="N597:N598"/>
    <mergeCell ref="B410:B411"/>
    <mergeCell ref="Y966:AM966"/>
    <mergeCell ref="P597:X597"/>
    <mergeCell ref="B783:B784"/>
    <mergeCell ref="C783:C784"/>
    <mergeCell ref="E783:M783"/>
    <mergeCell ref="N783:N784"/>
    <mergeCell ref="P783:X783"/>
    <mergeCell ref="Y783:AM783"/>
    <mergeCell ref="Y597:AM597"/>
    <mergeCell ref="P966:X966"/>
    <mergeCell ref="N966:N967"/>
    <mergeCell ref="B966:B967"/>
    <mergeCell ref="C966:C967"/>
    <mergeCell ref="E966:M966"/>
  </mergeCells>
  <conditionalFormatting sqref="Q312">
    <cfRule type="cellIs" dxfId="19" priority="4" operator="equal">
      <formula>0</formula>
    </cfRule>
  </conditionalFormatting>
  <conditionalFormatting sqref="Q314">
    <cfRule type="cellIs" dxfId="18" priority="3" operator="equal">
      <formula>0</formula>
    </cfRule>
  </conditionalFormatting>
  <conditionalFormatting sqref="Q315">
    <cfRule type="cellIs" dxfId="17" priority="2" operator="equal">
      <formula>0</formula>
    </cfRule>
  </conditionalFormatting>
  <conditionalFormatting sqref="R314:X314">
    <cfRule type="cellIs" dxfId="16" priority="1" operator="equal">
      <formula>0</formula>
    </cfRule>
  </conditionalFormatting>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1" location="'5.  2015-2020 LRAM'!A1" display="Return to top" xr:uid="{00000000-0004-0000-0A00-000007000000}"/>
    <hyperlink ref="D409" location="'5.  2015-2020 LRAM'!A1" display="Return to top" xr:uid="{00000000-0004-0000-0A00-000008000000}"/>
    <hyperlink ref="D782" location="'5.  2015-2020 LRAM'!A1" display="Return to top" xr:uid="{00000000-0004-0000-0A00-000009000000}"/>
    <hyperlink ref="D965" location="'5.  2015-2020 LRAM'!A1" display="Return to top" xr:uid="{00000000-0004-0000-0A00-00000A000000}"/>
    <hyperlink ref="B114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1" zoomScale="90" zoomScaleNormal="90" workbookViewId="0">
      <selection activeCell="C57" sqref="C57"/>
    </sheetView>
  </sheetViews>
  <sheetFormatPr baseColWidth="10" defaultColWidth="9" defaultRowHeight="15"/>
  <cols>
    <col min="1" max="1" width="4.5" style="12" customWidth="1"/>
    <col min="2" max="2" width="19.5" style="11" customWidth="1"/>
    <col min="3" max="3" width="31" style="12" customWidth="1"/>
    <col min="4" max="4" width="5" style="12" customWidth="1"/>
    <col min="5" max="5" width="14.33203125" style="12" customWidth="1"/>
    <col min="6" max="6" width="15" style="12" customWidth="1"/>
    <col min="7" max="7" width="11.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 style="12" customWidth="1"/>
    <col min="17" max="17" width="14" style="12" customWidth="1"/>
    <col min="18" max="18" width="15.5" style="12" customWidth="1"/>
    <col min="19" max="19" width="14" style="12" customWidth="1"/>
    <col min="20" max="22" width="15" style="12" customWidth="1"/>
    <col min="23" max="23" width="13.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74" t="s">
        <v>669</v>
      </c>
      <c r="D8" s="974"/>
      <c r="E8" s="974"/>
      <c r="F8" s="974"/>
      <c r="G8" s="974"/>
      <c r="H8" s="974"/>
      <c r="I8" s="974"/>
      <c r="J8" s="974"/>
      <c r="K8" s="974"/>
      <c r="L8" s="974"/>
      <c r="M8" s="974"/>
      <c r="N8" s="974"/>
      <c r="O8" s="974"/>
      <c r="P8" s="974"/>
      <c r="Q8" s="974"/>
      <c r="R8" s="974"/>
      <c r="S8" s="974"/>
      <c r="T8" s="105"/>
      <c r="U8" s="105"/>
      <c r="V8" s="105"/>
      <c r="W8" s="105"/>
    </row>
    <row r="9" spans="1:28" s="9" customFormat="1" ht="47" customHeight="1">
      <c r="B9" s="55"/>
      <c r="C9" s="915" t="s">
        <v>680</v>
      </c>
      <c r="D9" s="915"/>
      <c r="E9" s="915"/>
      <c r="F9" s="915"/>
      <c r="G9" s="915"/>
      <c r="H9" s="915"/>
      <c r="I9" s="915"/>
      <c r="J9" s="915"/>
      <c r="K9" s="915"/>
      <c r="L9" s="915"/>
      <c r="M9" s="915"/>
      <c r="N9" s="915"/>
      <c r="O9" s="915"/>
      <c r="P9" s="915"/>
      <c r="Q9" s="915"/>
      <c r="R9" s="915"/>
      <c r="S9" s="915"/>
      <c r="T9" s="105"/>
      <c r="U9" s="105"/>
      <c r="V9" s="105"/>
      <c r="W9" s="105"/>
    </row>
    <row r="10" spans="1:28" s="9" customFormat="1" ht="38" customHeight="1">
      <c r="B10" s="88"/>
      <c r="C10" s="931" t="s">
        <v>681</v>
      </c>
      <c r="D10" s="915"/>
      <c r="E10" s="915"/>
      <c r="F10" s="915"/>
      <c r="G10" s="915"/>
      <c r="H10" s="915"/>
      <c r="I10" s="915"/>
      <c r="J10" s="915"/>
      <c r="K10" s="915"/>
      <c r="L10" s="915"/>
      <c r="M10" s="915"/>
      <c r="N10" s="915"/>
      <c r="O10" s="915"/>
      <c r="P10" s="915"/>
      <c r="Q10" s="915"/>
      <c r="R10" s="915"/>
      <c r="S10" s="91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73" t="s">
        <v>235</v>
      </c>
      <c r="C12" s="973"/>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1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1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2">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2">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2">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2">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870">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1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1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5">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703</v>
      </c>
      <c r="C55" s="21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704</v>
      </c>
      <c r="C56" s="21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13" t="s">
        <v>705</v>
      </c>
      <c r="C57" s="719">
        <f>C56</f>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B58" s="235" t="s">
        <v>706</v>
      </c>
      <c r="C58" s="236">
        <f>C57</f>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707</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213" t="s">
        <v>731</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213" t="s">
        <v>732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733</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6"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6"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6"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29">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29">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29">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29">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29">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29">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29">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29">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29">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29">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29">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29">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6"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29">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29">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29">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29">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29">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29">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29">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29">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29">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29">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29">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29">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6"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29">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29">
        <f>$C$47/12</f>
        <v>2.0416666666666669E-3</v>
      </c>
      <c r="I136" s="230">
        <f>(SUM('1.  LRAMVA Summary'!D$54:D$77)+SUM('1.  LRAMVA Summary'!D$78:D$79)*(MONTH($E136)-1)/12)*$H136</f>
        <v>0</v>
      </c>
      <c r="J136" s="230">
        <f>(SUM('1.  LRAMVA Summary'!E$54:E$77)+SUM('1.  LRAMVA Summary'!E$78:E$79)*(MONTH($E136)-1)/12)*$H136</f>
        <v>8.3459527596952778</v>
      </c>
      <c r="K136" s="230">
        <f>(SUM('1.  LRAMVA Summary'!F$54:F$77)+SUM('1.  LRAMVA Summary'!F$78:F$79)*(MONTH($E136)-1)/12)*$H136</f>
        <v>30.724878028356965</v>
      </c>
      <c r="L136" s="230">
        <f>(SUM('1.  LRAMVA Summary'!G$54:G$77)+SUM('1.  LRAMVA Summary'!G$78:G$79)*(MONTH($E136)-1)/12)*$H136</f>
        <v>13.054975706528257</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5">SUM(I136:V136)</f>
        <v>52.125806494580502</v>
      </c>
    </row>
    <row r="137" spans="2:23" s="9" customFormat="1">
      <c r="B137" s="66"/>
      <c r="E137" s="214">
        <v>43525</v>
      </c>
      <c r="F137" s="214" t="s">
        <v>186</v>
      </c>
      <c r="G137" s="215" t="s">
        <v>65</v>
      </c>
      <c r="H137" s="229">
        <f>$C$47/12</f>
        <v>2.0416666666666669E-3</v>
      </c>
      <c r="I137" s="230">
        <f>(SUM('1.  LRAMVA Summary'!D$54:D$77)+SUM('1.  LRAMVA Summary'!D$78:D$79)*(MONTH($E137)-1)/12)*$H137</f>
        <v>0</v>
      </c>
      <c r="J137" s="230">
        <f>(SUM('1.  LRAMVA Summary'!E$54:E$77)+SUM('1.  LRAMVA Summary'!E$78:E$79)*(MONTH($E137)-1)/12)*$H137</f>
        <v>16.691905519390556</v>
      </c>
      <c r="K137" s="230">
        <f>(SUM('1.  LRAMVA Summary'!F$54:F$77)+SUM('1.  LRAMVA Summary'!F$78:F$79)*(MONTH($E137)-1)/12)*$H137</f>
        <v>61.44975605671393</v>
      </c>
      <c r="L137" s="230">
        <f>(SUM('1.  LRAMVA Summary'!G$54:G$77)+SUM('1.  LRAMVA Summary'!G$78:G$79)*(MONTH($E137)-1)/12)*$H137</f>
        <v>26.109951413056514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5"/>
        <v>104.251612989161</v>
      </c>
    </row>
    <row r="138" spans="2:23" s="8" customFormat="1">
      <c r="B138" s="239"/>
      <c r="E138" s="214">
        <v>43556</v>
      </c>
      <c r="F138" s="214" t="s">
        <v>186</v>
      </c>
      <c r="G138" s="215" t="s">
        <v>66</v>
      </c>
      <c r="H138" s="229">
        <f>$C$48/12</f>
        <v>1.8166666666666667E-3</v>
      </c>
      <c r="I138" s="230">
        <f>(SUM('1.  LRAMVA Summary'!D$54:D$77)+SUM('1.  LRAMVA Summary'!D$78:D$79)*(MONTH($E138)-1)/12)*$H138</f>
        <v>0</v>
      </c>
      <c r="J138" s="230">
        <f>(SUM('1.  LRAMVA Summary'!E$54:E$77)+SUM('1.  LRAMVA Summary'!E$78:E$79)*(MONTH($E138)-1)/12)*$H138</f>
        <v>22.27858410139066</v>
      </c>
      <c r="K138" s="230">
        <f>(SUM('1.  LRAMVA Summary'!F$54:F$77)+SUM('1.  LRAMVA Summary'!F$78:F$79)*(MONTH($E138)-1)/12)*$H138</f>
        <v>82.0166131858998</v>
      </c>
      <c r="L138" s="230">
        <f>(SUM('1.  LRAMVA Summary'!G$54:G$77)+SUM('1.  LRAMVA Summary'!G$78:G$79)*(MONTH($E138)-1)/12)*$H138</f>
        <v>34.848792294161136</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5"/>
        <v>139.14398958145159</v>
      </c>
    </row>
    <row r="139" spans="2:23" s="9" customFormat="1">
      <c r="B139" s="66"/>
      <c r="E139" s="214">
        <v>43586</v>
      </c>
      <c r="F139" s="214" t="s">
        <v>186</v>
      </c>
      <c r="G139" s="215" t="s">
        <v>66</v>
      </c>
      <c r="H139" s="229">
        <f>$C$48/12</f>
        <v>1.8166666666666667E-3</v>
      </c>
      <c r="I139" s="230">
        <f>(SUM('1.  LRAMVA Summary'!D$54:D$77)+SUM('1.  LRAMVA Summary'!D$78:D$79)*(MONTH($E139)-1)/12)*$H139</f>
        <v>0</v>
      </c>
      <c r="J139" s="230">
        <f>(SUM('1.  LRAMVA Summary'!E$54:E$77)+SUM('1.  LRAMVA Summary'!E$78:E$79)*(MONTH($E139)-1)/12)*$H139</f>
        <v>29.704778801854211</v>
      </c>
      <c r="K139" s="230">
        <f>(SUM('1.  LRAMVA Summary'!F$54:F$77)+SUM('1.  LRAMVA Summary'!F$78:F$79)*(MONTH($E139)-1)/12)*$H139</f>
        <v>109.35548424786641</v>
      </c>
      <c r="L139" s="230">
        <f>(SUM('1.  LRAMVA Summary'!G$54:G$77)+SUM('1.  LRAMVA Summary'!G$78:G$79)*(MONTH($E139)-1)/12)*$H139</f>
        <v>46.465056392214855</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5"/>
        <v>185.52531944193547</v>
      </c>
    </row>
    <row r="140" spans="2:23" s="9" customFormat="1">
      <c r="B140" s="66"/>
      <c r="E140" s="214">
        <v>43617</v>
      </c>
      <c r="F140" s="214" t="s">
        <v>186</v>
      </c>
      <c r="G140" s="215" t="s">
        <v>66</v>
      </c>
      <c r="H140" s="229">
        <f>$C$48/12</f>
        <v>1.8166666666666667E-3</v>
      </c>
      <c r="I140" s="230">
        <f>(SUM('1.  LRAMVA Summary'!D$54:D$77)+SUM('1.  LRAMVA Summary'!D$78:D$79)*(MONTH($E140)-1)/12)*$H140</f>
        <v>0</v>
      </c>
      <c r="J140" s="230">
        <f>(SUM('1.  LRAMVA Summary'!E$54:E$77)+SUM('1.  LRAMVA Summary'!E$78:E$79)*(MONTH($E140)-1)/12)*$H140</f>
        <v>37.130973502317765</v>
      </c>
      <c r="K140" s="230">
        <f>(SUM('1.  LRAMVA Summary'!F$54:F$77)+SUM('1.  LRAMVA Summary'!F$78:F$79)*(MONTH($E140)-1)/12)*$H140</f>
        <v>136.69435530983301</v>
      </c>
      <c r="L140" s="230">
        <f>(SUM('1.  LRAMVA Summary'!G$54:G$77)+SUM('1.  LRAMVA Summary'!G$78:G$79)*(MONTH($E140)-1)/12)*$H140</f>
        <v>58.08132049026856</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5"/>
        <v>231.90664930241934</v>
      </c>
    </row>
    <row r="141" spans="2:23" s="9" customFormat="1">
      <c r="B141" s="66"/>
      <c r="E141" s="214">
        <v>43647</v>
      </c>
      <c r="F141" s="214" t="s">
        <v>186</v>
      </c>
      <c r="G141" s="215" t="s">
        <v>68</v>
      </c>
      <c r="H141" s="229">
        <f>$C$49/12</f>
        <v>1.8166666666666667E-3</v>
      </c>
      <c r="I141" s="230">
        <f>(SUM('1.  LRAMVA Summary'!D$54:D$77)+SUM('1.  LRAMVA Summary'!D$78:D$79)*(MONTH($E141)-1)/12)*$H141</f>
        <v>0</v>
      </c>
      <c r="J141" s="230">
        <f>(SUM('1.  LRAMVA Summary'!E$54:E$77)+SUM('1.  LRAMVA Summary'!E$78:E$79)*(MONTH($E141)-1)/12)*$H141</f>
        <v>44.55716820278132</v>
      </c>
      <c r="K141" s="230">
        <f>(SUM('1.  LRAMVA Summary'!F$54:F$77)+SUM('1.  LRAMVA Summary'!F$78:F$79)*(MONTH($E141)-1)/12)*$H141</f>
        <v>164.0332263717996</v>
      </c>
      <c r="L141" s="230">
        <f>(SUM('1.  LRAMVA Summary'!G$54:G$77)+SUM('1.  LRAMVA Summary'!G$78:G$79)*(MONTH($E141)-1)/12)*$H141</f>
        <v>69.697584588322272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5"/>
        <v>278.28797916290318</v>
      </c>
    </row>
    <row r="142" spans="2:23" s="9" customFormat="1">
      <c r="B142" s="66"/>
      <c r="E142" s="214">
        <v>43678</v>
      </c>
      <c r="F142" s="214" t="s">
        <v>186</v>
      </c>
      <c r="G142" s="215" t="s">
        <v>68</v>
      </c>
      <c r="H142" s="229">
        <f>$C$49/12</f>
        <v>1.8166666666666667E-3</v>
      </c>
      <c r="I142" s="230">
        <f>(SUM('1.  LRAMVA Summary'!D$54:D$77)+SUM('1.  LRAMVA Summary'!D$78:D$79)*(MONTH($E142)-1)/12)*$H142</f>
        <v>0</v>
      </c>
      <c r="J142" s="230">
        <f>(SUM('1.  LRAMVA Summary'!E$54:E$77)+SUM('1.  LRAMVA Summary'!E$78:E$79)*(MONTH($E142)-1)/12)*$H142</f>
        <v>51.983362903244867</v>
      </c>
      <c r="K142" s="230">
        <f>(SUM('1.  LRAMVA Summary'!F$54:F$77)+SUM('1.  LRAMVA Summary'!F$78:F$79)*(MONTH($E142)-1)/12)*$H142</f>
        <v>191.37209743376621</v>
      </c>
      <c r="L142" s="230">
        <f>(SUM('1.  LRAMVA Summary'!G$54:G$77)+SUM('1.  LRAMVA Summary'!G$78:G$79)*(MONTH($E142)-1)/12)*$H142</f>
        <v>81.313848686375977</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5"/>
        <v>324.66930902338709</v>
      </c>
    </row>
    <row r="143" spans="2:23" s="9" customFormat="1">
      <c r="B143" s="66"/>
      <c r="E143" s="214">
        <v>43709</v>
      </c>
      <c r="F143" s="214" t="s">
        <v>186</v>
      </c>
      <c r="G143" s="215" t="s">
        <v>68</v>
      </c>
      <c r="H143" s="229">
        <f>$C$49/12</f>
        <v>1.8166666666666667E-3</v>
      </c>
      <c r="I143" s="230">
        <f>(SUM('1.  LRAMVA Summary'!D$54:D$77)+SUM('1.  LRAMVA Summary'!D$78:D$79)*(MONTH($E143)-1)/12)*$H143</f>
        <v>0</v>
      </c>
      <c r="J143" s="230">
        <f>(SUM('1.  LRAMVA Summary'!E$54:E$77)+SUM('1.  LRAMVA Summary'!E$78:E$79)*(MONTH($E143)-1)/12)*$H143</f>
        <v>59.409557603708421</v>
      </c>
      <c r="K143" s="230">
        <f>(SUM('1.  LRAMVA Summary'!F$54:F$77)+SUM('1.  LRAMVA Summary'!F$78:F$79)*(MONTH($E143)-1)/12)*$H143</f>
        <v>218.71096849573283</v>
      </c>
      <c r="L143" s="230">
        <f>(SUM('1.  LRAMVA Summary'!G$54:G$77)+SUM('1.  LRAMVA Summary'!G$78:G$79)*(MONTH($E143)-1)/12)*$H143</f>
        <v>92.93011278442971</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5"/>
        <v>371.05063888387093</v>
      </c>
    </row>
    <row r="144" spans="2:23" s="9" customFormat="1">
      <c r="B144" s="66"/>
      <c r="E144" s="214">
        <v>43739</v>
      </c>
      <c r="F144" s="214" t="s">
        <v>186</v>
      </c>
      <c r="G144" s="215" t="s">
        <v>69</v>
      </c>
      <c r="H144" s="229">
        <f>$C$50/12</f>
        <v>1.8166666666666667E-3</v>
      </c>
      <c r="I144" s="230">
        <f>(SUM('1.  LRAMVA Summary'!D$54:D$77)+SUM('1.  LRAMVA Summary'!D$78:D$79)*(MONTH($E144)-1)/12)*$H144</f>
        <v>0</v>
      </c>
      <c r="J144" s="230">
        <f>(SUM('1.  LRAMVA Summary'!E$54:E$77)+SUM('1.  LRAMVA Summary'!E$78:E$79)*(MONTH($E144)-1)/12)*$H144</f>
        <v>66.835752304171962</v>
      </c>
      <c r="K144" s="230">
        <f>(SUM('1.  LRAMVA Summary'!F$54:F$77)+SUM('1.  LRAMVA Summary'!F$78:F$79)*(MONTH($E144)-1)/12)*$H144</f>
        <v>246.04983955769941</v>
      </c>
      <c r="L144" s="230">
        <f>(SUM('1.  LRAMVA Summary'!G$54:G$77)+SUM('1.  LRAMVA Summary'!G$78:G$79)*(MONTH($E144)-1)/12)*$H144</f>
        <v>104.54637688248341</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5"/>
        <v>417.43196874435478</v>
      </c>
    </row>
    <row r="145" spans="2:23" s="9" customFormat="1">
      <c r="B145" s="66"/>
      <c r="E145" s="214">
        <v>43770</v>
      </c>
      <c r="F145" s="214" t="s">
        <v>186</v>
      </c>
      <c r="G145" s="215" t="s">
        <v>69</v>
      </c>
      <c r="H145" s="229">
        <f>$C$50/12</f>
        <v>1.8166666666666667E-3</v>
      </c>
      <c r="I145" s="230">
        <f>(SUM('1.  LRAMVA Summary'!D$54:D$77)+SUM('1.  LRAMVA Summary'!D$78:D$79)*(MONTH($E145)-1)/12)*$H145</f>
        <v>0</v>
      </c>
      <c r="J145" s="230">
        <f>(SUM('1.  LRAMVA Summary'!E$54:E$77)+SUM('1.  LRAMVA Summary'!E$78:E$79)*(MONTH($E145)-1)/12)*$H145</f>
        <v>74.26194700463553</v>
      </c>
      <c r="K145" s="230">
        <f>(SUM('1.  LRAMVA Summary'!F$54:F$77)+SUM('1.  LRAMVA Summary'!F$78:F$79)*(MONTH($E145)-1)/12)*$H145</f>
        <v>273.38871061966603</v>
      </c>
      <c r="L145" s="230">
        <f>(SUM('1.  LRAMVA Summary'!G$54:G$77)+SUM('1.  LRAMVA Summary'!G$78:G$79)*(MONTH($E145)-1)/12)*$H145</f>
        <v>116.16264098053712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5"/>
        <v>463.81329860483868</v>
      </c>
    </row>
    <row r="146" spans="2:23" s="9" customFormat="1">
      <c r="B146" s="66"/>
      <c r="E146" s="214">
        <v>43800</v>
      </c>
      <c r="F146" s="214" t="s">
        <v>186</v>
      </c>
      <c r="G146" s="215" t="s">
        <v>69</v>
      </c>
      <c r="H146" s="229">
        <f>$C$50/12</f>
        <v>1.8166666666666667E-3</v>
      </c>
      <c r="I146" s="230">
        <f>(SUM('1.  LRAMVA Summary'!D$54:D$77)+SUM('1.  LRAMVA Summary'!D$78:D$79)*(MONTH($E146)-1)/12)*$H146</f>
        <v>0</v>
      </c>
      <c r="J146" s="230">
        <f>(SUM('1.  LRAMVA Summary'!E$54:E$77)+SUM('1.  LRAMVA Summary'!E$78:E$79)*(MONTH($E146)-1)/12)*$H146</f>
        <v>81.688141705099085</v>
      </c>
      <c r="K146" s="230">
        <f>(SUM('1.  LRAMVA Summary'!F$54:F$77)+SUM('1.  LRAMVA Summary'!F$78:F$79)*(MONTH($E146)-1)/12)*$H146</f>
        <v>300.72758168163261</v>
      </c>
      <c r="L146" s="230">
        <f>(SUM('1.  LRAMVA Summary'!G$54:G$77)+SUM('1.  LRAMVA Summary'!G$78:G$79)*(MONTH($E146)-1)/12)*$H146</f>
        <v>127.77890507859082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5"/>
        <v>510.19462846532252</v>
      </c>
    </row>
    <row r="147" spans="2:23" s="9" customFormat="1" ht="16" thickBot="1">
      <c r="B147" s="66"/>
      <c r="E147" s="216" t="s">
        <v>469</v>
      </c>
      <c r="F147" s="216"/>
      <c r="G147" s="217"/>
      <c r="H147" s="871"/>
      <c r="I147" s="219">
        <f>SUM(I134:I146)</f>
        <v>0</v>
      </c>
      <c r="J147" s="219">
        <f>SUM(J134:J146)</f>
        <v>492.88812440828968</v>
      </c>
      <c r="K147" s="219">
        <f t="shared" ref="K147:O147" si="76">SUM(K134:K146)</f>
        <v>1814.5235109889668</v>
      </c>
      <c r="L147" s="219">
        <f t="shared" si="76"/>
        <v>770.98956529696864</v>
      </c>
      <c r="M147" s="219">
        <f t="shared" si="76"/>
        <v>0</v>
      </c>
      <c r="N147" s="219">
        <f t="shared" si="76"/>
        <v>0</v>
      </c>
      <c r="O147" s="219">
        <f t="shared" si="76"/>
        <v>0</v>
      </c>
      <c r="P147" s="219">
        <f t="shared" ref="P147:V147" si="77">SUM(P134:P146)</f>
        <v>0</v>
      </c>
      <c r="Q147" s="219">
        <f t="shared" si="77"/>
        <v>0</v>
      </c>
      <c r="R147" s="219">
        <f t="shared" si="77"/>
        <v>0</v>
      </c>
      <c r="S147" s="219">
        <f t="shared" si="77"/>
        <v>0</v>
      </c>
      <c r="T147" s="219">
        <f t="shared" si="77"/>
        <v>0</v>
      </c>
      <c r="U147" s="219">
        <f t="shared" si="77"/>
        <v>0</v>
      </c>
      <c r="V147" s="219">
        <f t="shared" si="77"/>
        <v>0</v>
      </c>
      <c r="W147" s="219">
        <f>SUM(W134:W146)</f>
        <v>3078.4012006942253</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78">J147+J148</f>
        <v>492.88812440828968</v>
      </c>
      <c r="K149" s="228">
        <f t="shared" ref="K149" si="79">K147+K148</f>
        <v>1814.5235109889668</v>
      </c>
      <c r="L149" s="228">
        <f t="shared" ref="L149" si="80">L147+L148</f>
        <v>770.98956529696864</v>
      </c>
      <c r="M149" s="228">
        <f t="shared" ref="M149" si="81">M147+M148</f>
        <v>0</v>
      </c>
      <c r="N149" s="228">
        <f t="shared" ref="N149" si="82">N147+N148</f>
        <v>0</v>
      </c>
      <c r="O149" s="228">
        <f t="shared" ref="O149:V149" si="83">O147+O148</f>
        <v>0</v>
      </c>
      <c r="P149" s="228">
        <f t="shared" si="83"/>
        <v>0</v>
      </c>
      <c r="Q149" s="228">
        <f t="shared" si="83"/>
        <v>0</v>
      </c>
      <c r="R149" s="228">
        <f t="shared" si="83"/>
        <v>0</v>
      </c>
      <c r="S149" s="228">
        <f t="shared" si="83"/>
        <v>0</v>
      </c>
      <c r="T149" s="228">
        <f t="shared" si="83"/>
        <v>0</v>
      </c>
      <c r="U149" s="228">
        <f t="shared" si="83"/>
        <v>0</v>
      </c>
      <c r="V149" s="228">
        <f t="shared" si="83"/>
        <v>0</v>
      </c>
      <c r="W149" s="228">
        <f>W147+W148</f>
        <v>3078.4012006942253</v>
      </c>
    </row>
    <row r="150" spans="2:23" s="9" customFormat="1">
      <c r="B150" s="66"/>
      <c r="E150" s="214">
        <v>43831</v>
      </c>
      <c r="F150" s="214" t="s">
        <v>187</v>
      </c>
      <c r="G150" s="215" t="s">
        <v>65</v>
      </c>
      <c r="H150" s="229">
        <f>$C$51/12</f>
        <v>1.8166666666666667E-3</v>
      </c>
      <c r="I150" s="230">
        <f>(SUM('1.  LRAMVA Summary'!D$54:D$80)+SUM('1.  LRAMVA Summary'!D$81:D$82)*(MONTH($E150)-1)/12)*$H150</f>
        <v>0</v>
      </c>
      <c r="J150" s="230">
        <f>(SUM('1.  LRAMVA Summary'!E$54:E$80)+SUM('1.  LRAMVA Summary'!E$81:E$82)*(MONTH($E150)-1)/12)*$H150</f>
        <v>89.114336405562639</v>
      </c>
      <c r="K150" s="230">
        <f>(SUM('1.  LRAMVA Summary'!F$54:F$80)+SUM('1.  LRAMVA Summary'!F$81:F$82)*(MONTH($E150)-1)/12)*$H150</f>
        <v>328.0664527435992</v>
      </c>
      <c r="L150" s="230">
        <f>(SUM('1.  LRAMVA Summary'!G$54:G$80)+SUM('1.  LRAMVA Summary'!G$81:G$82)*(MONTH($E150)-1)/12)*$H150</f>
        <v>139.39516917664454</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556.57595832580637</v>
      </c>
    </row>
    <row r="151" spans="2:23" s="9" customFormat="1">
      <c r="B151" s="66"/>
      <c r="E151" s="214">
        <v>43862</v>
      </c>
      <c r="F151" s="214" t="s">
        <v>187</v>
      </c>
      <c r="G151" s="215" t="s">
        <v>65</v>
      </c>
      <c r="H151" s="229">
        <f>$C$51/12</f>
        <v>1.8166666666666667E-3</v>
      </c>
      <c r="I151" s="230">
        <f>(SUM('1.  LRAMVA Summary'!D$54:D$80)+SUM('1.  LRAMVA Summary'!D$81:D$82)*(MONTH($E151)-1)/12)*$H151</f>
        <v>0</v>
      </c>
      <c r="J151" s="230">
        <f>(SUM('1.  LRAMVA Summary'!E$54:E$80)+SUM('1.  LRAMVA Summary'!E$81:E$82)*(MONTH($E151)-1)/12)*$H151</f>
        <v>89.114336405562639</v>
      </c>
      <c r="K151" s="230">
        <f>(SUM('1.  LRAMVA Summary'!F$54:F$80)+SUM('1.  LRAMVA Summary'!F$81:F$82)*(MONTH($E151)-1)/12)*$H151</f>
        <v>328.0664527435992</v>
      </c>
      <c r="L151" s="230">
        <f>(SUM('1.  LRAMVA Summary'!G$54:G$80)+SUM('1.  LRAMVA Summary'!G$81:G$82)*(MONTH($E151)-1)/12)*$H151</f>
        <v>139.39516917664454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4">SUM(I151:V151)</f>
        <v>556.57595832580637</v>
      </c>
    </row>
    <row r="152" spans="2:23" s="9" customFormat="1">
      <c r="B152" s="66"/>
      <c r="E152" s="214">
        <v>43891</v>
      </c>
      <c r="F152" s="214" t="s">
        <v>187</v>
      </c>
      <c r="G152" s="215" t="s">
        <v>65</v>
      </c>
      <c r="H152" s="229">
        <f>$C$51/12</f>
        <v>1.8166666666666667E-3</v>
      </c>
      <c r="I152" s="230">
        <f>(SUM('1.  LRAMVA Summary'!D$54:D$80)+SUM('1.  LRAMVA Summary'!D$81:D$82)*(MONTH($E152)-1)/12)*$H152</f>
        <v>0</v>
      </c>
      <c r="J152" s="230">
        <f>(SUM('1.  LRAMVA Summary'!E$54:E$80)+SUM('1.  LRAMVA Summary'!E$81:E$82)*(MONTH($E152)-1)/12)*$H152</f>
        <v>89.114336405562639</v>
      </c>
      <c r="K152" s="230">
        <f>(SUM('1.  LRAMVA Summary'!F$54:F$80)+SUM('1.  LRAMVA Summary'!F$81:F$82)*(MONTH($E152)-1)/12)*$H152</f>
        <v>328.0664527435992</v>
      </c>
      <c r="L152" s="230">
        <f>(SUM('1.  LRAMVA Summary'!G$54:G$80)+SUM('1.  LRAMVA Summary'!G$81:G$82)*(MONTH($E152)-1)/12)*$H152</f>
        <v>139.39516917664454</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4"/>
        <v>556.57595832580637</v>
      </c>
    </row>
    <row r="153" spans="2:23" s="9" customFormat="1">
      <c r="B153" s="66"/>
      <c r="E153" s="214">
        <v>43922</v>
      </c>
      <c r="F153" s="214" t="s">
        <v>187</v>
      </c>
      <c r="G153" s="215" t="s">
        <v>66</v>
      </c>
      <c r="H153" s="229">
        <f>$C$52/12</f>
        <v>1.8166666666666667E-3</v>
      </c>
      <c r="I153" s="230">
        <f>(SUM('1.  LRAMVA Summary'!D$54:D$80)+SUM('1.  LRAMVA Summary'!D$81:D$82)*(MONTH($E153)-1)/12)*$H153</f>
        <v>0</v>
      </c>
      <c r="J153" s="230">
        <f>(SUM('1.  LRAMVA Summary'!E$54:E$80)+SUM('1.  LRAMVA Summary'!E$81:E$82)*(MONTH($E153)-1)/12)*$H153</f>
        <v>89.114336405562639</v>
      </c>
      <c r="K153" s="230">
        <f>(SUM('1.  LRAMVA Summary'!F$54:F$80)+SUM('1.  LRAMVA Summary'!F$81:F$82)*(MONTH($E153)-1)/12)*$H153</f>
        <v>328.0664527435992</v>
      </c>
      <c r="L153" s="230">
        <f>(SUM('1.  LRAMVA Summary'!G$54:G$80)+SUM('1.  LRAMVA Summary'!G$81:G$82)*(MONTH($E153)-1)/12)*$H153</f>
        <v>139.39516917664454</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4"/>
        <v>556.57595832580637</v>
      </c>
    </row>
    <row r="154" spans="2:23" s="9" customFormat="1">
      <c r="B154" s="66"/>
      <c r="E154" s="214">
        <v>43952</v>
      </c>
      <c r="F154" s="214" t="s">
        <v>187</v>
      </c>
      <c r="G154" s="215" t="s">
        <v>66</v>
      </c>
      <c r="H154" s="229">
        <f>$C$52/12</f>
        <v>1.8166666666666667E-3</v>
      </c>
      <c r="I154" s="230">
        <f>(SUM('1.  LRAMVA Summary'!D$54:D$80)+SUM('1.  LRAMVA Summary'!D$81:D$82)*(MONTH($E154)-1)/12)*$H154</f>
        <v>0</v>
      </c>
      <c r="J154" s="230">
        <f>(SUM('1.  LRAMVA Summary'!E$54:E$80)+SUM('1.  LRAMVA Summary'!E$81:E$82)*(MONTH($E154)-1)/12)*$H154</f>
        <v>89.114336405562639</v>
      </c>
      <c r="K154" s="230">
        <f>(SUM('1.  LRAMVA Summary'!F$54:F$80)+SUM('1.  LRAMVA Summary'!F$81:F$82)*(MONTH($E154)-1)/12)*$H154</f>
        <v>328.0664527435992</v>
      </c>
      <c r="L154" s="230">
        <f>(SUM('1.  LRAMVA Summary'!G$54:G$80)+SUM('1.  LRAMVA Summary'!G$81:G$82)*(MONTH($E154)-1)/12)*$H154</f>
        <v>139.39516917664454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4"/>
        <v>556.57595832580637</v>
      </c>
    </row>
    <row r="155" spans="2:23" s="9" customFormat="1">
      <c r="B155" s="66"/>
      <c r="E155" s="214">
        <v>43983</v>
      </c>
      <c r="F155" s="214" t="s">
        <v>187</v>
      </c>
      <c r="G155" s="215" t="s">
        <v>66</v>
      </c>
      <c r="H155" s="229">
        <f>$C$52/12</f>
        <v>1.8166666666666667E-3</v>
      </c>
      <c r="I155" s="230">
        <f>(SUM('1.  LRAMVA Summary'!D$54:D$80)+SUM('1.  LRAMVA Summary'!D$81:D$82)*(MONTH($E155)-1)/12)*$H155</f>
        <v>0</v>
      </c>
      <c r="J155" s="230">
        <f>(SUM('1.  LRAMVA Summary'!E$54:E$80)+SUM('1.  LRAMVA Summary'!E$81:E$82)*(MONTH($E155)-1)/12)*$H155</f>
        <v>89.114336405562639</v>
      </c>
      <c r="K155" s="230">
        <f>(SUM('1.  LRAMVA Summary'!F$54:F$80)+SUM('1.  LRAMVA Summary'!F$81:F$82)*(MONTH($E155)-1)/12)*$H155</f>
        <v>328.0664527435992</v>
      </c>
      <c r="L155" s="230">
        <f>(SUM('1.  LRAMVA Summary'!G$54:G$80)+SUM('1.  LRAMVA Summary'!G$81:G$82)*(MONTH($E155)-1)/12)*$H155</f>
        <v>139.39516917664454</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4"/>
        <v>556.57595832580637</v>
      </c>
    </row>
    <row r="156" spans="2:23" s="9" customFormat="1">
      <c r="B156" s="66"/>
      <c r="E156" s="214">
        <v>44013</v>
      </c>
      <c r="F156" s="214" t="s">
        <v>187</v>
      </c>
      <c r="G156" s="215" t="s">
        <v>68</v>
      </c>
      <c r="H156" s="229">
        <f>$C$53/12</f>
        <v>4.75E-4</v>
      </c>
      <c r="I156" s="230">
        <f>(SUM('1.  LRAMVA Summary'!D$54:D$80)+SUM('1.  LRAMVA Summary'!D$81:D$82)*(MONTH($E156)-1)/12)*$H156</f>
        <v>0</v>
      </c>
      <c r="J156" s="230">
        <f>(SUM('1.  LRAMVA Summary'!E$54:E$80)+SUM('1.  LRAMVA Summary'!E$81:E$82)*(MONTH($E156)-1)/12)*$H156</f>
        <v>23.300537500537018</v>
      </c>
      <c r="K156" s="230">
        <f>(SUM('1.  LRAMVA Summary'!F$54:F$80)+SUM('1.  LRAMVA Summary'!F$81:F$82)*(MONTH($E156)-1)/12)*$H156</f>
        <v>85.778843148555751</v>
      </c>
      <c r="L156" s="230">
        <f>(SUM('1.  LRAMVA Summary'!G$54:G$80)+SUM('1.  LRAMVA Summary'!G$81:G$82)*(MONTH($E156)-1)/12)*$H156</f>
        <v>36.447360748021737</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4"/>
        <v>145.52674139711451</v>
      </c>
    </row>
    <row r="157" spans="2:23" s="9" customFormat="1">
      <c r="B157" s="66"/>
      <c r="E157" s="214">
        <v>44044</v>
      </c>
      <c r="F157" s="214" t="s">
        <v>187</v>
      </c>
      <c r="G157" s="215" t="s">
        <v>68</v>
      </c>
      <c r="H157" s="229">
        <f>$C$53/12</f>
        <v>4.75E-4</v>
      </c>
      <c r="I157" s="230">
        <f>(SUM('1.  LRAMVA Summary'!D$54:D$80)+SUM('1.  LRAMVA Summary'!D$81:D$82)*(MONTH($E157)-1)/12)*$H157</f>
        <v>0</v>
      </c>
      <c r="J157" s="230">
        <f>(SUM('1.  LRAMVA Summary'!E$54:E$80)+SUM('1.  LRAMVA Summary'!E$81:E$82)*(MONTH($E157)-1)/12)*$H157</f>
        <v>23.300537500537018</v>
      </c>
      <c r="K157" s="230">
        <f>(SUM('1.  LRAMVA Summary'!F$54:F$80)+SUM('1.  LRAMVA Summary'!F$81:F$82)*(MONTH($E157)-1)/12)*$H157</f>
        <v>85.778843148555751</v>
      </c>
      <c r="L157" s="230">
        <f>(SUM('1.  LRAMVA Summary'!G$54:G$80)+SUM('1.  LRAMVA Summary'!G$81:G$82)*(MONTH($E157)-1)/12)*$H157</f>
        <v>36.447360748021737</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4"/>
        <v>145.52674139711451</v>
      </c>
    </row>
    <row r="158" spans="2:23" s="9" customFormat="1">
      <c r="B158" s="66"/>
      <c r="E158" s="214">
        <v>44075</v>
      </c>
      <c r="F158" s="214" t="s">
        <v>187</v>
      </c>
      <c r="G158" s="215" t="s">
        <v>68</v>
      </c>
      <c r="H158" s="229">
        <f>$C$53/12</f>
        <v>4.75E-4</v>
      </c>
      <c r="I158" s="230">
        <f>(SUM('1.  LRAMVA Summary'!D$54:D$80)+SUM('1.  LRAMVA Summary'!D$81:D$82)*(MONTH($E158)-1)/12)*$H158</f>
        <v>0</v>
      </c>
      <c r="J158" s="230">
        <f>(SUM('1.  LRAMVA Summary'!E$54:E$80)+SUM('1.  LRAMVA Summary'!E$81:E$82)*(MONTH($E158)-1)/12)*$H158</f>
        <v>23.300537500537018</v>
      </c>
      <c r="K158" s="230">
        <f>(SUM('1.  LRAMVA Summary'!F$54:F$80)+SUM('1.  LRAMVA Summary'!F$81:F$82)*(MONTH($E158)-1)/12)*$H158</f>
        <v>85.778843148555751</v>
      </c>
      <c r="L158" s="230">
        <f>(SUM('1.  LRAMVA Summary'!G$54:G$80)+SUM('1.  LRAMVA Summary'!G$81:G$82)*(MONTH($E158)-1)/12)*$H158</f>
        <v>36.447360748021737</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4"/>
        <v>145.52674139711451</v>
      </c>
    </row>
    <row r="159" spans="2:23" s="9" customFormat="1">
      <c r="B159" s="66"/>
      <c r="E159" s="214">
        <v>44105</v>
      </c>
      <c r="F159" s="214" t="s">
        <v>187</v>
      </c>
      <c r="G159" s="215" t="s">
        <v>69</v>
      </c>
      <c r="H159" s="229">
        <f>$C$54/12</f>
        <v>4.75E-4</v>
      </c>
      <c r="I159" s="230">
        <f>(SUM('1.  LRAMVA Summary'!D$54:D$80)+SUM('1.  LRAMVA Summary'!D$81:D$82)*(MONTH($E159)-1)/12)*$H159</f>
        <v>0</v>
      </c>
      <c r="J159" s="230">
        <f>(SUM('1.  LRAMVA Summary'!E$54:E$80)+SUM('1.  LRAMVA Summary'!E$81:E$82)*(MONTH($E159)-1)/12)*$H159</f>
        <v>23.300537500537018</v>
      </c>
      <c r="K159" s="230">
        <f>(SUM('1.  LRAMVA Summary'!F$54:F$80)+SUM('1.  LRAMVA Summary'!F$81:F$82)*(MONTH($E159)-1)/12)*$H159</f>
        <v>85.778843148555751</v>
      </c>
      <c r="L159" s="230">
        <f>(SUM('1.  LRAMVA Summary'!G$54:G$80)+SUM('1.  LRAMVA Summary'!G$81:G$82)*(MONTH($E159)-1)/12)*$H159</f>
        <v>36.447360748021737</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4"/>
        <v>145.52674139711451</v>
      </c>
    </row>
    <row r="160" spans="2:23" s="9" customFormat="1">
      <c r="B160" s="66"/>
      <c r="E160" s="214">
        <v>44136</v>
      </c>
      <c r="F160" s="214" t="s">
        <v>187</v>
      </c>
      <c r="G160" s="215" t="s">
        <v>69</v>
      </c>
      <c r="H160" s="229">
        <f>$C$54/12</f>
        <v>4.75E-4</v>
      </c>
      <c r="I160" s="230">
        <f>(SUM('1.  LRAMVA Summary'!D$54:D$80)+SUM('1.  LRAMVA Summary'!D$81:D$82)*(MONTH($E160)-1)/12)*$H160</f>
        <v>0</v>
      </c>
      <c r="J160" s="230">
        <f>(SUM('1.  LRAMVA Summary'!E$54:E$80)+SUM('1.  LRAMVA Summary'!E$81:E$82)*(MONTH($E160)-1)/12)*$H160</f>
        <v>23.300537500537018</v>
      </c>
      <c r="K160" s="230">
        <f>(SUM('1.  LRAMVA Summary'!F$54:F$80)+SUM('1.  LRAMVA Summary'!F$81:F$82)*(MONTH($E160)-1)/12)*$H160</f>
        <v>85.778843148555751</v>
      </c>
      <c r="L160" s="230">
        <f>(SUM('1.  LRAMVA Summary'!G$54:G$80)+SUM('1.  LRAMVA Summary'!G$81:G$82)*(MONTH($E160)-1)/12)*$H160</f>
        <v>36.447360748021737</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4"/>
        <v>145.52674139711451</v>
      </c>
    </row>
    <row r="161" spans="2:23" s="9" customFormat="1">
      <c r="B161" s="66"/>
      <c r="E161" s="214">
        <v>44166</v>
      </c>
      <c r="F161" s="214" t="s">
        <v>187</v>
      </c>
      <c r="G161" s="215" t="s">
        <v>69</v>
      </c>
      <c r="H161" s="229">
        <f>$C$54/12</f>
        <v>4.75E-4</v>
      </c>
      <c r="I161" s="230">
        <f>(SUM('1.  LRAMVA Summary'!D$54:D$80)+SUM('1.  LRAMVA Summary'!D$81:D$82)*(MONTH($E161)-1)/12)*$H161</f>
        <v>0</v>
      </c>
      <c r="J161" s="230">
        <f>(SUM('1.  LRAMVA Summary'!E$54:E$80)+SUM('1.  LRAMVA Summary'!E$81:E$82)*(MONTH($E161)-1)/12)*$H161</f>
        <v>23.300537500537018</v>
      </c>
      <c r="K161" s="230">
        <f>(SUM('1.  LRAMVA Summary'!F$54:F$80)+SUM('1.  LRAMVA Summary'!F$81:F$82)*(MONTH($E161)-1)/12)*$H161</f>
        <v>85.778843148555751</v>
      </c>
      <c r="L161" s="230">
        <f>(SUM('1.  LRAMVA Summary'!G$54:G$80)+SUM('1.  LRAMVA Summary'!G$81:G$82)*(MONTH($E161)-1)/12)*$H161</f>
        <v>36.447360748021737</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145.52674139711451</v>
      </c>
    </row>
    <row r="162" spans="2:23" s="9" customFormat="1" ht="16" thickBot="1">
      <c r="B162" s="66"/>
      <c r="E162" s="216" t="s">
        <v>470</v>
      </c>
      <c r="F162" s="216"/>
      <c r="G162" s="217"/>
      <c r="H162" s="871"/>
      <c r="I162" s="219">
        <f>SUM(I149:I161)</f>
        <v>0</v>
      </c>
      <c r="J162" s="219">
        <f>SUM(J149:J161)</f>
        <v>1167.3773678448879</v>
      </c>
      <c r="K162" s="219">
        <f t="shared" ref="K162:O162" si="85">SUM(K149:K161)</f>
        <v>4297.595286341897</v>
      </c>
      <c r="L162" s="219">
        <f t="shared" si="85"/>
        <v>1826.0447448449661</v>
      </c>
      <c r="M162" s="219">
        <f t="shared" si="85"/>
        <v>0</v>
      </c>
      <c r="N162" s="219">
        <f t="shared" si="85"/>
        <v>0</v>
      </c>
      <c r="O162" s="219">
        <f t="shared" si="85"/>
        <v>0</v>
      </c>
      <c r="P162" s="219">
        <f t="shared" ref="P162:V162" si="86">SUM(P149:P161)</f>
        <v>0</v>
      </c>
      <c r="Q162" s="219">
        <f t="shared" si="86"/>
        <v>0</v>
      </c>
      <c r="R162" s="219">
        <f t="shared" si="86"/>
        <v>0</v>
      </c>
      <c r="S162" s="219">
        <f t="shared" si="86"/>
        <v>0</v>
      </c>
      <c r="T162" s="219">
        <f t="shared" si="86"/>
        <v>0</v>
      </c>
      <c r="U162" s="219">
        <f t="shared" si="86"/>
        <v>0</v>
      </c>
      <c r="V162" s="219">
        <f t="shared" si="86"/>
        <v>0</v>
      </c>
      <c r="W162" s="219">
        <f>SUM(W149:W161)</f>
        <v>7291.0173990317471</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711</v>
      </c>
      <c r="F164" s="225"/>
      <c r="G164" s="226"/>
      <c r="H164" s="227"/>
      <c r="I164" s="228">
        <f>I162+I163</f>
        <v>0</v>
      </c>
      <c r="J164" s="228">
        <f t="shared" ref="J164:U164" si="87">J162+J163</f>
        <v>1167.3773678448879</v>
      </c>
      <c r="K164" s="228">
        <f t="shared" si="87"/>
        <v>4297.595286341897</v>
      </c>
      <c r="L164" s="228">
        <f t="shared" si="87"/>
        <v>1826.0447448449661</v>
      </c>
      <c r="M164" s="228">
        <f t="shared" si="87"/>
        <v>0</v>
      </c>
      <c r="N164" s="228">
        <f t="shared" si="87"/>
        <v>0</v>
      </c>
      <c r="O164" s="228">
        <f t="shared" si="87"/>
        <v>0</v>
      </c>
      <c r="P164" s="228">
        <f t="shared" si="87"/>
        <v>0</v>
      </c>
      <c r="Q164" s="228">
        <f t="shared" si="87"/>
        <v>0</v>
      </c>
      <c r="R164" s="228">
        <f t="shared" si="87"/>
        <v>0</v>
      </c>
      <c r="S164" s="228">
        <f t="shared" si="87"/>
        <v>0</v>
      </c>
      <c r="T164" s="228">
        <f t="shared" si="87"/>
        <v>0</v>
      </c>
      <c r="U164" s="228">
        <f t="shared" si="87"/>
        <v>0</v>
      </c>
      <c r="V164" s="228">
        <f>V162+V163</f>
        <v>0</v>
      </c>
      <c r="W164" s="228">
        <f>W162+W163</f>
        <v>7291.0173990317471</v>
      </c>
    </row>
    <row r="165" spans="2:23">
      <c r="E165" s="214">
        <v>44197</v>
      </c>
      <c r="F165" s="214" t="s">
        <v>717</v>
      </c>
      <c r="G165" s="215" t="s">
        <v>65</v>
      </c>
      <c r="H165" s="872">
        <f>$C$55/12</f>
        <v>4.75E-4</v>
      </c>
      <c r="I165" s="230">
        <f>(SUM('1.  LRAMVA Summary'!D$54:D$80)+SUM('1.  LRAMVA Summary'!D$81:D$82)*(MONTH($E165)-1)/12)*$H165</f>
        <v>0</v>
      </c>
      <c r="J165" s="230">
        <f>(SUM('1.  LRAMVA Summary'!E$54:E$80)+SUM('1.  LRAMVA Summary'!E$81:E$82)*(MONTH($E165)-1)/12)*$H165</f>
        <v>23.300537500537018</v>
      </c>
      <c r="K165" s="230">
        <f>(SUM('1.  LRAMVA Summary'!F$54:F$80)+SUM('1.  LRAMVA Summary'!F$81:F$82)*(MONTH($E165)-1)/12)*$H165</f>
        <v>85.778843148555751</v>
      </c>
      <c r="L165" s="230">
        <f>(SUM('1.  LRAMVA Summary'!G$54:G$80)+SUM('1.  LRAMVA Summary'!G$81:G$82)*(MONTH($E165)-1)/12)*$H165</f>
        <v>36.447360748021737</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145.52674139711451</v>
      </c>
    </row>
    <row r="166" spans="2:23">
      <c r="E166" s="214">
        <v>44228</v>
      </c>
      <c r="F166" s="214" t="s">
        <v>717</v>
      </c>
      <c r="G166" s="215" t="s">
        <v>65</v>
      </c>
      <c r="H166" s="872">
        <f>$C$55/12</f>
        <v>4.75E-4</v>
      </c>
      <c r="I166" s="230">
        <f>(SUM('1.  LRAMVA Summary'!D$54:D$80)+SUM('1.  LRAMVA Summary'!D$81:D$82)*(MONTH($E166)-1)/12)*$H166</f>
        <v>0</v>
      </c>
      <c r="J166" s="230">
        <f>(SUM('1.  LRAMVA Summary'!E$54:E$80)+SUM('1.  LRAMVA Summary'!E$81:E$82)*(MONTH($E166)-1)/12)*$H166</f>
        <v>23.300537500537018</v>
      </c>
      <c r="K166" s="230">
        <f>(SUM('1.  LRAMVA Summary'!F$54:F$80)+SUM('1.  LRAMVA Summary'!F$81:F$82)*(MONTH($E166)-1)/12)*$H166</f>
        <v>85.778843148555751</v>
      </c>
      <c r="L166" s="230">
        <f>(SUM('1.  LRAMVA Summary'!G$54:G$80)+SUM('1.  LRAMVA Summary'!G$81:G$82)*(MONTH($E166)-1)/12)*$H166</f>
        <v>36.447360748021737</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88">SUM(I166:V166)</f>
        <v>145.52674139711451</v>
      </c>
    </row>
    <row r="167" spans="2:23">
      <c r="E167" s="214">
        <v>44256</v>
      </c>
      <c r="F167" s="214" t="s">
        <v>717</v>
      </c>
      <c r="G167" s="215" t="s">
        <v>65</v>
      </c>
      <c r="H167" s="872">
        <f>$C$55/12</f>
        <v>4.75E-4</v>
      </c>
      <c r="I167" s="230">
        <f>(SUM('1.  LRAMVA Summary'!D$54:D$80)+SUM('1.  LRAMVA Summary'!D$81:D$82)*(MONTH($E167)-1)/12)*$H167</f>
        <v>0</v>
      </c>
      <c r="J167" s="230">
        <f>(SUM('1.  LRAMVA Summary'!E$54:E$80)+SUM('1.  LRAMVA Summary'!E$81:E$82)*(MONTH($E167)-1)/12)*$H167</f>
        <v>23.300537500537018</v>
      </c>
      <c r="K167" s="230">
        <f>(SUM('1.  LRAMVA Summary'!F$54:F$80)+SUM('1.  LRAMVA Summary'!F$81:F$82)*(MONTH($E167)-1)/12)*$H167</f>
        <v>85.778843148555751</v>
      </c>
      <c r="L167" s="230">
        <f>(SUM('1.  LRAMVA Summary'!G$54:G$80)+SUM('1.  LRAMVA Summary'!G$81:G$82)*(MONTH($E167)-1)/12)*$H167</f>
        <v>36.447360748021737</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88"/>
        <v>145.52674139711451</v>
      </c>
    </row>
    <row r="168" spans="2:23">
      <c r="E168" s="214">
        <v>44287</v>
      </c>
      <c r="F168" s="214" t="s">
        <v>717</v>
      </c>
      <c r="G168" s="215" t="s">
        <v>66</v>
      </c>
      <c r="H168" s="872">
        <f>$C$56/12</f>
        <v>4.75E-4</v>
      </c>
      <c r="I168" s="230">
        <f>(SUM('1.  LRAMVA Summary'!D$54:D$80)+SUM('1.  LRAMVA Summary'!D$81:D$82)*(MONTH($E168)-1)/12)*$H168</f>
        <v>0</v>
      </c>
      <c r="J168" s="230">
        <f>(SUM('1.  LRAMVA Summary'!E$54:E$80)+SUM('1.  LRAMVA Summary'!E$81:E$82)*(MONTH($E168)-1)/12)*$H168</f>
        <v>23.300537500537018</v>
      </c>
      <c r="K168" s="230">
        <f>(SUM('1.  LRAMVA Summary'!F$54:F$80)+SUM('1.  LRAMVA Summary'!F$81:F$82)*(MONTH($E168)-1)/12)*$H168</f>
        <v>85.778843148555751</v>
      </c>
      <c r="L168" s="230">
        <f>(SUM('1.  LRAMVA Summary'!G$54:G$80)+SUM('1.  LRAMVA Summary'!G$81:G$82)*(MONTH($E168)-1)/12)*$H168</f>
        <v>36.447360748021737</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88"/>
        <v>145.52674139711451</v>
      </c>
    </row>
    <row r="169" spans="2:23">
      <c r="E169" s="214">
        <v>44317</v>
      </c>
      <c r="F169" s="214" t="s">
        <v>717</v>
      </c>
      <c r="G169" s="215" t="s">
        <v>66</v>
      </c>
      <c r="H169" s="872">
        <f>$C$56/12</f>
        <v>4.75E-4</v>
      </c>
      <c r="I169" s="230">
        <f>(SUM('1.  LRAMVA Summary'!D$54:D$80)+SUM('1.  LRAMVA Summary'!D$81:D$82)*(MONTH($E169)-1)/12)*$H169</f>
        <v>0</v>
      </c>
      <c r="J169" s="230">
        <f>(SUM('1.  LRAMVA Summary'!E$54:E$80)+SUM('1.  LRAMVA Summary'!E$81:E$82)*(MONTH($E169)-1)/12)*$H169</f>
        <v>23.300537500537018</v>
      </c>
      <c r="K169" s="230">
        <f>(SUM('1.  LRAMVA Summary'!F$54:F$80)+SUM('1.  LRAMVA Summary'!F$81:F$82)*(MONTH($E169)-1)/12)*$H169</f>
        <v>85.778843148555751</v>
      </c>
      <c r="L169" s="230">
        <f>(SUM('1.  LRAMVA Summary'!G$54:G$80)+SUM('1.  LRAMVA Summary'!G$81:G$82)*(MONTH($E169)-1)/12)*$H169</f>
        <v>36.447360748021737</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88"/>
        <v>145.52674139711451</v>
      </c>
    </row>
    <row r="170" spans="2:23">
      <c r="E170" s="214">
        <v>44348</v>
      </c>
      <c r="F170" s="214" t="s">
        <v>717</v>
      </c>
      <c r="G170" s="215" t="s">
        <v>66</v>
      </c>
      <c r="H170" s="872">
        <f>$C$56/12</f>
        <v>4.75E-4</v>
      </c>
      <c r="I170" s="230">
        <f>(SUM('1.  LRAMVA Summary'!D$54:D$80)+SUM('1.  LRAMVA Summary'!D$81:D$82)*(MONTH($E170)-1)/12)*$H170</f>
        <v>0</v>
      </c>
      <c r="J170" s="230">
        <f>(SUM('1.  LRAMVA Summary'!E$54:E$80)+SUM('1.  LRAMVA Summary'!E$81:E$82)*(MONTH($E170)-1)/12)*$H170</f>
        <v>23.300537500537018</v>
      </c>
      <c r="K170" s="230">
        <f>(SUM('1.  LRAMVA Summary'!F$54:F$80)+SUM('1.  LRAMVA Summary'!F$81:F$82)*(MONTH($E170)-1)/12)*$H170</f>
        <v>85.778843148555751</v>
      </c>
      <c r="L170" s="230">
        <f>(SUM('1.  LRAMVA Summary'!G$54:G$80)+SUM('1.  LRAMVA Summary'!G$81:G$82)*(MONTH($E170)-1)/12)*$H170</f>
        <v>36.447360748021737</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88"/>
        <v>145.52674139711451</v>
      </c>
    </row>
    <row r="171" spans="2:23">
      <c r="E171" s="214">
        <v>44378</v>
      </c>
      <c r="F171" s="214" t="s">
        <v>717</v>
      </c>
      <c r="G171" s="215" t="s">
        <v>68</v>
      </c>
      <c r="H171" s="873">
        <f>$C$57/12</f>
        <v>4.75E-4</v>
      </c>
      <c r="I171" s="230">
        <f>(SUM('1.  LRAMVA Summary'!D$54:D$80)+SUM('1.  LRAMVA Summary'!D$81:D$82)*(MONTH($E171)-1)/12)*$H171</f>
        <v>0</v>
      </c>
      <c r="J171" s="230">
        <f>(SUM('1.  LRAMVA Summary'!E$54:E$80)+SUM('1.  LRAMVA Summary'!E$81:E$82)*(MONTH($E171)-1)/12)*$H171</f>
        <v>23.300537500537018</v>
      </c>
      <c r="K171" s="230">
        <f>(SUM('1.  LRAMVA Summary'!F$54:F$80)+SUM('1.  LRAMVA Summary'!F$81:F$82)*(MONTH($E171)-1)/12)*$H171</f>
        <v>85.778843148555751</v>
      </c>
      <c r="L171" s="230">
        <f>(SUM('1.  LRAMVA Summary'!G$54:G$80)+SUM('1.  LRAMVA Summary'!G$81:G$82)*(MONTH($E171)-1)/12)*$H171</f>
        <v>36.447360748021737</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88"/>
        <v>145.52674139711451</v>
      </c>
    </row>
    <row r="172" spans="2:23">
      <c r="E172" s="214">
        <v>44409</v>
      </c>
      <c r="F172" s="214" t="s">
        <v>717</v>
      </c>
      <c r="G172" s="215" t="s">
        <v>68</v>
      </c>
      <c r="H172" s="873">
        <f>$C$57/12</f>
        <v>4.75E-4</v>
      </c>
      <c r="I172" s="230">
        <f>(SUM('1.  LRAMVA Summary'!D$54:D$80)+SUM('1.  LRAMVA Summary'!D$81:D$82)*(MONTH($E172)-1)/12)*$H172</f>
        <v>0</v>
      </c>
      <c r="J172" s="230">
        <f>(SUM('1.  LRAMVA Summary'!E$54:E$80)+SUM('1.  LRAMVA Summary'!E$81:E$82)*(MONTH($E172)-1)/12)*$H172</f>
        <v>23.300537500537018</v>
      </c>
      <c r="K172" s="230">
        <f>(SUM('1.  LRAMVA Summary'!F$54:F$80)+SUM('1.  LRAMVA Summary'!F$81:F$82)*(MONTH($E172)-1)/12)*$H172</f>
        <v>85.778843148555751</v>
      </c>
      <c r="L172" s="230">
        <f>(SUM('1.  LRAMVA Summary'!G$54:G$80)+SUM('1.  LRAMVA Summary'!G$81:G$82)*(MONTH($E172)-1)/12)*$H172</f>
        <v>36.447360748021737</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88"/>
        <v>145.52674139711451</v>
      </c>
    </row>
    <row r="173" spans="2:23">
      <c r="E173" s="214">
        <v>44440</v>
      </c>
      <c r="F173" s="214" t="s">
        <v>717</v>
      </c>
      <c r="G173" s="215" t="s">
        <v>68</v>
      </c>
      <c r="H173" s="873">
        <f>$C$57/12</f>
        <v>4.75E-4</v>
      </c>
      <c r="I173" s="230">
        <f>(SUM('1.  LRAMVA Summary'!D$54:D$80)+SUM('1.  LRAMVA Summary'!D$81:D$82)*(MONTH($E173)-1)/12)*$H173</f>
        <v>0</v>
      </c>
      <c r="J173" s="230">
        <f>(SUM('1.  LRAMVA Summary'!E$54:E$80)+SUM('1.  LRAMVA Summary'!E$81:E$82)*(MONTH($E173)-1)/12)*$H173</f>
        <v>23.300537500537018</v>
      </c>
      <c r="K173" s="230">
        <f>(SUM('1.  LRAMVA Summary'!F$54:F$80)+SUM('1.  LRAMVA Summary'!F$81:F$82)*(MONTH($E173)-1)/12)*$H173</f>
        <v>85.778843148555751</v>
      </c>
      <c r="L173" s="230">
        <f>(SUM('1.  LRAMVA Summary'!G$54:G$80)+SUM('1.  LRAMVA Summary'!G$81:G$82)*(MONTH($E173)-1)/12)*$H173</f>
        <v>36.447360748021737</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88"/>
        <v>145.52674139711451</v>
      </c>
    </row>
    <row r="174" spans="2:23">
      <c r="E174" s="214">
        <v>44470</v>
      </c>
      <c r="F174" s="214" t="s">
        <v>717</v>
      </c>
      <c r="G174" s="215" t="s">
        <v>69</v>
      </c>
      <c r="H174" s="873">
        <f>$C$58/12</f>
        <v>4.75E-4</v>
      </c>
      <c r="I174" s="230">
        <f>(SUM('1.  LRAMVA Summary'!D$54:D$80)+SUM('1.  LRAMVA Summary'!D$81:D$82)*(MONTH($E174)-1)/12)*$H174</f>
        <v>0</v>
      </c>
      <c r="J174" s="230">
        <f>(SUM('1.  LRAMVA Summary'!E$54:E$80)+SUM('1.  LRAMVA Summary'!E$81:E$82)*(MONTH($E174)-1)/12)*$H174</f>
        <v>23.300537500537018</v>
      </c>
      <c r="K174" s="230">
        <f>(SUM('1.  LRAMVA Summary'!F$54:F$80)+SUM('1.  LRAMVA Summary'!F$81:F$82)*(MONTH($E174)-1)/12)*$H174</f>
        <v>85.778843148555751</v>
      </c>
      <c r="L174" s="230">
        <f>(SUM('1.  LRAMVA Summary'!G$54:G$80)+SUM('1.  LRAMVA Summary'!G$81:G$82)*(MONTH($E174)-1)/12)*$H174</f>
        <v>36.447360748021737</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88"/>
        <v>145.52674139711451</v>
      </c>
    </row>
    <row r="175" spans="2:23">
      <c r="E175" s="214">
        <v>44501</v>
      </c>
      <c r="F175" s="214" t="s">
        <v>717</v>
      </c>
      <c r="G175" s="215" t="s">
        <v>69</v>
      </c>
      <c r="H175" s="873">
        <f>$C$58/12</f>
        <v>4.75E-4</v>
      </c>
      <c r="I175" s="230">
        <f>(SUM('1.  LRAMVA Summary'!D$54:D$80)+SUM('1.  LRAMVA Summary'!D$81:D$82)*(MONTH($E175)-1)/12)*$H175</f>
        <v>0</v>
      </c>
      <c r="J175" s="230">
        <f>(SUM('1.  LRAMVA Summary'!E$54:E$80)+SUM('1.  LRAMVA Summary'!E$81:E$82)*(MONTH($E175)-1)/12)*$H175</f>
        <v>23.300537500537018</v>
      </c>
      <c r="K175" s="230">
        <f>(SUM('1.  LRAMVA Summary'!F$54:F$80)+SUM('1.  LRAMVA Summary'!F$81:F$82)*(MONTH($E175)-1)/12)*$H175</f>
        <v>85.778843148555751</v>
      </c>
      <c r="L175" s="230">
        <f>(SUM('1.  LRAMVA Summary'!G$54:G$80)+SUM('1.  LRAMVA Summary'!G$81:G$82)*(MONTH($E175)-1)/12)*$H175</f>
        <v>36.447360748021737</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88"/>
        <v>145.52674139711451</v>
      </c>
    </row>
    <row r="176" spans="2:23">
      <c r="E176" s="214">
        <v>44531</v>
      </c>
      <c r="F176" s="214" t="s">
        <v>717</v>
      </c>
      <c r="G176" s="215" t="s">
        <v>69</v>
      </c>
      <c r="H176" s="873">
        <f>$C$58/12</f>
        <v>4.75E-4</v>
      </c>
      <c r="I176" s="230">
        <f>(SUM('1.  LRAMVA Summary'!D$54:D$80)+SUM('1.  LRAMVA Summary'!D$81:D$82)*(MONTH($E176)-1)/12)*$H176</f>
        <v>0</v>
      </c>
      <c r="J176" s="230">
        <f>(SUM('1.  LRAMVA Summary'!E$54:E$80)+SUM('1.  LRAMVA Summary'!E$81:E$82)*(MONTH($E176)-1)/12)*$H176</f>
        <v>23.300537500537018</v>
      </c>
      <c r="K176" s="230">
        <f>(SUM('1.  LRAMVA Summary'!F$54:F$80)+SUM('1.  LRAMVA Summary'!F$81:F$82)*(MONTH($E176)-1)/12)*$H176</f>
        <v>85.778843148555751</v>
      </c>
      <c r="L176" s="230">
        <f>(SUM('1.  LRAMVA Summary'!G$54:G$80)+SUM('1.  LRAMVA Summary'!G$81:G$82)*(MONTH($E176)-1)/12)*$H176</f>
        <v>36.447360748021737</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145.52674139711451</v>
      </c>
    </row>
    <row r="177" spans="5:23" ht="16" thickBot="1">
      <c r="E177" s="216" t="s">
        <v>712</v>
      </c>
      <c r="F177" s="216"/>
      <c r="G177" s="217"/>
      <c r="H177" s="218"/>
      <c r="I177" s="219">
        <f>SUM(I164:I176)</f>
        <v>0</v>
      </c>
      <c r="J177" s="219">
        <f>SUM(J164:J176)</f>
        <v>1446.9838178513328</v>
      </c>
      <c r="K177" s="219">
        <f t="shared" ref="K177:V177" si="89">SUM(K164:K176)</f>
        <v>5326.9414041245691</v>
      </c>
      <c r="L177" s="219">
        <f t="shared" si="89"/>
        <v>2263.413073821227</v>
      </c>
      <c r="M177" s="219">
        <f t="shared" si="89"/>
        <v>0</v>
      </c>
      <c r="N177" s="219">
        <f t="shared" si="89"/>
        <v>0</v>
      </c>
      <c r="O177" s="219">
        <f t="shared" si="89"/>
        <v>0</v>
      </c>
      <c r="P177" s="219">
        <f t="shared" si="89"/>
        <v>0</v>
      </c>
      <c r="Q177" s="219">
        <f t="shared" si="89"/>
        <v>0</v>
      </c>
      <c r="R177" s="219">
        <f t="shared" si="89"/>
        <v>0</v>
      </c>
      <c r="S177" s="219">
        <f t="shared" si="89"/>
        <v>0</v>
      </c>
      <c r="T177" s="219">
        <f t="shared" si="89"/>
        <v>0</v>
      </c>
      <c r="U177" s="219">
        <f t="shared" si="89"/>
        <v>0</v>
      </c>
      <c r="V177" s="219">
        <f t="shared" si="89"/>
        <v>0</v>
      </c>
      <c r="W177" s="219">
        <f>SUM(W164:W176)</f>
        <v>9037.3382957971171</v>
      </c>
    </row>
    <row r="178" spans="5:23" ht="16"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713</v>
      </c>
      <c r="F179" s="225"/>
      <c r="G179" s="226"/>
      <c r="H179" s="227"/>
      <c r="I179" s="228">
        <f>I177+I178</f>
        <v>0</v>
      </c>
      <c r="J179" s="228">
        <f t="shared" ref="J179:U179" si="90">J177+J178</f>
        <v>1446.9838178513328</v>
      </c>
      <c r="K179" s="228">
        <f t="shared" si="90"/>
        <v>5326.9414041245691</v>
      </c>
      <c r="L179" s="228">
        <f t="shared" si="90"/>
        <v>2263.413073821227</v>
      </c>
      <c r="M179" s="228">
        <f t="shared" si="90"/>
        <v>0</v>
      </c>
      <c r="N179" s="228">
        <f t="shared" si="90"/>
        <v>0</v>
      </c>
      <c r="O179" s="228">
        <f t="shared" si="90"/>
        <v>0</v>
      </c>
      <c r="P179" s="228">
        <f t="shared" si="90"/>
        <v>0</v>
      </c>
      <c r="Q179" s="228">
        <f t="shared" si="90"/>
        <v>0</v>
      </c>
      <c r="R179" s="228">
        <f t="shared" si="90"/>
        <v>0</v>
      </c>
      <c r="S179" s="228">
        <f t="shared" si="90"/>
        <v>0</v>
      </c>
      <c r="T179" s="228">
        <f t="shared" si="90"/>
        <v>0</v>
      </c>
      <c r="U179" s="228">
        <f t="shared" si="90"/>
        <v>0</v>
      </c>
      <c r="V179" s="228">
        <f>V177+V178</f>
        <v>0</v>
      </c>
      <c r="W179" s="228">
        <f>W177+W178</f>
        <v>9037.3382957971171</v>
      </c>
    </row>
    <row r="180" spans="5:23">
      <c r="E180" s="214">
        <v>44562</v>
      </c>
      <c r="F180" s="214" t="s">
        <v>718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1">SUM(I181:V181)</f>
        <v>0</v>
      </c>
    </row>
    <row r="182" spans="5:23">
      <c r="E182" s="214">
        <v>44621</v>
      </c>
      <c r="F182" s="214" t="s">
        <v>718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1"/>
        <v>0</v>
      </c>
    </row>
    <row r="183" spans="5:23">
      <c r="E183" s="214">
        <v>44652</v>
      </c>
      <c r="F183" s="214" t="s">
        <v>718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1"/>
        <v>0</v>
      </c>
    </row>
    <row r="184" spans="5:23">
      <c r="E184" s="214">
        <v>44682</v>
      </c>
      <c r="F184" s="214" t="s">
        <v>718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1"/>
        <v>0</v>
      </c>
    </row>
    <row r="185" spans="5:23">
      <c r="E185" s="214">
        <v>44713</v>
      </c>
      <c r="F185" s="214" t="s">
        <v>718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1"/>
        <v>0</v>
      </c>
    </row>
    <row r="186" spans="5:23">
      <c r="E186" s="214">
        <v>44743</v>
      </c>
      <c r="F186" s="214" t="s">
        <v>718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1"/>
        <v>0</v>
      </c>
    </row>
    <row r="187" spans="5:23">
      <c r="E187" s="214">
        <v>44774</v>
      </c>
      <c r="F187" s="214" t="s">
        <v>718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1"/>
        <v>0</v>
      </c>
    </row>
    <row r="188" spans="5:23">
      <c r="E188" s="214">
        <v>44805</v>
      </c>
      <c r="F188" s="214" t="s">
        <v>718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1"/>
        <v>0</v>
      </c>
    </row>
    <row r="189" spans="5:23">
      <c r="E189" s="214">
        <v>44835</v>
      </c>
      <c r="F189" s="214" t="s">
        <v>718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1"/>
        <v>0</v>
      </c>
    </row>
    <row r="190" spans="5:23">
      <c r="E190" s="214">
        <v>44866</v>
      </c>
      <c r="F190" s="214" t="s">
        <v>718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1"/>
        <v>0</v>
      </c>
    </row>
    <row r="191" spans="5:23">
      <c r="E191" s="214">
        <v>44896</v>
      </c>
      <c r="F191" s="214" t="s">
        <v>718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6" thickBot="1">
      <c r="E192" s="216" t="s">
        <v>714</v>
      </c>
      <c r="F192" s="216"/>
      <c r="G192" s="217"/>
      <c r="H192" s="218"/>
      <c r="I192" s="219">
        <f>SUM(I179:I191)</f>
        <v>0</v>
      </c>
      <c r="J192" s="219">
        <f>SUM(J179:J191)</f>
        <v>1446.9838178513328</v>
      </c>
      <c r="K192" s="219">
        <f t="shared" ref="K192:V192" si="92">SUM(K179:K191)</f>
        <v>5326.9414041245691</v>
      </c>
      <c r="L192" s="219">
        <f t="shared" si="92"/>
        <v>2263.413073821227</v>
      </c>
      <c r="M192" s="219">
        <f t="shared" si="92"/>
        <v>0</v>
      </c>
      <c r="N192" s="219">
        <f t="shared" si="92"/>
        <v>0</v>
      </c>
      <c r="O192" s="219">
        <f t="shared" si="92"/>
        <v>0</v>
      </c>
      <c r="P192" s="219">
        <f t="shared" si="92"/>
        <v>0</v>
      </c>
      <c r="Q192" s="219">
        <f t="shared" si="92"/>
        <v>0</v>
      </c>
      <c r="R192" s="219">
        <f t="shared" si="92"/>
        <v>0</v>
      </c>
      <c r="S192" s="219">
        <f t="shared" si="92"/>
        <v>0</v>
      </c>
      <c r="T192" s="219">
        <f t="shared" si="92"/>
        <v>0</v>
      </c>
      <c r="U192" s="219">
        <f t="shared" si="92"/>
        <v>0</v>
      </c>
      <c r="V192" s="219">
        <f t="shared" si="92"/>
        <v>0</v>
      </c>
      <c r="W192" s="219">
        <f>SUM(W179:W191)</f>
        <v>9037.3382957971171</v>
      </c>
    </row>
    <row r="193" spans="5:23" ht="16"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715</v>
      </c>
      <c r="F194" s="225"/>
      <c r="G194" s="226"/>
      <c r="H194" s="227"/>
      <c r="I194" s="228">
        <f>I192+I193</f>
        <v>0</v>
      </c>
      <c r="J194" s="228">
        <f t="shared" ref="J194:U194" si="93">J192+J193</f>
        <v>1446.9838178513328</v>
      </c>
      <c r="K194" s="228">
        <f t="shared" si="93"/>
        <v>5326.9414041245691</v>
      </c>
      <c r="L194" s="228">
        <f t="shared" si="93"/>
        <v>2263.413073821227</v>
      </c>
      <c r="M194" s="228">
        <f t="shared" si="93"/>
        <v>0</v>
      </c>
      <c r="N194" s="228">
        <f t="shared" si="93"/>
        <v>0</v>
      </c>
      <c r="O194" s="228">
        <f t="shared" si="93"/>
        <v>0</v>
      </c>
      <c r="P194" s="228">
        <f t="shared" si="93"/>
        <v>0</v>
      </c>
      <c r="Q194" s="228">
        <f t="shared" si="93"/>
        <v>0</v>
      </c>
      <c r="R194" s="228">
        <f t="shared" si="93"/>
        <v>0</v>
      </c>
      <c r="S194" s="228">
        <f t="shared" si="93"/>
        <v>0</v>
      </c>
      <c r="T194" s="228">
        <f t="shared" si="93"/>
        <v>0</v>
      </c>
      <c r="U194" s="228">
        <f t="shared" si="93"/>
        <v>0</v>
      </c>
      <c r="V194" s="228">
        <f>V192+V193</f>
        <v>0</v>
      </c>
      <c r="W194" s="228">
        <f>W192+W193</f>
        <v>9037.3382957971171</v>
      </c>
    </row>
    <row r="195" spans="5:23">
      <c r="E195" s="214">
        <v>44927</v>
      </c>
      <c r="F195" s="214" t="s">
        <v>719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4">SUM(I196:V196)</f>
        <v>0</v>
      </c>
    </row>
    <row r="197" spans="5:23">
      <c r="E197" s="214">
        <v>44986</v>
      </c>
      <c r="F197" s="214" t="s">
        <v>719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4"/>
        <v>0</v>
      </c>
    </row>
    <row r="198" spans="5:23">
      <c r="E198" s="214">
        <v>45017</v>
      </c>
      <c r="F198" s="214" t="s">
        <v>719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4"/>
        <v>0</v>
      </c>
    </row>
    <row r="199" spans="5:23">
      <c r="E199" s="214">
        <v>45047</v>
      </c>
      <c r="F199" s="214" t="s">
        <v>719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4"/>
        <v>0</v>
      </c>
    </row>
    <row r="200" spans="5:23">
      <c r="E200" s="214">
        <v>45078</v>
      </c>
      <c r="F200" s="214" t="s">
        <v>719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4"/>
        <v>0</v>
      </c>
    </row>
    <row r="201" spans="5:23">
      <c r="E201" s="214">
        <v>45108</v>
      </c>
      <c r="F201" s="214" t="s">
        <v>719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4"/>
        <v>0</v>
      </c>
    </row>
    <row r="202" spans="5:23">
      <c r="E202" s="214">
        <v>45139</v>
      </c>
      <c r="F202" s="214" t="s">
        <v>719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4"/>
        <v>0</v>
      </c>
    </row>
    <row r="203" spans="5:23">
      <c r="E203" s="214">
        <v>45170</v>
      </c>
      <c r="F203" s="214" t="s">
        <v>719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4"/>
        <v>0</v>
      </c>
    </row>
    <row r="204" spans="5:23">
      <c r="E204" s="214">
        <v>45200</v>
      </c>
      <c r="F204" s="214" t="s">
        <v>719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4"/>
        <v>0</v>
      </c>
    </row>
    <row r="205" spans="5:23">
      <c r="E205" s="214">
        <v>45231</v>
      </c>
      <c r="F205" s="214" t="s">
        <v>719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4"/>
        <v>0</v>
      </c>
    </row>
    <row r="206" spans="5:23">
      <c r="E206" s="214">
        <v>45261</v>
      </c>
      <c r="F206" s="214" t="s">
        <v>719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6" thickBot="1">
      <c r="E207" s="216" t="s">
        <v>716</v>
      </c>
      <c r="F207" s="216"/>
      <c r="G207" s="217"/>
      <c r="H207" s="218"/>
      <c r="I207" s="219">
        <f>SUM(I194:I206)</f>
        <v>0</v>
      </c>
      <c r="J207" s="219">
        <f>SUM(J194:J206)</f>
        <v>1446.9838178513328</v>
      </c>
      <c r="K207" s="219">
        <f t="shared" ref="K207:V207" si="95">SUM(K194:K206)</f>
        <v>5326.9414041245691</v>
      </c>
      <c r="L207" s="219">
        <f t="shared" si="95"/>
        <v>2263.413073821227</v>
      </c>
      <c r="M207" s="219">
        <f t="shared" si="95"/>
        <v>0</v>
      </c>
      <c r="N207" s="219">
        <f t="shared" si="95"/>
        <v>0</v>
      </c>
      <c r="O207" s="219">
        <f t="shared" si="95"/>
        <v>0</v>
      </c>
      <c r="P207" s="219">
        <f t="shared" si="95"/>
        <v>0</v>
      </c>
      <c r="Q207" s="219">
        <f t="shared" si="95"/>
        <v>0</v>
      </c>
      <c r="R207" s="219">
        <f t="shared" si="95"/>
        <v>0</v>
      </c>
      <c r="S207" s="219">
        <f t="shared" si="95"/>
        <v>0</v>
      </c>
      <c r="T207" s="219">
        <f t="shared" si="95"/>
        <v>0</v>
      </c>
      <c r="U207" s="219">
        <f t="shared" si="95"/>
        <v>0</v>
      </c>
      <c r="V207" s="219">
        <f t="shared" si="95"/>
        <v>0</v>
      </c>
      <c r="W207" s="219">
        <f>SUM(W194:W206)</f>
        <v>9037.3382957971171</v>
      </c>
    </row>
    <row r="208" spans="5:23" ht="16"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734</v>
      </c>
      <c r="F209" s="225"/>
      <c r="G209" s="226"/>
      <c r="H209" s="227"/>
      <c r="I209" s="228">
        <f>I207+I208</f>
        <v>0</v>
      </c>
      <c r="J209" s="228">
        <f t="shared" ref="J209:U209" si="96">J207+J208</f>
        <v>1446.9838178513328</v>
      </c>
      <c r="K209" s="228">
        <f t="shared" si="96"/>
        <v>5326.9414041245691</v>
      </c>
      <c r="L209" s="228">
        <f t="shared" si="96"/>
        <v>2263.413073821227</v>
      </c>
      <c r="M209" s="228">
        <f t="shared" si="96"/>
        <v>0</v>
      </c>
      <c r="N209" s="228">
        <f t="shared" si="96"/>
        <v>0</v>
      </c>
      <c r="O209" s="228">
        <f t="shared" si="96"/>
        <v>0</v>
      </c>
      <c r="P209" s="228">
        <f t="shared" si="96"/>
        <v>0</v>
      </c>
      <c r="Q209" s="228">
        <f t="shared" si="96"/>
        <v>0</v>
      </c>
      <c r="R209" s="228">
        <f t="shared" si="96"/>
        <v>0</v>
      </c>
      <c r="S209" s="228">
        <f t="shared" si="96"/>
        <v>0</v>
      </c>
      <c r="T209" s="228">
        <f t="shared" si="96"/>
        <v>0</v>
      </c>
      <c r="U209" s="228">
        <f t="shared" si="96"/>
        <v>0</v>
      </c>
      <c r="V209" s="228">
        <f>V207+V208</f>
        <v>0</v>
      </c>
      <c r="W209" s="228">
        <f>W207+W208</f>
        <v>9037.3382957971171</v>
      </c>
    </row>
    <row r="210" spans="5:23">
      <c r="E210" s="214">
        <v>45292</v>
      </c>
      <c r="F210" s="214" t="s">
        <v>738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97">SUM(I211:V211)</f>
        <v>0</v>
      </c>
    </row>
    <row r="212" spans="5:23">
      <c r="E212" s="214">
        <v>45352</v>
      </c>
      <c r="F212" s="214" t="s">
        <v>738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97"/>
        <v>0</v>
      </c>
    </row>
    <row r="213" spans="5:23">
      <c r="E213" s="214">
        <v>45383</v>
      </c>
      <c r="F213" s="214" t="s">
        <v>738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97"/>
        <v>0</v>
      </c>
    </row>
    <row r="214" spans="5:23">
      <c r="E214" s="214">
        <v>45413</v>
      </c>
      <c r="F214" s="214" t="s">
        <v>738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97"/>
        <v>0</v>
      </c>
    </row>
    <row r="215" spans="5:23">
      <c r="E215" s="214">
        <v>45444</v>
      </c>
      <c r="F215" s="214" t="s">
        <v>738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97"/>
        <v>0</v>
      </c>
    </row>
    <row r="216" spans="5:23">
      <c r="E216" s="214">
        <v>45474</v>
      </c>
      <c r="F216" s="214" t="s">
        <v>738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97"/>
        <v>0</v>
      </c>
    </row>
    <row r="217" spans="5:23">
      <c r="E217" s="214">
        <v>45505</v>
      </c>
      <c r="F217" s="214" t="s">
        <v>738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97"/>
        <v>0</v>
      </c>
    </row>
    <row r="218" spans="5:23">
      <c r="E218" s="214">
        <v>45536</v>
      </c>
      <c r="F218" s="214" t="s">
        <v>738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97"/>
        <v>0</v>
      </c>
    </row>
    <row r="219" spans="5:23">
      <c r="E219" s="214">
        <v>45566</v>
      </c>
      <c r="F219" s="214" t="s">
        <v>738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97"/>
        <v>0</v>
      </c>
    </row>
    <row r="220" spans="5:23">
      <c r="E220" s="214">
        <v>45597</v>
      </c>
      <c r="F220" s="214" t="s">
        <v>738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97"/>
        <v>0</v>
      </c>
    </row>
    <row r="221" spans="5:23">
      <c r="E221" s="214">
        <v>45627</v>
      </c>
      <c r="F221" s="214" t="s">
        <v>738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6" thickBot="1">
      <c r="E222" s="216" t="s">
        <v>736</v>
      </c>
      <c r="F222" s="216"/>
      <c r="G222" s="217"/>
      <c r="H222" s="218"/>
      <c r="I222" s="219">
        <f>SUM(I209:I221)</f>
        <v>0</v>
      </c>
      <c r="J222" s="219">
        <f>SUM(J209:J221)</f>
        <v>1446.9838178513328</v>
      </c>
      <c r="K222" s="219">
        <f t="shared" ref="K222:V222" si="98">SUM(K209:K221)</f>
        <v>5326.9414041245691</v>
      </c>
      <c r="L222" s="219">
        <f t="shared" si="98"/>
        <v>2263.413073821227</v>
      </c>
      <c r="M222" s="219">
        <f t="shared" si="98"/>
        <v>0</v>
      </c>
      <c r="N222" s="219">
        <f t="shared" si="98"/>
        <v>0</v>
      </c>
      <c r="O222" s="219">
        <f t="shared" si="98"/>
        <v>0</v>
      </c>
      <c r="P222" s="219">
        <f t="shared" si="98"/>
        <v>0</v>
      </c>
      <c r="Q222" s="219">
        <f t="shared" si="98"/>
        <v>0</v>
      </c>
      <c r="R222" s="219">
        <f t="shared" si="98"/>
        <v>0</v>
      </c>
      <c r="S222" s="219">
        <f t="shared" si="98"/>
        <v>0</v>
      </c>
      <c r="T222" s="219">
        <f t="shared" si="98"/>
        <v>0</v>
      </c>
      <c r="U222" s="219">
        <f t="shared" si="98"/>
        <v>0</v>
      </c>
      <c r="V222" s="219">
        <f t="shared" si="98"/>
        <v>0</v>
      </c>
      <c r="W222" s="219">
        <f>SUM(W209:W221)</f>
        <v>9037.3382957971171</v>
      </c>
    </row>
    <row r="223" spans="5:23" ht="16"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735</v>
      </c>
      <c r="F224" s="225"/>
      <c r="G224" s="226"/>
      <c r="H224" s="227"/>
      <c r="I224" s="228">
        <f>I222+I223</f>
        <v>0</v>
      </c>
      <c r="J224" s="228">
        <f t="shared" ref="J224:U224" si="99">J222+J223</f>
        <v>1446.9838178513328</v>
      </c>
      <c r="K224" s="228">
        <f t="shared" si="99"/>
        <v>5326.9414041245691</v>
      </c>
      <c r="L224" s="228">
        <f t="shared" si="99"/>
        <v>2263.413073821227</v>
      </c>
      <c r="M224" s="228">
        <f t="shared" si="99"/>
        <v>0</v>
      </c>
      <c r="N224" s="228">
        <f t="shared" si="99"/>
        <v>0</v>
      </c>
      <c r="O224" s="228">
        <f t="shared" si="99"/>
        <v>0</v>
      </c>
      <c r="P224" s="228">
        <f t="shared" si="99"/>
        <v>0</v>
      </c>
      <c r="Q224" s="228">
        <f t="shared" si="99"/>
        <v>0</v>
      </c>
      <c r="R224" s="228">
        <f t="shared" si="99"/>
        <v>0</v>
      </c>
      <c r="S224" s="228">
        <f t="shared" si="99"/>
        <v>0</v>
      </c>
      <c r="T224" s="228">
        <f t="shared" si="99"/>
        <v>0</v>
      </c>
      <c r="U224" s="228">
        <f t="shared" si="99"/>
        <v>0</v>
      </c>
      <c r="V224" s="228">
        <f>V222+V223</f>
        <v>0</v>
      </c>
      <c r="W224" s="228">
        <f>W222+W223</f>
        <v>9037.3382957971171</v>
      </c>
    </row>
    <row r="225" spans="5:23">
      <c r="E225" s="214">
        <v>45658</v>
      </c>
      <c r="F225" s="214" t="s">
        <v>739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0">SUM(I226:V226)</f>
        <v>0</v>
      </c>
    </row>
    <row r="227" spans="5:23">
      <c r="E227" s="214">
        <v>45717</v>
      </c>
      <c r="F227" s="214" t="s">
        <v>739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0"/>
        <v>0</v>
      </c>
    </row>
    <row r="228" spans="5:23">
      <c r="E228" s="214">
        <v>45748</v>
      </c>
      <c r="F228" s="214" t="s">
        <v>739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0"/>
        <v>0</v>
      </c>
    </row>
    <row r="229" spans="5:23">
      <c r="E229" s="214">
        <v>45778</v>
      </c>
      <c r="F229" s="214" t="s">
        <v>739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0"/>
        <v>0</v>
      </c>
    </row>
    <row r="230" spans="5:23">
      <c r="E230" s="214">
        <v>45809</v>
      </c>
      <c r="F230" s="214" t="s">
        <v>739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0"/>
        <v>0</v>
      </c>
    </row>
    <row r="231" spans="5:23">
      <c r="E231" s="214">
        <v>45839</v>
      </c>
      <c r="F231" s="214" t="s">
        <v>739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0"/>
        <v>0</v>
      </c>
    </row>
    <row r="232" spans="5:23">
      <c r="E232" s="214">
        <v>45870</v>
      </c>
      <c r="F232" s="214" t="s">
        <v>739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0"/>
        <v>0</v>
      </c>
    </row>
    <row r="233" spans="5:23">
      <c r="E233" s="214">
        <v>45901</v>
      </c>
      <c r="F233" s="214" t="s">
        <v>739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0"/>
        <v>0</v>
      </c>
    </row>
    <row r="234" spans="5:23">
      <c r="E234" s="214">
        <v>45931</v>
      </c>
      <c r="F234" s="214" t="s">
        <v>739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0"/>
        <v>0</v>
      </c>
    </row>
    <row r="235" spans="5:23">
      <c r="E235" s="214">
        <v>45962</v>
      </c>
      <c r="F235" s="214" t="s">
        <v>739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0"/>
        <v>0</v>
      </c>
    </row>
    <row r="236" spans="5:23">
      <c r="E236" s="214">
        <v>45992</v>
      </c>
      <c r="F236" s="214" t="s">
        <v>739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6" thickBot="1">
      <c r="E237" s="216" t="s">
        <v>737</v>
      </c>
      <c r="F237" s="216"/>
      <c r="G237" s="217"/>
      <c r="H237" s="218"/>
      <c r="I237" s="219">
        <f>SUM(I224:I236)</f>
        <v>0</v>
      </c>
      <c r="J237" s="219">
        <f>SUM(J224:J236)</f>
        <v>1446.9838178513328</v>
      </c>
      <c r="K237" s="219">
        <f t="shared" ref="K237:U237" si="101">SUM(K224:K236)</f>
        <v>5326.9414041245691</v>
      </c>
      <c r="L237" s="219">
        <f t="shared" si="101"/>
        <v>2263.413073821227</v>
      </c>
      <c r="M237" s="219">
        <f>SUM(M224:M236)</f>
        <v>0</v>
      </c>
      <c r="N237" s="219">
        <f t="shared" si="101"/>
        <v>0</v>
      </c>
      <c r="O237" s="219">
        <f t="shared" si="101"/>
        <v>0</v>
      </c>
      <c r="P237" s="219">
        <f t="shared" si="101"/>
        <v>0</v>
      </c>
      <c r="Q237" s="219">
        <f t="shared" si="101"/>
        <v>0</v>
      </c>
      <c r="R237" s="219">
        <f t="shared" si="101"/>
        <v>0</v>
      </c>
      <c r="S237" s="219">
        <f t="shared" si="101"/>
        <v>0</v>
      </c>
      <c r="T237" s="219">
        <f t="shared" si="101"/>
        <v>0</v>
      </c>
      <c r="U237" s="219">
        <f t="shared" si="101"/>
        <v>0</v>
      </c>
      <c r="V237" s="219">
        <f>SUM(V224:V236)</f>
        <v>0</v>
      </c>
      <c r="W237" s="219">
        <f>SUM(W224:W236)</f>
        <v>9037.3382957971171</v>
      </c>
    </row>
    <row r="238" spans="5:23" ht="16"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42"/>
  <sheetViews>
    <sheetView zoomScale="90" zoomScaleNormal="90" workbookViewId="0">
      <selection activeCell="B27" sqref="B27:BT142"/>
    </sheetView>
  </sheetViews>
  <sheetFormatPr baseColWidth="10" defaultColWidth="9" defaultRowHeight="15" outlineLevelRow="1"/>
  <cols>
    <col min="1" max="1" width="6" style="12" customWidth="1"/>
    <col min="2" max="2" width="24.33203125" style="12" customWidth="1"/>
    <col min="3" max="3" width="11.5" style="12" customWidth="1"/>
    <col min="4" max="4" width="37.5" style="12" customWidth="1"/>
    <col min="5" max="5" width="35" style="12" bestFit="1" customWidth="1"/>
    <col min="6" max="6" width="26.5" style="12" customWidth="1"/>
    <col min="7" max="7" width="17" style="12" customWidth="1"/>
    <col min="8" max="8" width="19.5" style="12" customWidth="1"/>
    <col min="9" max="10" width="23" style="634" customWidth="1"/>
    <col min="11" max="11" width="2" style="16" customWidth="1"/>
    <col min="12" max="41" width="9" style="12"/>
    <col min="42" max="42" width="2" style="12" customWidth="1"/>
    <col min="43" max="43" width="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620</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614</v>
      </c>
      <c r="C17" s="90"/>
      <c r="D17" s="611" t="s">
        <v>592</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2" t="s">
        <v>637</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6">
      <c r="B23" s="182" t="s">
        <v>597</v>
      </c>
      <c r="H23" s="10"/>
      <c r="I23" s="10"/>
      <c r="J23" s="10"/>
    </row>
    <row r="24" spans="2:73" s="669" customFormat="1" ht="21" customHeight="1">
      <c r="B24" s="691" t="s">
        <v>601</v>
      </c>
      <c r="C24" s="975" t="s">
        <v>602</v>
      </c>
      <c r="D24" s="975"/>
      <c r="E24" s="975"/>
      <c r="F24" s="975"/>
      <c r="G24" s="975"/>
      <c r="H24" s="677" t="s">
        <v>599</v>
      </c>
      <c r="I24" s="677" t="s">
        <v>598</v>
      </c>
      <c r="J24" s="677" t="s">
        <v>600</v>
      </c>
      <c r="K24" s="668"/>
      <c r="L24" s="669" t="s">
        <v>602</v>
      </c>
      <c r="AQ24" s="669" t="s">
        <v>602</v>
      </c>
      <c r="BU24" s="668"/>
    </row>
    <row r="25" spans="2:73" s="250" customFormat="1" ht="49.5" customHeight="1">
      <c r="B25" s="245" t="s">
        <v>473</v>
      </c>
      <c r="C25" s="245" t="s">
        <v>211</v>
      </c>
      <c r="D25" s="628" t="s">
        <v>474</v>
      </c>
      <c r="E25" s="245" t="s">
        <v>208</v>
      </c>
      <c r="F25" s="245" t="s">
        <v>475</v>
      </c>
      <c r="G25" s="245" t="s">
        <v>476</v>
      </c>
      <c r="H25" s="628" t="s">
        <v>477</v>
      </c>
      <c r="I25" s="635" t="s">
        <v>590</v>
      </c>
      <c r="J25" s="642" t="s">
        <v>591</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874" t="s">
        <v>846</v>
      </c>
      <c r="C27" s="874" t="s">
        <v>847</v>
      </c>
      <c r="D27" s="874" t="s">
        <v>2</v>
      </c>
      <c r="E27" s="874" t="s">
        <v>848</v>
      </c>
      <c r="F27" s="874" t="s">
        <v>29</v>
      </c>
      <c r="G27" s="874" t="s">
        <v>849</v>
      </c>
      <c r="H27" s="875">
        <v>2011</v>
      </c>
      <c r="I27" s="874" t="s">
        <v>578</v>
      </c>
      <c r="J27" s="874" t="s">
        <v>596</v>
      </c>
      <c r="K27" s="50"/>
      <c r="L27" s="876">
        <v>2.4685531636964675</v>
      </c>
      <c r="M27" s="861">
        <v>2.4685531636964675</v>
      </c>
      <c r="N27" s="861">
        <v>2.4685531636964675</v>
      </c>
      <c r="O27" s="861">
        <v>1.4645690097447053</v>
      </c>
      <c r="P27" s="861">
        <v>0</v>
      </c>
      <c r="Q27" s="861">
        <v>0</v>
      </c>
      <c r="R27" s="861">
        <v>0</v>
      </c>
      <c r="S27" s="861">
        <v>0</v>
      </c>
      <c r="T27" s="861">
        <v>0</v>
      </c>
      <c r="U27" s="861">
        <v>0</v>
      </c>
      <c r="V27" s="861">
        <v>0</v>
      </c>
      <c r="W27" s="861">
        <v>0</v>
      </c>
      <c r="X27" s="861">
        <v>0</v>
      </c>
      <c r="Y27" s="861">
        <v>0</v>
      </c>
      <c r="Z27" s="861">
        <v>0</v>
      </c>
      <c r="AA27" s="861">
        <v>0</v>
      </c>
      <c r="AB27" s="861">
        <v>0</v>
      </c>
      <c r="AC27" s="861">
        <v>0</v>
      </c>
      <c r="AD27" s="861">
        <v>0</v>
      </c>
      <c r="AE27" s="861">
        <v>0</v>
      </c>
      <c r="AF27" s="861">
        <v>0</v>
      </c>
      <c r="AG27" s="861">
        <v>0</v>
      </c>
      <c r="AH27" s="861">
        <v>0</v>
      </c>
      <c r="AI27" s="861">
        <v>0</v>
      </c>
      <c r="AJ27" s="861">
        <v>0</v>
      </c>
      <c r="AK27" s="861">
        <v>0</v>
      </c>
      <c r="AL27" s="861">
        <v>0</v>
      </c>
      <c r="AM27" s="861">
        <v>0</v>
      </c>
      <c r="AN27" s="861">
        <v>0</v>
      </c>
      <c r="AO27" s="877">
        <v>0</v>
      </c>
      <c r="AP27" s="50"/>
      <c r="AQ27" s="876">
        <v>3509.2342854055782</v>
      </c>
      <c r="AR27" s="861">
        <v>3509.2342854055782</v>
      </c>
      <c r="AS27" s="861">
        <v>3509.2342854055782</v>
      </c>
      <c r="AT27" s="861">
        <v>2611.4170178028075</v>
      </c>
      <c r="AU27" s="861">
        <v>0</v>
      </c>
      <c r="AV27" s="861">
        <v>0</v>
      </c>
      <c r="AW27" s="861">
        <v>0</v>
      </c>
      <c r="AX27" s="861">
        <v>0</v>
      </c>
      <c r="AY27" s="861">
        <v>0</v>
      </c>
      <c r="AZ27" s="861">
        <v>0</v>
      </c>
      <c r="BA27" s="861">
        <v>0</v>
      </c>
      <c r="BB27" s="861">
        <v>0</v>
      </c>
      <c r="BC27" s="861">
        <v>0</v>
      </c>
      <c r="BD27" s="861">
        <v>0</v>
      </c>
      <c r="BE27" s="861">
        <v>0</v>
      </c>
      <c r="BF27" s="861">
        <v>0</v>
      </c>
      <c r="BG27" s="861">
        <v>0</v>
      </c>
      <c r="BH27" s="861">
        <v>0</v>
      </c>
      <c r="BI27" s="861">
        <v>0</v>
      </c>
      <c r="BJ27" s="861">
        <v>0</v>
      </c>
      <c r="BK27" s="861">
        <v>0</v>
      </c>
      <c r="BL27" s="861">
        <v>0</v>
      </c>
      <c r="BM27" s="861">
        <v>0</v>
      </c>
      <c r="BN27" s="861">
        <v>0</v>
      </c>
      <c r="BO27" s="861">
        <v>0</v>
      </c>
      <c r="BP27" s="861">
        <v>0</v>
      </c>
      <c r="BQ27" s="861">
        <v>0</v>
      </c>
      <c r="BR27" s="861">
        <v>0</v>
      </c>
      <c r="BS27" s="861">
        <v>0</v>
      </c>
      <c r="BT27" s="877">
        <v>0</v>
      </c>
      <c r="BU27" s="16"/>
    </row>
    <row r="28" spans="2:73" s="17" customFormat="1" ht="16">
      <c r="B28" s="874" t="s">
        <v>846</v>
      </c>
      <c r="C28" s="874" t="s">
        <v>847</v>
      </c>
      <c r="D28" s="874" t="s">
        <v>1</v>
      </c>
      <c r="E28" s="874" t="s">
        <v>848</v>
      </c>
      <c r="F28" s="874" t="s">
        <v>29</v>
      </c>
      <c r="G28" s="874" t="s">
        <v>849</v>
      </c>
      <c r="H28" s="875">
        <v>2011</v>
      </c>
      <c r="I28" s="874" t="s">
        <v>578</v>
      </c>
      <c r="J28" s="874" t="s">
        <v>596</v>
      </c>
      <c r="K28" s="50"/>
      <c r="L28" s="876">
        <v>30.836338730172578</v>
      </c>
      <c r="M28" s="861">
        <v>30.836338730172578</v>
      </c>
      <c r="N28" s="861">
        <v>30.836338730172578</v>
      </c>
      <c r="O28" s="861">
        <v>30.495961293816716</v>
      </c>
      <c r="P28" s="861">
        <v>20.189594848855034</v>
      </c>
      <c r="Q28" s="861">
        <v>0</v>
      </c>
      <c r="R28" s="861">
        <v>0</v>
      </c>
      <c r="S28" s="861">
        <v>0</v>
      </c>
      <c r="T28" s="861">
        <v>0</v>
      </c>
      <c r="U28" s="861">
        <v>0</v>
      </c>
      <c r="V28" s="861">
        <v>0</v>
      </c>
      <c r="W28" s="861">
        <v>0</v>
      </c>
      <c r="X28" s="861">
        <v>0</v>
      </c>
      <c r="Y28" s="861">
        <v>0</v>
      </c>
      <c r="Z28" s="861">
        <v>0</v>
      </c>
      <c r="AA28" s="861">
        <v>0</v>
      </c>
      <c r="AB28" s="861">
        <v>0</v>
      </c>
      <c r="AC28" s="861">
        <v>0</v>
      </c>
      <c r="AD28" s="861">
        <v>0</v>
      </c>
      <c r="AE28" s="861">
        <v>0</v>
      </c>
      <c r="AF28" s="861">
        <v>0</v>
      </c>
      <c r="AG28" s="861">
        <v>0</v>
      </c>
      <c r="AH28" s="861">
        <v>0</v>
      </c>
      <c r="AI28" s="861">
        <v>0</v>
      </c>
      <c r="AJ28" s="861">
        <v>0</v>
      </c>
      <c r="AK28" s="861">
        <v>0</v>
      </c>
      <c r="AL28" s="861">
        <v>0</v>
      </c>
      <c r="AM28" s="861">
        <v>0</v>
      </c>
      <c r="AN28" s="861">
        <v>0</v>
      </c>
      <c r="AO28" s="877">
        <v>0</v>
      </c>
      <c r="AP28" s="50"/>
      <c r="AQ28" s="876">
        <v>226453.14720386377</v>
      </c>
      <c r="AR28" s="861">
        <v>226453.14720386377</v>
      </c>
      <c r="AS28" s="861">
        <v>226453.14720386377</v>
      </c>
      <c r="AT28" s="861">
        <v>226148.7631768253</v>
      </c>
      <c r="AU28" s="861">
        <v>153556.71836511002</v>
      </c>
      <c r="AV28" s="861">
        <v>0</v>
      </c>
      <c r="AW28" s="861">
        <v>0</v>
      </c>
      <c r="AX28" s="861">
        <v>0</v>
      </c>
      <c r="AY28" s="861">
        <v>0</v>
      </c>
      <c r="AZ28" s="861">
        <v>0</v>
      </c>
      <c r="BA28" s="861">
        <v>0</v>
      </c>
      <c r="BB28" s="861">
        <v>0</v>
      </c>
      <c r="BC28" s="861">
        <v>0</v>
      </c>
      <c r="BD28" s="861">
        <v>0</v>
      </c>
      <c r="BE28" s="861">
        <v>0</v>
      </c>
      <c r="BF28" s="861">
        <v>0</v>
      </c>
      <c r="BG28" s="861">
        <v>0</v>
      </c>
      <c r="BH28" s="861">
        <v>0</v>
      </c>
      <c r="BI28" s="861">
        <v>0</v>
      </c>
      <c r="BJ28" s="861">
        <v>0</v>
      </c>
      <c r="BK28" s="861">
        <v>0</v>
      </c>
      <c r="BL28" s="861">
        <v>0</v>
      </c>
      <c r="BM28" s="861">
        <v>0</v>
      </c>
      <c r="BN28" s="861">
        <v>0</v>
      </c>
      <c r="BO28" s="861">
        <v>0</v>
      </c>
      <c r="BP28" s="861">
        <v>0</v>
      </c>
      <c r="BQ28" s="861">
        <v>0</v>
      </c>
      <c r="BR28" s="861">
        <v>0</v>
      </c>
      <c r="BS28" s="861">
        <v>0</v>
      </c>
      <c r="BT28" s="877">
        <v>0</v>
      </c>
      <c r="BU28" s="16"/>
    </row>
    <row r="29" spans="2:73" s="17" customFormat="1" ht="16.5" customHeight="1">
      <c r="B29" s="874" t="s">
        <v>846</v>
      </c>
      <c r="C29" s="874" t="s">
        <v>847</v>
      </c>
      <c r="D29" s="874" t="s">
        <v>5</v>
      </c>
      <c r="E29" s="874" t="s">
        <v>848</v>
      </c>
      <c r="F29" s="874" t="s">
        <v>29</v>
      </c>
      <c r="G29" s="874" t="s">
        <v>849</v>
      </c>
      <c r="H29" s="875">
        <v>2011</v>
      </c>
      <c r="I29" s="874" t="s">
        <v>578</v>
      </c>
      <c r="J29" s="874" t="s">
        <v>596</v>
      </c>
      <c r="K29" s="50"/>
      <c r="L29" s="876">
        <v>14.546251589365419</v>
      </c>
      <c r="M29" s="861">
        <v>14.546251589365419</v>
      </c>
      <c r="N29" s="861">
        <v>14.546251589365419</v>
      </c>
      <c r="O29" s="861">
        <v>14.546251589365419</v>
      </c>
      <c r="P29" s="861">
        <v>13.533038218265363</v>
      </c>
      <c r="Q29" s="861">
        <v>12.426145289871437</v>
      </c>
      <c r="R29" s="861">
        <v>10.051294436445739</v>
      </c>
      <c r="S29" s="861">
        <v>9.9858518253658772</v>
      </c>
      <c r="T29" s="861">
        <v>12.10595812485986</v>
      </c>
      <c r="U29" s="861">
        <v>5.7426583798973816</v>
      </c>
      <c r="V29" s="861">
        <v>0.81666077607336063</v>
      </c>
      <c r="W29" s="861">
        <v>0.81632108469896969</v>
      </c>
      <c r="X29" s="861">
        <v>0.81632108469896969</v>
      </c>
      <c r="Y29" s="861">
        <v>0.75769060402592325</v>
      </c>
      <c r="Z29" s="861">
        <v>0.75769060402592325</v>
      </c>
      <c r="AA29" s="861">
        <v>0.63951895753218002</v>
      </c>
      <c r="AB29" s="861">
        <v>0</v>
      </c>
      <c r="AC29" s="861">
        <v>0</v>
      </c>
      <c r="AD29" s="861">
        <v>0</v>
      </c>
      <c r="AE29" s="861">
        <v>0</v>
      </c>
      <c r="AF29" s="861">
        <v>0</v>
      </c>
      <c r="AG29" s="861">
        <v>0</v>
      </c>
      <c r="AH29" s="861">
        <v>0</v>
      </c>
      <c r="AI29" s="861">
        <v>0</v>
      </c>
      <c r="AJ29" s="861">
        <v>0</v>
      </c>
      <c r="AK29" s="861">
        <v>0</v>
      </c>
      <c r="AL29" s="861">
        <v>0</v>
      </c>
      <c r="AM29" s="861">
        <v>0</v>
      </c>
      <c r="AN29" s="861">
        <v>0</v>
      </c>
      <c r="AO29" s="877">
        <v>0</v>
      </c>
      <c r="AP29" s="50"/>
      <c r="AQ29" s="876">
        <v>254227.22478472994</v>
      </c>
      <c r="AR29" s="861">
        <v>254227.22478472994</v>
      </c>
      <c r="AS29" s="861">
        <v>254227.22478472994</v>
      </c>
      <c r="AT29" s="861">
        <v>254227.22478472994</v>
      </c>
      <c r="AU29" s="861">
        <v>232344.96093660541</v>
      </c>
      <c r="AV29" s="861">
        <v>208439.50942796428</v>
      </c>
      <c r="AW29" s="861">
        <v>157150.10242163591</v>
      </c>
      <c r="AX29" s="861">
        <v>156576.82514857632</v>
      </c>
      <c r="AY29" s="861">
        <v>202364.54050534192</v>
      </c>
      <c r="AZ29" s="861">
        <v>64937.01740347586</v>
      </c>
      <c r="BA29" s="861">
        <v>23381.719106809094</v>
      </c>
      <c r="BB29" s="861">
        <v>20582.273587043161</v>
      </c>
      <c r="BC29" s="861">
        <v>20582.273587043161</v>
      </c>
      <c r="BD29" s="861">
        <v>15200.873534241753</v>
      </c>
      <c r="BE29" s="861">
        <v>15200.873534241753</v>
      </c>
      <c r="BF29" s="861">
        <v>13811.624445306272</v>
      </c>
      <c r="BG29" s="861">
        <v>0</v>
      </c>
      <c r="BH29" s="861">
        <v>0</v>
      </c>
      <c r="BI29" s="861">
        <v>0</v>
      </c>
      <c r="BJ29" s="861">
        <v>0</v>
      </c>
      <c r="BK29" s="861">
        <v>0</v>
      </c>
      <c r="BL29" s="861">
        <v>0</v>
      </c>
      <c r="BM29" s="861">
        <v>0</v>
      </c>
      <c r="BN29" s="861">
        <v>0</v>
      </c>
      <c r="BO29" s="861">
        <v>0</v>
      </c>
      <c r="BP29" s="861">
        <v>0</v>
      </c>
      <c r="BQ29" s="861">
        <v>0</v>
      </c>
      <c r="BR29" s="861">
        <v>0</v>
      </c>
      <c r="BS29" s="861">
        <v>0</v>
      </c>
      <c r="BT29" s="877">
        <v>0</v>
      </c>
      <c r="BU29" s="16"/>
    </row>
    <row r="30" spans="2:73" s="17" customFormat="1" ht="16">
      <c r="B30" s="874" t="s">
        <v>846</v>
      </c>
      <c r="C30" s="874" t="s">
        <v>847</v>
      </c>
      <c r="D30" s="874" t="s">
        <v>4</v>
      </c>
      <c r="E30" s="874" t="s">
        <v>848</v>
      </c>
      <c r="F30" s="874" t="s">
        <v>29</v>
      </c>
      <c r="G30" s="874" t="s">
        <v>849</v>
      </c>
      <c r="H30" s="875">
        <v>2011</v>
      </c>
      <c r="I30" s="874" t="s">
        <v>578</v>
      </c>
      <c r="J30" s="874" t="s">
        <v>596</v>
      </c>
      <c r="K30" s="50"/>
      <c r="L30" s="876">
        <v>11.551498556320285</v>
      </c>
      <c r="M30" s="861">
        <v>11.551498556320285</v>
      </c>
      <c r="N30" s="861">
        <v>11.551498556320285</v>
      </c>
      <c r="O30" s="861">
        <v>11.551498556320285</v>
      </c>
      <c r="P30" s="861">
        <v>10.844168910582733</v>
      </c>
      <c r="Q30" s="861">
        <v>10.071441067423461</v>
      </c>
      <c r="R30" s="861">
        <v>8.2966773198958386</v>
      </c>
      <c r="S30" s="861">
        <v>8.1951695382861534</v>
      </c>
      <c r="T30" s="861">
        <v>9.6752270271829772</v>
      </c>
      <c r="U30" s="861">
        <v>5.2329736157031812</v>
      </c>
      <c r="V30" s="861">
        <v>0.64710305176189353</v>
      </c>
      <c r="W30" s="861">
        <v>0.64661892227526974</v>
      </c>
      <c r="X30" s="861">
        <v>0.64661892227526974</v>
      </c>
      <c r="Y30" s="861">
        <v>0.61688291229035919</v>
      </c>
      <c r="Z30" s="861">
        <v>0.61688291229035919</v>
      </c>
      <c r="AA30" s="861">
        <v>0.58553199263738809</v>
      </c>
      <c r="AB30" s="861">
        <v>0</v>
      </c>
      <c r="AC30" s="861">
        <v>0</v>
      </c>
      <c r="AD30" s="861">
        <v>0</v>
      </c>
      <c r="AE30" s="861">
        <v>0</v>
      </c>
      <c r="AF30" s="861">
        <v>0</v>
      </c>
      <c r="AG30" s="861">
        <v>0</v>
      </c>
      <c r="AH30" s="861">
        <v>0</v>
      </c>
      <c r="AI30" s="861">
        <v>0</v>
      </c>
      <c r="AJ30" s="861">
        <v>0</v>
      </c>
      <c r="AK30" s="861">
        <v>0</v>
      </c>
      <c r="AL30" s="861">
        <v>0</v>
      </c>
      <c r="AM30" s="861">
        <v>0</v>
      </c>
      <c r="AN30" s="861">
        <v>0</v>
      </c>
      <c r="AO30" s="877">
        <v>0</v>
      </c>
      <c r="AP30" s="50"/>
      <c r="AQ30" s="876">
        <v>191284.50836094515</v>
      </c>
      <c r="AR30" s="861">
        <v>191284.50836094515</v>
      </c>
      <c r="AS30" s="861">
        <v>191284.50836094515</v>
      </c>
      <c r="AT30" s="861">
        <v>191284.50836094515</v>
      </c>
      <c r="AU30" s="861">
        <v>176008.38353165574</v>
      </c>
      <c r="AV30" s="861">
        <v>159319.8606310499</v>
      </c>
      <c r="AW30" s="861">
        <v>120990.47246938226</v>
      </c>
      <c r="AX30" s="861">
        <v>120101.26430248145</v>
      </c>
      <c r="AY30" s="861">
        <v>152065.91203237677</v>
      </c>
      <c r="AZ30" s="861">
        <v>56127.026894398208</v>
      </c>
      <c r="BA30" s="861">
        <v>19733.342321523447</v>
      </c>
      <c r="BB30" s="861">
        <v>15743.561524923931</v>
      </c>
      <c r="BC30" s="861">
        <v>15743.561524923931</v>
      </c>
      <c r="BD30" s="861">
        <v>13014.241146411907</v>
      </c>
      <c r="BE30" s="861">
        <v>13014.241146411907</v>
      </c>
      <c r="BF30" s="861">
        <v>12645.673576631236</v>
      </c>
      <c r="BG30" s="861">
        <v>0</v>
      </c>
      <c r="BH30" s="861">
        <v>0</v>
      </c>
      <c r="BI30" s="861">
        <v>0</v>
      </c>
      <c r="BJ30" s="861">
        <v>0</v>
      </c>
      <c r="BK30" s="861">
        <v>0</v>
      </c>
      <c r="BL30" s="861">
        <v>0</v>
      </c>
      <c r="BM30" s="861">
        <v>0</v>
      </c>
      <c r="BN30" s="861">
        <v>0</v>
      </c>
      <c r="BO30" s="861">
        <v>0</v>
      </c>
      <c r="BP30" s="861">
        <v>0</v>
      </c>
      <c r="BQ30" s="861">
        <v>0</v>
      </c>
      <c r="BR30" s="861">
        <v>0</v>
      </c>
      <c r="BS30" s="861">
        <v>0</v>
      </c>
      <c r="BT30" s="877">
        <v>0</v>
      </c>
      <c r="BU30" s="16"/>
    </row>
    <row r="31" spans="2:73" s="17" customFormat="1" ht="16">
      <c r="B31" s="874" t="s">
        <v>846</v>
      </c>
      <c r="C31" s="874" t="s">
        <v>847</v>
      </c>
      <c r="D31" s="874" t="s">
        <v>3</v>
      </c>
      <c r="E31" s="874" t="s">
        <v>848</v>
      </c>
      <c r="F31" s="874" t="s">
        <v>29</v>
      </c>
      <c r="G31" s="874" t="s">
        <v>849</v>
      </c>
      <c r="H31" s="875">
        <v>2011</v>
      </c>
      <c r="I31" s="874" t="s">
        <v>578</v>
      </c>
      <c r="J31" s="874" t="s">
        <v>596</v>
      </c>
      <c r="K31" s="50"/>
      <c r="L31" s="876">
        <v>318.78585706893739</v>
      </c>
      <c r="M31" s="861">
        <v>318.78585706893739</v>
      </c>
      <c r="N31" s="861">
        <v>318.78585706893739</v>
      </c>
      <c r="O31" s="861">
        <v>318.78585706893739</v>
      </c>
      <c r="P31" s="861">
        <v>318.78585706893739</v>
      </c>
      <c r="Q31" s="861">
        <v>318.78585706893739</v>
      </c>
      <c r="R31" s="861">
        <v>318.78585706893739</v>
      </c>
      <c r="S31" s="861">
        <v>318.78585706893739</v>
      </c>
      <c r="T31" s="861">
        <v>318.78585706893739</v>
      </c>
      <c r="U31" s="861">
        <v>318.78585706893739</v>
      </c>
      <c r="V31" s="861">
        <v>318.78585706893739</v>
      </c>
      <c r="W31" s="861">
        <v>318.78585706893739</v>
      </c>
      <c r="X31" s="861">
        <v>318.78585706893739</v>
      </c>
      <c r="Y31" s="861">
        <v>318.78585706893739</v>
      </c>
      <c r="Z31" s="861">
        <v>318.78585706893739</v>
      </c>
      <c r="AA31" s="861">
        <v>318.78585706893739</v>
      </c>
      <c r="AB31" s="861">
        <v>318.78585706893739</v>
      </c>
      <c r="AC31" s="861">
        <v>318.78585706893739</v>
      </c>
      <c r="AD31" s="861">
        <v>254.41138491149141</v>
      </c>
      <c r="AE31" s="861">
        <v>0</v>
      </c>
      <c r="AF31" s="861">
        <v>0</v>
      </c>
      <c r="AG31" s="861">
        <v>0</v>
      </c>
      <c r="AH31" s="861">
        <v>0</v>
      </c>
      <c r="AI31" s="861">
        <v>0</v>
      </c>
      <c r="AJ31" s="861">
        <v>0</v>
      </c>
      <c r="AK31" s="861">
        <v>0</v>
      </c>
      <c r="AL31" s="861">
        <v>0</v>
      </c>
      <c r="AM31" s="861">
        <v>0</v>
      </c>
      <c r="AN31" s="861">
        <v>0</v>
      </c>
      <c r="AO31" s="877">
        <v>0</v>
      </c>
      <c r="AP31" s="50"/>
      <c r="AQ31" s="876">
        <v>580360.59394955821</v>
      </c>
      <c r="AR31" s="861">
        <v>580360.59394955821</v>
      </c>
      <c r="AS31" s="861">
        <v>580360.59394955821</v>
      </c>
      <c r="AT31" s="861">
        <v>580360.59394955821</v>
      </c>
      <c r="AU31" s="861">
        <v>580360.59394955821</v>
      </c>
      <c r="AV31" s="861">
        <v>580360.59394955821</v>
      </c>
      <c r="AW31" s="861">
        <v>580360.59394955821</v>
      </c>
      <c r="AX31" s="861">
        <v>580360.59394955821</v>
      </c>
      <c r="AY31" s="861">
        <v>580360.59394955821</v>
      </c>
      <c r="AZ31" s="861">
        <v>580360.59394955821</v>
      </c>
      <c r="BA31" s="861">
        <v>580360.59394955821</v>
      </c>
      <c r="BB31" s="861">
        <v>580360.59394955821</v>
      </c>
      <c r="BC31" s="861">
        <v>580360.59394955821</v>
      </c>
      <c r="BD31" s="861">
        <v>580360.59394955821</v>
      </c>
      <c r="BE31" s="861">
        <v>580360.59394955821</v>
      </c>
      <c r="BF31" s="861">
        <v>580360.59394955821</v>
      </c>
      <c r="BG31" s="861">
        <v>580360.59394955821</v>
      </c>
      <c r="BH31" s="861">
        <v>580360.59394955821</v>
      </c>
      <c r="BI31" s="861">
        <v>522785.06246113946</v>
      </c>
      <c r="BJ31" s="861">
        <v>0</v>
      </c>
      <c r="BK31" s="861">
        <v>0</v>
      </c>
      <c r="BL31" s="861">
        <v>0</v>
      </c>
      <c r="BM31" s="861">
        <v>0</v>
      </c>
      <c r="BN31" s="861">
        <v>0</v>
      </c>
      <c r="BO31" s="861">
        <v>0</v>
      </c>
      <c r="BP31" s="861">
        <v>0</v>
      </c>
      <c r="BQ31" s="861">
        <v>0</v>
      </c>
      <c r="BR31" s="861">
        <v>0</v>
      </c>
      <c r="BS31" s="861">
        <v>0</v>
      </c>
      <c r="BT31" s="877">
        <v>0</v>
      </c>
      <c r="BU31" s="16"/>
    </row>
    <row r="32" spans="2:73" s="17" customFormat="1" ht="16">
      <c r="B32" s="874" t="s">
        <v>846</v>
      </c>
      <c r="C32" s="874" t="s">
        <v>847</v>
      </c>
      <c r="D32" s="874" t="s">
        <v>6</v>
      </c>
      <c r="E32" s="874" t="s">
        <v>848</v>
      </c>
      <c r="F32" s="874" t="s">
        <v>29</v>
      </c>
      <c r="G32" s="874" t="s">
        <v>849</v>
      </c>
      <c r="H32" s="875">
        <v>2011</v>
      </c>
      <c r="I32" s="874" t="s">
        <v>578</v>
      </c>
      <c r="J32" s="874" t="s">
        <v>596</v>
      </c>
      <c r="K32" s="50"/>
      <c r="L32" s="876">
        <v>0</v>
      </c>
      <c r="M32" s="861">
        <v>0</v>
      </c>
      <c r="N32" s="861">
        <v>0</v>
      </c>
      <c r="O32" s="861">
        <v>0</v>
      </c>
      <c r="P32" s="861">
        <v>0</v>
      </c>
      <c r="Q32" s="861">
        <v>0</v>
      </c>
      <c r="R32" s="861">
        <v>0</v>
      </c>
      <c r="S32" s="861">
        <v>0</v>
      </c>
      <c r="T32" s="861">
        <v>0</v>
      </c>
      <c r="U32" s="861">
        <v>0</v>
      </c>
      <c r="V32" s="861">
        <v>0</v>
      </c>
      <c r="W32" s="861">
        <v>0</v>
      </c>
      <c r="X32" s="861">
        <v>0</v>
      </c>
      <c r="Y32" s="861">
        <v>0</v>
      </c>
      <c r="Z32" s="861">
        <v>0</v>
      </c>
      <c r="AA32" s="861">
        <v>0</v>
      </c>
      <c r="AB32" s="861">
        <v>0</v>
      </c>
      <c r="AC32" s="861">
        <v>0</v>
      </c>
      <c r="AD32" s="861">
        <v>0</v>
      </c>
      <c r="AE32" s="861">
        <v>0</v>
      </c>
      <c r="AF32" s="861">
        <v>0</v>
      </c>
      <c r="AG32" s="861">
        <v>0</v>
      </c>
      <c r="AH32" s="861">
        <v>0</v>
      </c>
      <c r="AI32" s="861">
        <v>0</v>
      </c>
      <c r="AJ32" s="861">
        <v>0</v>
      </c>
      <c r="AK32" s="861">
        <v>0</v>
      </c>
      <c r="AL32" s="861">
        <v>0</v>
      </c>
      <c r="AM32" s="861">
        <v>0</v>
      </c>
      <c r="AN32" s="861">
        <v>0</v>
      </c>
      <c r="AO32" s="877">
        <v>0</v>
      </c>
      <c r="AP32" s="50"/>
      <c r="AQ32" s="876">
        <v>0</v>
      </c>
      <c r="AR32" s="861">
        <v>0</v>
      </c>
      <c r="AS32" s="861">
        <v>0</v>
      </c>
      <c r="AT32" s="861">
        <v>0</v>
      </c>
      <c r="AU32" s="861">
        <v>0</v>
      </c>
      <c r="AV32" s="861">
        <v>0</v>
      </c>
      <c r="AW32" s="861">
        <v>0</v>
      </c>
      <c r="AX32" s="861">
        <v>0</v>
      </c>
      <c r="AY32" s="861">
        <v>0</v>
      </c>
      <c r="AZ32" s="861">
        <v>0</v>
      </c>
      <c r="BA32" s="861">
        <v>0</v>
      </c>
      <c r="BB32" s="861">
        <v>0</v>
      </c>
      <c r="BC32" s="861">
        <v>0</v>
      </c>
      <c r="BD32" s="861">
        <v>0</v>
      </c>
      <c r="BE32" s="861">
        <v>0</v>
      </c>
      <c r="BF32" s="861">
        <v>0</v>
      </c>
      <c r="BG32" s="861">
        <v>0</v>
      </c>
      <c r="BH32" s="861">
        <v>0</v>
      </c>
      <c r="BI32" s="861">
        <v>0</v>
      </c>
      <c r="BJ32" s="861">
        <v>0</v>
      </c>
      <c r="BK32" s="861">
        <v>0</v>
      </c>
      <c r="BL32" s="861">
        <v>0</v>
      </c>
      <c r="BM32" s="861">
        <v>0</v>
      </c>
      <c r="BN32" s="861">
        <v>0</v>
      </c>
      <c r="BO32" s="861">
        <v>0</v>
      </c>
      <c r="BP32" s="861">
        <v>0</v>
      </c>
      <c r="BQ32" s="861">
        <v>0</v>
      </c>
      <c r="BR32" s="861">
        <v>0</v>
      </c>
      <c r="BS32" s="861">
        <v>0</v>
      </c>
      <c r="BT32" s="877">
        <v>0</v>
      </c>
      <c r="BU32" s="16"/>
    </row>
    <row r="33" spans="2:73" s="17" customFormat="1" ht="16">
      <c r="B33" s="874" t="s">
        <v>846</v>
      </c>
      <c r="C33" s="874" t="s">
        <v>778</v>
      </c>
      <c r="D33" s="874" t="s">
        <v>850</v>
      </c>
      <c r="E33" s="874" t="s">
        <v>848</v>
      </c>
      <c r="F33" s="874" t="s">
        <v>851</v>
      </c>
      <c r="G33" s="874" t="s">
        <v>852</v>
      </c>
      <c r="H33" s="875">
        <v>2011</v>
      </c>
      <c r="I33" s="874" t="s">
        <v>578</v>
      </c>
      <c r="J33" s="874" t="s">
        <v>596</v>
      </c>
      <c r="K33" s="50"/>
      <c r="L33" s="876">
        <v>108.46119999999999</v>
      </c>
      <c r="M33" s="861">
        <v>0</v>
      </c>
      <c r="N33" s="861">
        <v>0</v>
      </c>
      <c r="O33" s="861">
        <v>0</v>
      </c>
      <c r="P33" s="861">
        <v>0</v>
      </c>
      <c r="Q33" s="861">
        <v>0</v>
      </c>
      <c r="R33" s="861">
        <v>0</v>
      </c>
      <c r="S33" s="861">
        <v>0</v>
      </c>
      <c r="T33" s="861">
        <v>0</v>
      </c>
      <c r="U33" s="861">
        <v>0</v>
      </c>
      <c r="V33" s="861">
        <v>0</v>
      </c>
      <c r="W33" s="861">
        <v>0</v>
      </c>
      <c r="X33" s="861">
        <v>0</v>
      </c>
      <c r="Y33" s="861">
        <v>0</v>
      </c>
      <c r="Z33" s="861">
        <v>0</v>
      </c>
      <c r="AA33" s="861">
        <v>0</v>
      </c>
      <c r="AB33" s="861">
        <v>0</v>
      </c>
      <c r="AC33" s="861">
        <v>0</v>
      </c>
      <c r="AD33" s="861">
        <v>0</v>
      </c>
      <c r="AE33" s="861">
        <v>0</v>
      </c>
      <c r="AF33" s="861">
        <v>0</v>
      </c>
      <c r="AG33" s="861">
        <v>0</v>
      </c>
      <c r="AH33" s="861">
        <v>0</v>
      </c>
      <c r="AI33" s="861">
        <v>0</v>
      </c>
      <c r="AJ33" s="861">
        <v>0</v>
      </c>
      <c r="AK33" s="861">
        <v>0</v>
      </c>
      <c r="AL33" s="861">
        <v>0</v>
      </c>
      <c r="AM33" s="861">
        <v>0</v>
      </c>
      <c r="AN33" s="861">
        <v>0</v>
      </c>
      <c r="AO33" s="877">
        <v>0</v>
      </c>
      <c r="AP33" s="50"/>
      <c r="AQ33" s="876">
        <v>4234.6490000000003</v>
      </c>
      <c r="AR33" s="861">
        <v>0</v>
      </c>
      <c r="AS33" s="861">
        <v>0</v>
      </c>
      <c r="AT33" s="861">
        <v>0</v>
      </c>
      <c r="AU33" s="861">
        <v>0</v>
      </c>
      <c r="AV33" s="861">
        <v>0</v>
      </c>
      <c r="AW33" s="861">
        <v>0</v>
      </c>
      <c r="AX33" s="861">
        <v>0</v>
      </c>
      <c r="AY33" s="861">
        <v>0</v>
      </c>
      <c r="AZ33" s="861">
        <v>0</v>
      </c>
      <c r="BA33" s="861">
        <v>0</v>
      </c>
      <c r="BB33" s="861">
        <v>0</v>
      </c>
      <c r="BC33" s="861">
        <v>0</v>
      </c>
      <c r="BD33" s="861">
        <v>0</v>
      </c>
      <c r="BE33" s="861">
        <v>0</v>
      </c>
      <c r="BF33" s="861">
        <v>0</v>
      </c>
      <c r="BG33" s="861">
        <v>0</v>
      </c>
      <c r="BH33" s="861">
        <v>0</v>
      </c>
      <c r="BI33" s="861">
        <v>0</v>
      </c>
      <c r="BJ33" s="861">
        <v>0</v>
      </c>
      <c r="BK33" s="861">
        <v>0</v>
      </c>
      <c r="BL33" s="861">
        <v>0</v>
      </c>
      <c r="BM33" s="861">
        <v>0</v>
      </c>
      <c r="BN33" s="861">
        <v>0</v>
      </c>
      <c r="BO33" s="861">
        <v>0</v>
      </c>
      <c r="BP33" s="861">
        <v>0</v>
      </c>
      <c r="BQ33" s="861">
        <v>0</v>
      </c>
      <c r="BR33" s="861">
        <v>0</v>
      </c>
      <c r="BS33" s="861">
        <v>0</v>
      </c>
      <c r="BT33" s="877">
        <v>0</v>
      </c>
      <c r="BU33" s="16"/>
    </row>
    <row r="34" spans="2:73" s="17" customFormat="1" ht="16">
      <c r="B34" s="874" t="s">
        <v>846</v>
      </c>
      <c r="C34" s="874" t="s">
        <v>778</v>
      </c>
      <c r="D34" s="874" t="s">
        <v>21</v>
      </c>
      <c r="E34" s="874" t="s">
        <v>848</v>
      </c>
      <c r="F34" s="874" t="s">
        <v>851</v>
      </c>
      <c r="G34" s="874" t="s">
        <v>849</v>
      </c>
      <c r="H34" s="875">
        <v>2011</v>
      </c>
      <c r="I34" s="874" t="s">
        <v>578</v>
      </c>
      <c r="J34" s="874" t="s">
        <v>596</v>
      </c>
      <c r="K34" s="50"/>
      <c r="L34" s="876">
        <v>21.841422079401013</v>
      </c>
      <c r="M34" s="861">
        <v>21.841422079401013</v>
      </c>
      <c r="N34" s="861">
        <v>20.957718395542777</v>
      </c>
      <c r="O34" s="861">
        <v>18.465604877700063</v>
      </c>
      <c r="P34" s="861">
        <v>18.465604877700063</v>
      </c>
      <c r="Q34" s="861">
        <v>18.230014070024509</v>
      </c>
      <c r="R34" s="861">
        <v>9.6614295891200737</v>
      </c>
      <c r="S34" s="861">
        <v>7.6221133956010698</v>
      </c>
      <c r="T34" s="861">
        <v>7.6221133956010698</v>
      </c>
      <c r="U34" s="861">
        <v>7.6221133956010698</v>
      </c>
      <c r="V34" s="861">
        <v>7.5910051824795941</v>
      </c>
      <c r="W34" s="861">
        <v>7.5910051824795941</v>
      </c>
      <c r="X34" s="861">
        <v>6.2216426242952707</v>
      </c>
      <c r="Y34" s="861">
        <v>6.2216426242952707</v>
      </c>
      <c r="Z34" s="861">
        <v>6.2216426242952707</v>
      </c>
      <c r="AA34" s="861">
        <v>0</v>
      </c>
      <c r="AB34" s="861">
        <v>0</v>
      </c>
      <c r="AC34" s="861">
        <v>0</v>
      </c>
      <c r="AD34" s="861">
        <v>0</v>
      </c>
      <c r="AE34" s="861">
        <v>0</v>
      </c>
      <c r="AF34" s="861">
        <v>0</v>
      </c>
      <c r="AG34" s="861">
        <v>0</v>
      </c>
      <c r="AH34" s="861">
        <v>0</v>
      </c>
      <c r="AI34" s="861">
        <v>0</v>
      </c>
      <c r="AJ34" s="861">
        <v>0</v>
      </c>
      <c r="AK34" s="861">
        <v>0</v>
      </c>
      <c r="AL34" s="861">
        <v>0</v>
      </c>
      <c r="AM34" s="861">
        <v>0</v>
      </c>
      <c r="AN34" s="861">
        <v>0</v>
      </c>
      <c r="AO34" s="877">
        <v>0</v>
      </c>
      <c r="AP34" s="50"/>
      <c r="AQ34" s="876">
        <v>43921.704200372813</v>
      </c>
      <c r="AR34" s="861">
        <v>43921.704200372813</v>
      </c>
      <c r="AS34" s="861">
        <v>41453.416326384882</v>
      </c>
      <c r="AT34" s="861">
        <v>33345.943398082665</v>
      </c>
      <c r="AU34" s="861">
        <v>33345.943398082665</v>
      </c>
      <c r="AV34" s="861">
        <v>32800.301396948395</v>
      </c>
      <c r="AW34" s="861">
        <v>9946.5708344624691</v>
      </c>
      <c r="AX34" s="861">
        <v>8415.786384053401</v>
      </c>
      <c r="AY34" s="861">
        <v>8415.786384053401</v>
      </c>
      <c r="AZ34" s="861">
        <v>8415.786384053401</v>
      </c>
      <c r="BA34" s="861">
        <v>8211.232068680094</v>
      </c>
      <c r="BB34" s="861">
        <v>8211.232068680094</v>
      </c>
      <c r="BC34" s="861">
        <v>4670.1898487056287</v>
      </c>
      <c r="BD34" s="861">
        <v>4670.1898487056287</v>
      </c>
      <c r="BE34" s="861">
        <v>4670.1898487056287</v>
      </c>
      <c r="BF34" s="861">
        <v>0</v>
      </c>
      <c r="BG34" s="861">
        <v>0</v>
      </c>
      <c r="BH34" s="861">
        <v>0</v>
      </c>
      <c r="BI34" s="861">
        <v>0</v>
      </c>
      <c r="BJ34" s="861">
        <v>0</v>
      </c>
      <c r="BK34" s="861">
        <v>0</v>
      </c>
      <c r="BL34" s="861">
        <v>0</v>
      </c>
      <c r="BM34" s="861">
        <v>0</v>
      </c>
      <c r="BN34" s="861">
        <v>0</v>
      </c>
      <c r="BO34" s="861">
        <v>0</v>
      </c>
      <c r="BP34" s="861">
        <v>0</v>
      </c>
      <c r="BQ34" s="861">
        <v>0</v>
      </c>
      <c r="BR34" s="861">
        <v>0</v>
      </c>
      <c r="BS34" s="861">
        <v>0</v>
      </c>
      <c r="BT34" s="877">
        <v>0</v>
      </c>
      <c r="BU34" s="16"/>
    </row>
    <row r="35" spans="2:73" s="17" customFormat="1" ht="16">
      <c r="B35" s="874" t="s">
        <v>846</v>
      </c>
      <c r="C35" s="874" t="s">
        <v>778</v>
      </c>
      <c r="D35" s="874" t="s">
        <v>22</v>
      </c>
      <c r="E35" s="874" t="s">
        <v>848</v>
      </c>
      <c r="F35" s="874" t="s">
        <v>851</v>
      </c>
      <c r="G35" s="874" t="s">
        <v>849</v>
      </c>
      <c r="H35" s="875">
        <v>2011</v>
      </c>
      <c r="I35" s="874" t="s">
        <v>578</v>
      </c>
      <c r="J35" s="874" t="s">
        <v>596</v>
      </c>
      <c r="K35" s="50"/>
      <c r="L35" s="876">
        <v>141.81701488021358</v>
      </c>
      <c r="M35" s="861">
        <v>141.81701488021358</v>
      </c>
      <c r="N35" s="861">
        <v>141.81701488021358</v>
      </c>
      <c r="O35" s="861">
        <v>141.81701488021358</v>
      </c>
      <c r="P35" s="861">
        <v>141.81701488021358</v>
      </c>
      <c r="Q35" s="861">
        <v>141.81701488021358</v>
      </c>
      <c r="R35" s="861">
        <v>141.81701488021358</v>
      </c>
      <c r="S35" s="861">
        <v>141.81701488021358</v>
      </c>
      <c r="T35" s="861">
        <v>95.347224244303675</v>
      </c>
      <c r="U35" s="861">
        <v>95.347224244303675</v>
      </c>
      <c r="V35" s="861">
        <v>95.347224244303675</v>
      </c>
      <c r="W35" s="861">
        <v>95.347224244303675</v>
      </c>
      <c r="X35" s="861">
        <v>22.531238688056607</v>
      </c>
      <c r="Y35" s="861">
        <v>22.531238688056607</v>
      </c>
      <c r="Z35" s="861">
        <v>0</v>
      </c>
      <c r="AA35" s="861">
        <v>0</v>
      </c>
      <c r="AB35" s="861">
        <v>0</v>
      </c>
      <c r="AC35" s="861">
        <v>0</v>
      </c>
      <c r="AD35" s="861">
        <v>0</v>
      </c>
      <c r="AE35" s="861">
        <v>0</v>
      </c>
      <c r="AF35" s="861">
        <v>0</v>
      </c>
      <c r="AG35" s="861">
        <v>0</v>
      </c>
      <c r="AH35" s="861">
        <v>0</v>
      </c>
      <c r="AI35" s="861">
        <v>0</v>
      </c>
      <c r="AJ35" s="861">
        <v>0</v>
      </c>
      <c r="AK35" s="861">
        <v>0</v>
      </c>
      <c r="AL35" s="861">
        <v>0</v>
      </c>
      <c r="AM35" s="861">
        <v>0</v>
      </c>
      <c r="AN35" s="861">
        <v>0</v>
      </c>
      <c r="AO35" s="877">
        <v>0</v>
      </c>
      <c r="AP35" s="50"/>
      <c r="AQ35" s="876">
        <v>824817.05016402388</v>
      </c>
      <c r="AR35" s="861">
        <v>824817.05016402388</v>
      </c>
      <c r="AS35" s="861">
        <v>824817.05016402388</v>
      </c>
      <c r="AT35" s="861">
        <v>824817.05016402388</v>
      </c>
      <c r="AU35" s="861">
        <v>824817.05016402388</v>
      </c>
      <c r="AV35" s="861">
        <v>824817.05016402388</v>
      </c>
      <c r="AW35" s="861">
        <v>824817.05016402388</v>
      </c>
      <c r="AX35" s="861">
        <v>824817.05016402388</v>
      </c>
      <c r="AY35" s="861">
        <v>623935.25024938688</v>
      </c>
      <c r="AZ35" s="861">
        <v>623935.25024938688</v>
      </c>
      <c r="BA35" s="861">
        <v>623935.25024938688</v>
      </c>
      <c r="BB35" s="861">
        <v>623935.25024938688</v>
      </c>
      <c r="BC35" s="861">
        <v>135939.72722049447</v>
      </c>
      <c r="BD35" s="861">
        <v>135939.72722049447</v>
      </c>
      <c r="BE35" s="861">
        <v>0</v>
      </c>
      <c r="BF35" s="861">
        <v>0</v>
      </c>
      <c r="BG35" s="861">
        <v>0</v>
      </c>
      <c r="BH35" s="861">
        <v>0</v>
      </c>
      <c r="BI35" s="861">
        <v>0</v>
      </c>
      <c r="BJ35" s="861">
        <v>0</v>
      </c>
      <c r="BK35" s="861">
        <v>0</v>
      </c>
      <c r="BL35" s="861">
        <v>0</v>
      </c>
      <c r="BM35" s="861">
        <v>0</v>
      </c>
      <c r="BN35" s="861">
        <v>0</v>
      </c>
      <c r="BO35" s="861">
        <v>0</v>
      </c>
      <c r="BP35" s="861">
        <v>0</v>
      </c>
      <c r="BQ35" s="861">
        <v>0</v>
      </c>
      <c r="BR35" s="861">
        <v>0</v>
      </c>
      <c r="BS35" s="861">
        <v>0</v>
      </c>
      <c r="BT35" s="877">
        <v>0</v>
      </c>
      <c r="BU35" s="16"/>
    </row>
    <row r="36" spans="2:73" s="17" customFormat="1" ht="16">
      <c r="B36" s="874" t="s">
        <v>846</v>
      </c>
      <c r="C36" s="874" t="s">
        <v>772</v>
      </c>
      <c r="D36" s="874" t="s">
        <v>9</v>
      </c>
      <c r="E36" s="874" t="s">
        <v>848</v>
      </c>
      <c r="F36" s="874" t="s">
        <v>772</v>
      </c>
      <c r="G36" s="874" t="s">
        <v>852</v>
      </c>
      <c r="H36" s="875">
        <v>2011</v>
      </c>
      <c r="I36" s="874" t="s">
        <v>578</v>
      </c>
      <c r="J36" s="874" t="s">
        <v>596</v>
      </c>
      <c r="K36" s="50"/>
      <c r="L36" s="876">
        <v>236.81559999999999</v>
      </c>
      <c r="M36" s="861">
        <v>0</v>
      </c>
      <c r="N36" s="861">
        <v>0</v>
      </c>
      <c r="O36" s="861">
        <v>0</v>
      </c>
      <c r="P36" s="861">
        <v>0</v>
      </c>
      <c r="Q36" s="861">
        <v>0</v>
      </c>
      <c r="R36" s="861">
        <v>0</v>
      </c>
      <c r="S36" s="861">
        <v>0</v>
      </c>
      <c r="T36" s="861">
        <v>0</v>
      </c>
      <c r="U36" s="861">
        <v>0</v>
      </c>
      <c r="V36" s="861">
        <v>0</v>
      </c>
      <c r="W36" s="861">
        <v>0</v>
      </c>
      <c r="X36" s="861">
        <v>0</v>
      </c>
      <c r="Y36" s="861">
        <v>0</v>
      </c>
      <c r="Z36" s="861">
        <v>0</v>
      </c>
      <c r="AA36" s="861">
        <v>0</v>
      </c>
      <c r="AB36" s="861">
        <v>0</v>
      </c>
      <c r="AC36" s="861">
        <v>0</v>
      </c>
      <c r="AD36" s="861">
        <v>0</v>
      </c>
      <c r="AE36" s="861">
        <v>0</v>
      </c>
      <c r="AF36" s="861">
        <v>0</v>
      </c>
      <c r="AG36" s="861">
        <v>0</v>
      </c>
      <c r="AH36" s="861">
        <v>0</v>
      </c>
      <c r="AI36" s="861">
        <v>0</v>
      </c>
      <c r="AJ36" s="861">
        <v>0</v>
      </c>
      <c r="AK36" s="861">
        <v>0</v>
      </c>
      <c r="AL36" s="861">
        <v>0</v>
      </c>
      <c r="AM36" s="861">
        <v>0</v>
      </c>
      <c r="AN36" s="861">
        <v>0</v>
      </c>
      <c r="AO36" s="877">
        <v>0</v>
      </c>
      <c r="AP36" s="50"/>
      <c r="AQ36" s="876">
        <v>13900.82</v>
      </c>
      <c r="AR36" s="861">
        <v>0</v>
      </c>
      <c r="AS36" s="861">
        <v>0</v>
      </c>
      <c r="AT36" s="861">
        <v>0</v>
      </c>
      <c r="AU36" s="861">
        <v>0</v>
      </c>
      <c r="AV36" s="861">
        <v>0</v>
      </c>
      <c r="AW36" s="861">
        <v>0</v>
      </c>
      <c r="AX36" s="861">
        <v>0</v>
      </c>
      <c r="AY36" s="861">
        <v>0</v>
      </c>
      <c r="AZ36" s="861">
        <v>0</v>
      </c>
      <c r="BA36" s="861">
        <v>0</v>
      </c>
      <c r="BB36" s="861">
        <v>0</v>
      </c>
      <c r="BC36" s="861">
        <v>0</v>
      </c>
      <c r="BD36" s="861">
        <v>0</v>
      </c>
      <c r="BE36" s="861">
        <v>0</v>
      </c>
      <c r="BF36" s="861">
        <v>0</v>
      </c>
      <c r="BG36" s="861">
        <v>0</v>
      </c>
      <c r="BH36" s="861">
        <v>0</v>
      </c>
      <c r="BI36" s="861">
        <v>0</v>
      </c>
      <c r="BJ36" s="861">
        <v>0</v>
      </c>
      <c r="BK36" s="861">
        <v>0</v>
      </c>
      <c r="BL36" s="861">
        <v>0</v>
      </c>
      <c r="BM36" s="861">
        <v>0</v>
      </c>
      <c r="BN36" s="861">
        <v>0</v>
      </c>
      <c r="BO36" s="861">
        <v>0</v>
      </c>
      <c r="BP36" s="861">
        <v>0</v>
      </c>
      <c r="BQ36" s="861">
        <v>0</v>
      </c>
      <c r="BR36" s="861">
        <v>0</v>
      </c>
      <c r="BS36" s="861">
        <v>0</v>
      </c>
      <c r="BT36" s="877">
        <v>0</v>
      </c>
      <c r="BU36" s="16"/>
    </row>
    <row r="37" spans="2:73" s="17" customFormat="1" ht="16">
      <c r="B37" s="874" t="s">
        <v>846</v>
      </c>
      <c r="C37" s="874" t="s">
        <v>772</v>
      </c>
      <c r="D37" s="874" t="s">
        <v>22</v>
      </c>
      <c r="E37" s="874" t="s">
        <v>848</v>
      </c>
      <c r="F37" s="874" t="s">
        <v>772</v>
      </c>
      <c r="G37" s="874" t="s">
        <v>849</v>
      </c>
      <c r="H37" s="875">
        <v>2011</v>
      </c>
      <c r="I37" s="874" t="s">
        <v>578</v>
      </c>
      <c r="J37" s="874" t="s">
        <v>596</v>
      </c>
      <c r="K37" s="50"/>
      <c r="L37" s="876">
        <v>58.592049347927158</v>
      </c>
      <c r="M37" s="861">
        <v>58.592049347927158</v>
      </c>
      <c r="N37" s="861">
        <v>58.592049347927158</v>
      </c>
      <c r="O37" s="861">
        <v>58.592049347927158</v>
      </c>
      <c r="P37" s="861">
        <v>58.592049347927158</v>
      </c>
      <c r="Q37" s="861">
        <v>58.592049347927158</v>
      </c>
      <c r="R37" s="861">
        <v>58.592049347927158</v>
      </c>
      <c r="S37" s="861">
        <v>58.592049347927158</v>
      </c>
      <c r="T37" s="861">
        <v>58.592049347927158</v>
      </c>
      <c r="U37" s="861">
        <v>58.592049347927158</v>
      </c>
      <c r="V37" s="861">
        <v>58.592049347927158</v>
      </c>
      <c r="W37" s="861">
        <v>58.592049347927158</v>
      </c>
      <c r="X37" s="861">
        <v>0</v>
      </c>
      <c r="Y37" s="861">
        <v>0</v>
      </c>
      <c r="Z37" s="861">
        <v>0</v>
      </c>
      <c r="AA37" s="861">
        <v>0</v>
      </c>
      <c r="AB37" s="861">
        <v>0</v>
      </c>
      <c r="AC37" s="861">
        <v>0</v>
      </c>
      <c r="AD37" s="861">
        <v>0</v>
      </c>
      <c r="AE37" s="861">
        <v>0</v>
      </c>
      <c r="AF37" s="861">
        <v>0</v>
      </c>
      <c r="AG37" s="861">
        <v>0</v>
      </c>
      <c r="AH37" s="861">
        <v>0</v>
      </c>
      <c r="AI37" s="861">
        <v>0</v>
      </c>
      <c r="AJ37" s="861">
        <v>0</v>
      </c>
      <c r="AK37" s="861">
        <v>0</v>
      </c>
      <c r="AL37" s="861">
        <v>0</v>
      </c>
      <c r="AM37" s="861">
        <v>0</v>
      </c>
      <c r="AN37" s="861">
        <v>0</v>
      </c>
      <c r="AO37" s="877">
        <v>0</v>
      </c>
      <c r="AP37" s="50"/>
      <c r="AQ37" s="876">
        <v>364107.88337864738</v>
      </c>
      <c r="AR37" s="861">
        <v>364107.88337864738</v>
      </c>
      <c r="AS37" s="861">
        <v>364107.88337864738</v>
      </c>
      <c r="AT37" s="861">
        <v>364107.88337864738</v>
      </c>
      <c r="AU37" s="861">
        <v>364107.88337864738</v>
      </c>
      <c r="AV37" s="861">
        <v>364107.88337864738</v>
      </c>
      <c r="AW37" s="861">
        <v>364107.88337864738</v>
      </c>
      <c r="AX37" s="861">
        <v>364107.88337864738</v>
      </c>
      <c r="AY37" s="861">
        <v>364107.88337864738</v>
      </c>
      <c r="AZ37" s="861">
        <v>364107.88337864738</v>
      </c>
      <c r="BA37" s="861">
        <v>364107.88337864738</v>
      </c>
      <c r="BB37" s="861">
        <v>364107.88337864738</v>
      </c>
      <c r="BC37" s="861">
        <v>0</v>
      </c>
      <c r="BD37" s="861">
        <v>0</v>
      </c>
      <c r="BE37" s="861">
        <v>0</v>
      </c>
      <c r="BF37" s="861">
        <v>0</v>
      </c>
      <c r="BG37" s="861">
        <v>0</v>
      </c>
      <c r="BH37" s="861">
        <v>0</v>
      </c>
      <c r="BI37" s="861">
        <v>0</v>
      </c>
      <c r="BJ37" s="861">
        <v>0</v>
      </c>
      <c r="BK37" s="861">
        <v>0</v>
      </c>
      <c r="BL37" s="861">
        <v>0</v>
      </c>
      <c r="BM37" s="861">
        <v>0</v>
      </c>
      <c r="BN37" s="861">
        <v>0</v>
      </c>
      <c r="BO37" s="861">
        <v>0</v>
      </c>
      <c r="BP37" s="861">
        <v>0</v>
      </c>
      <c r="BQ37" s="861">
        <v>0</v>
      </c>
      <c r="BR37" s="861">
        <v>0</v>
      </c>
      <c r="BS37" s="861">
        <v>0</v>
      </c>
      <c r="BT37" s="877">
        <v>0</v>
      </c>
      <c r="BU37" s="16"/>
    </row>
    <row r="38" spans="2:73" s="17" customFormat="1" ht="16">
      <c r="B38" s="874" t="s">
        <v>846</v>
      </c>
      <c r="C38" s="874" t="s">
        <v>853</v>
      </c>
      <c r="D38" s="874" t="s">
        <v>16</v>
      </c>
      <c r="E38" s="874" t="s">
        <v>848</v>
      </c>
      <c r="F38" s="874" t="s">
        <v>851</v>
      </c>
      <c r="G38" s="874" t="s">
        <v>849</v>
      </c>
      <c r="H38" s="875">
        <v>2011</v>
      </c>
      <c r="I38" s="874" t="s">
        <v>578</v>
      </c>
      <c r="J38" s="874" t="s">
        <v>596</v>
      </c>
      <c r="K38" s="50"/>
      <c r="L38" s="876">
        <v>90.079109120000012</v>
      </c>
      <c r="M38" s="861">
        <v>90.079109120000012</v>
      </c>
      <c r="N38" s="861">
        <v>90.079109120000012</v>
      </c>
      <c r="O38" s="861">
        <v>90.079109120000012</v>
      </c>
      <c r="P38" s="861">
        <v>90.079109120000012</v>
      </c>
      <c r="Q38" s="861">
        <v>90.079109120000012</v>
      </c>
      <c r="R38" s="861">
        <v>90.079109120000012</v>
      </c>
      <c r="S38" s="861">
        <v>90.079109120000012</v>
      </c>
      <c r="T38" s="861">
        <v>90.079109120000012</v>
      </c>
      <c r="U38" s="861">
        <v>90.079109120000012</v>
      </c>
      <c r="V38" s="861">
        <v>90.079109120000012</v>
      </c>
      <c r="W38" s="861">
        <v>90.079109120000012</v>
      </c>
      <c r="X38" s="861">
        <v>90.079109120000012</v>
      </c>
      <c r="Y38" s="861">
        <v>0</v>
      </c>
      <c r="Z38" s="861">
        <v>0</v>
      </c>
      <c r="AA38" s="861">
        <v>0</v>
      </c>
      <c r="AB38" s="861">
        <v>0</v>
      </c>
      <c r="AC38" s="861">
        <v>0</v>
      </c>
      <c r="AD38" s="861">
        <v>0</v>
      </c>
      <c r="AE38" s="861">
        <v>0</v>
      </c>
      <c r="AF38" s="861">
        <v>0</v>
      </c>
      <c r="AG38" s="861">
        <v>0</v>
      </c>
      <c r="AH38" s="861">
        <v>0</v>
      </c>
      <c r="AI38" s="861">
        <v>0</v>
      </c>
      <c r="AJ38" s="861">
        <v>0</v>
      </c>
      <c r="AK38" s="861">
        <v>0</v>
      </c>
      <c r="AL38" s="861">
        <v>0</v>
      </c>
      <c r="AM38" s="861">
        <v>0</v>
      </c>
      <c r="AN38" s="861">
        <v>0</v>
      </c>
      <c r="AO38" s="877">
        <v>0</v>
      </c>
      <c r="AP38" s="50"/>
      <c r="AQ38" s="876">
        <v>499572.19991078402</v>
      </c>
      <c r="AR38" s="861">
        <v>499572.19991078402</v>
      </c>
      <c r="AS38" s="861">
        <v>499572.19991078402</v>
      </c>
      <c r="AT38" s="861">
        <v>499572.19991078402</v>
      </c>
      <c r="AU38" s="861">
        <v>499572.19991078402</v>
      </c>
      <c r="AV38" s="861">
        <v>499572.19991078402</v>
      </c>
      <c r="AW38" s="861">
        <v>499572.19991078402</v>
      </c>
      <c r="AX38" s="861">
        <v>499572.19991078402</v>
      </c>
      <c r="AY38" s="861">
        <v>499572.19991078402</v>
      </c>
      <c r="AZ38" s="861">
        <v>499572.19991078402</v>
      </c>
      <c r="BA38" s="861">
        <v>499572.19991078402</v>
      </c>
      <c r="BB38" s="861">
        <v>499572.19991078402</v>
      </c>
      <c r="BC38" s="861">
        <v>499572.19991078402</v>
      </c>
      <c r="BD38" s="861">
        <v>0</v>
      </c>
      <c r="BE38" s="861">
        <v>0</v>
      </c>
      <c r="BF38" s="861">
        <v>0</v>
      </c>
      <c r="BG38" s="861">
        <v>0</v>
      </c>
      <c r="BH38" s="861">
        <v>0</v>
      </c>
      <c r="BI38" s="861">
        <v>0</v>
      </c>
      <c r="BJ38" s="861">
        <v>0</v>
      </c>
      <c r="BK38" s="861">
        <v>0</v>
      </c>
      <c r="BL38" s="861">
        <v>0</v>
      </c>
      <c r="BM38" s="861">
        <v>0</v>
      </c>
      <c r="BN38" s="861">
        <v>0</v>
      </c>
      <c r="BO38" s="861">
        <v>0</v>
      </c>
      <c r="BP38" s="861">
        <v>0</v>
      </c>
      <c r="BQ38" s="861">
        <v>0</v>
      </c>
      <c r="BR38" s="861">
        <v>0</v>
      </c>
      <c r="BS38" s="861">
        <v>0</v>
      </c>
      <c r="BT38" s="877">
        <v>0</v>
      </c>
      <c r="BU38" s="16"/>
    </row>
    <row r="39" spans="2:73" s="17" customFormat="1" ht="16">
      <c r="B39" s="874" t="s">
        <v>846</v>
      </c>
      <c r="C39" s="874" t="s">
        <v>853</v>
      </c>
      <c r="D39" s="874" t="s">
        <v>17</v>
      </c>
      <c r="E39" s="874" t="s">
        <v>848</v>
      </c>
      <c r="F39" s="874" t="s">
        <v>851</v>
      </c>
      <c r="G39" s="874" t="s">
        <v>849</v>
      </c>
      <c r="H39" s="875">
        <v>2011</v>
      </c>
      <c r="I39" s="874" t="s">
        <v>578</v>
      </c>
      <c r="J39" s="874" t="s">
        <v>596</v>
      </c>
      <c r="K39" s="50"/>
      <c r="L39" s="876">
        <v>7.5390446574485956</v>
      </c>
      <c r="M39" s="861">
        <v>7.5390446574485956</v>
      </c>
      <c r="N39" s="861">
        <v>7.5390446574485956</v>
      </c>
      <c r="O39" s="861">
        <v>7.5390446574485956</v>
      </c>
      <c r="P39" s="861">
        <v>7.5390446574485956</v>
      </c>
      <c r="Q39" s="861">
        <v>7.5390446574485956</v>
      </c>
      <c r="R39" s="861">
        <v>7.5390446574485956</v>
      </c>
      <c r="S39" s="861">
        <v>7.5390446574485956</v>
      </c>
      <c r="T39" s="861">
        <v>7.5390446574485956</v>
      </c>
      <c r="U39" s="861">
        <v>7.5390446574485956</v>
      </c>
      <c r="V39" s="861">
        <v>7.5390446574485956</v>
      </c>
      <c r="W39" s="861">
        <v>7.5390446574485956</v>
      </c>
      <c r="X39" s="861">
        <v>7.5390446574485956</v>
      </c>
      <c r="Y39" s="861">
        <v>7.5390446574485956</v>
      </c>
      <c r="Z39" s="861">
        <v>7.5390446574485956</v>
      </c>
      <c r="AA39" s="861">
        <v>0.41404465744859509</v>
      </c>
      <c r="AB39" s="861">
        <v>0.41404465744859509</v>
      </c>
      <c r="AC39" s="861">
        <v>0.41404465744859509</v>
      </c>
      <c r="AD39" s="861">
        <v>0.41404465744859509</v>
      </c>
      <c r="AE39" s="861">
        <v>0.41404465744859509</v>
      </c>
      <c r="AF39" s="861">
        <v>0.41404465744859509</v>
      </c>
      <c r="AG39" s="861">
        <v>0.41404465744859509</v>
      </c>
      <c r="AH39" s="861">
        <v>0.41404465744859509</v>
      </c>
      <c r="AI39" s="861">
        <v>0.41404465744859509</v>
      </c>
      <c r="AJ39" s="861">
        <v>0.41404465744859509</v>
      </c>
      <c r="AK39" s="861">
        <v>0.41404465744859509</v>
      </c>
      <c r="AL39" s="861">
        <v>0</v>
      </c>
      <c r="AM39" s="861">
        <v>0</v>
      </c>
      <c r="AN39" s="861">
        <v>0</v>
      </c>
      <c r="AO39" s="877">
        <v>0</v>
      </c>
      <c r="AP39" s="50"/>
      <c r="AQ39" s="876">
        <v>38720.533360655987</v>
      </c>
      <c r="AR39" s="861">
        <v>38720.533360655987</v>
      </c>
      <c r="AS39" s="861">
        <v>38720.533360655987</v>
      </c>
      <c r="AT39" s="861">
        <v>38720.533360655987</v>
      </c>
      <c r="AU39" s="861">
        <v>38720.533360655987</v>
      </c>
      <c r="AV39" s="861">
        <v>38720.533360655987</v>
      </c>
      <c r="AW39" s="861">
        <v>38720.533360655987</v>
      </c>
      <c r="AX39" s="861">
        <v>38720.533360655987</v>
      </c>
      <c r="AY39" s="861">
        <v>38720.533360655987</v>
      </c>
      <c r="AZ39" s="861">
        <v>38720.533360655987</v>
      </c>
      <c r="BA39" s="861">
        <v>38720.533360655987</v>
      </c>
      <c r="BB39" s="861">
        <v>38720.533360655987</v>
      </c>
      <c r="BC39" s="861">
        <v>38720.533360655987</v>
      </c>
      <c r="BD39" s="861">
        <v>38720.533360655987</v>
      </c>
      <c r="BE39" s="861">
        <v>38720.533360655987</v>
      </c>
      <c r="BF39" s="861">
        <v>2126.5333606559843</v>
      </c>
      <c r="BG39" s="861">
        <v>2126.5333606559843</v>
      </c>
      <c r="BH39" s="861">
        <v>2126.5333606559843</v>
      </c>
      <c r="BI39" s="861">
        <v>2126.5333606559843</v>
      </c>
      <c r="BJ39" s="861">
        <v>2126.5333606559843</v>
      </c>
      <c r="BK39" s="861">
        <v>2126.5333606559843</v>
      </c>
      <c r="BL39" s="861">
        <v>2126.5333606559843</v>
      </c>
      <c r="BM39" s="861">
        <v>2126.5333606559843</v>
      </c>
      <c r="BN39" s="861">
        <v>2126.5333606559843</v>
      </c>
      <c r="BO39" s="861">
        <v>2126.5333606559843</v>
      </c>
      <c r="BP39" s="861">
        <v>2126.5333606559843</v>
      </c>
      <c r="BQ39" s="861">
        <v>0</v>
      </c>
      <c r="BR39" s="861">
        <v>0</v>
      </c>
      <c r="BS39" s="861">
        <v>0</v>
      </c>
      <c r="BT39" s="877">
        <v>0</v>
      </c>
      <c r="BU39" s="16"/>
    </row>
    <row r="40" spans="2:73" s="17" customFormat="1" ht="16">
      <c r="B40" s="874" t="s">
        <v>846</v>
      </c>
      <c r="C40" s="874" t="s">
        <v>778</v>
      </c>
      <c r="D40" s="874" t="s">
        <v>21</v>
      </c>
      <c r="E40" s="874" t="s">
        <v>848</v>
      </c>
      <c r="F40" s="874" t="s">
        <v>854</v>
      </c>
      <c r="G40" s="874" t="s">
        <v>849</v>
      </c>
      <c r="H40" s="875">
        <v>2012</v>
      </c>
      <c r="I40" s="874" t="s">
        <v>579</v>
      </c>
      <c r="J40" s="874" t="s">
        <v>596</v>
      </c>
      <c r="K40" s="50"/>
      <c r="L40" s="876">
        <v>0</v>
      </c>
      <c r="M40" s="861">
        <v>11.645960284073967</v>
      </c>
      <c r="N40" s="861">
        <v>11.645960284073967</v>
      </c>
      <c r="O40" s="861">
        <v>11.514110791283823</v>
      </c>
      <c r="P40" s="861">
        <v>8.8868047965333492</v>
      </c>
      <c r="Q40" s="861">
        <v>8.8868047965333492</v>
      </c>
      <c r="R40" s="861">
        <v>5.8252997992152231</v>
      </c>
      <c r="S40" s="861">
        <v>5.8252997992152231</v>
      </c>
      <c r="T40" s="861">
        <v>5.8252997992152231</v>
      </c>
      <c r="U40" s="861">
        <v>5.8252997992152231</v>
      </c>
      <c r="V40" s="861">
        <v>5.8252997992152231</v>
      </c>
      <c r="W40" s="861">
        <v>5.6643987232679303</v>
      </c>
      <c r="X40" s="861">
        <v>5.6643987232679303</v>
      </c>
      <c r="Y40" s="861">
        <v>0</v>
      </c>
      <c r="Z40" s="861">
        <v>0</v>
      </c>
      <c r="AA40" s="861">
        <v>0</v>
      </c>
      <c r="AB40" s="861">
        <v>0</v>
      </c>
      <c r="AC40" s="861">
        <v>0</v>
      </c>
      <c r="AD40" s="861">
        <v>0</v>
      </c>
      <c r="AE40" s="861">
        <v>0</v>
      </c>
      <c r="AF40" s="861">
        <v>0</v>
      </c>
      <c r="AG40" s="861">
        <v>0</v>
      </c>
      <c r="AH40" s="861">
        <v>0</v>
      </c>
      <c r="AI40" s="861">
        <v>0</v>
      </c>
      <c r="AJ40" s="861">
        <v>0</v>
      </c>
      <c r="AK40" s="861">
        <v>0</v>
      </c>
      <c r="AL40" s="861">
        <v>0</v>
      </c>
      <c r="AM40" s="861">
        <v>0</v>
      </c>
      <c r="AN40" s="861">
        <v>0</v>
      </c>
      <c r="AO40" s="877">
        <v>0</v>
      </c>
      <c r="AP40" s="50"/>
      <c r="AQ40" s="876">
        <v>0</v>
      </c>
      <c r="AR40" s="861">
        <v>46962.251441504202</v>
      </c>
      <c r="AS40" s="861">
        <v>46962.25144150421</v>
      </c>
      <c r="AT40" s="861">
        <v>46414.245595325643</v>
      </c>
      <c r="AU40" s="861">
        <v>34154.156065743497</v>
      </c>
      <c r="AV40" s="861">
        <v>34154.156065743497</v>
      </c>
      <c r="AW40" s="861">
        <v>22190.704966213478</v>
      </c>
      <c r="AX40" s="861">
        <v>22190.704966213478</v>
      </c>
      <c r="AY40" s="861">
        <v>22190.704966213478</v>
      </c>
      <c r="AZ40" s="861">
        <v>22190.704966213478</v>
      </c>
      <c r="BA40" s="861">
        <v>22190.704966213478</v>
      </c>
      <c r="BB40" s="861">
        <v>20616.322978039425</v>
      </c>
      <c r="BC40" s="861">
        <v>20616.322978039425</v>
      </c>
      <c r="BD40" s="861">
        <v>0</v>
      </c>
      <c r="BE40" s="861">
        <v>0</v>
      </c>
      <c r="BF40" s="861">
        <v>0</v>
      </c>
      <c r="BG40" s="861">
        <v>0</v>
      </c>
      <c r="BH40" s="861">
        <v>0</v>
      </c>
      <c r="BI40" s="861">
        <v>0</v>
      </c>
      <c r="BJ40" s="861">
        <v>0</v>
      </c>
      <c r="BK40" s="861">
        <v>0</v>
      </c>
      <c r="BL40" s="861">
        <v>0</v>
      </c>
      <c r="BM40" s="861">
        <v>0</v>
      </c>
      <c r="BN40" s="861">
        <v>0</v>
      </c>
      <c r="BO40" s="861">
        <v>0</v>
      </c>
      <c r="BP40" s="861">
        <v>0</v>
      </c>
      <c r="BQ40" s="861">
        <v>0</v>
      </c>
      <c r="BR40" s="861">
        <v>0</v>
      </c>
      <c r="BS40" s="861">
        <v>0</v>
      </c>
      <c r="BT40" s="877">
        <v>0</v>
      </c>
      <c r="BU40" s="16"/>
    </row>
    <row r="41" spans="2:73" s="17" customFormat="1" ht="16">
      <c r="B41" s="874" t="s">
        <v>846</v>
      </c>
      <c r="C41" s="874" t="s">
        <v>778</v>
      </c>
      <c r="D41" s="874" t="s">
        <v>22</v>
      </c>
      <c r="E41" s="874" t="s">
        <v>848</v>
      </c>
      <c r="F41" s="874" t="s">
        <v>854</v>
      </c>
      <c r="G41" s="874" t="s">
        <v>849</v>
      </c>
      <c r="H41" s="875">
        <v>2012</v>
      </c>
      <c r="I41" s="874" t="s">
        <v>579</v>
      </c>
      <c r="J41" s="874" t="s">
        <v>596</v>
      </c>
      <c r="K41" s="50"/>
      <c r="L41" s="876">
        <v>0</v>
      </c>
      <c r="M41" s="861">
        <v>244.56941513054352</v>
      </c>
      <c r="N41" s="861">
        <v>244.56941513054352</v>
      </c>
      <c r="O41" s="861">
        <v>244.56941513054352</v>
      </c>
      <c r="P41" s="861">
        <v>240.58630595899803</v>
      </c>
      <c r="Q41" s="861">
        <v>240.58630595899803</v>
      </c>
      <c r="R41" s="861">
        <v>238.46704616845579</v>
      </c>
      <c r="S41" s="861">
        <v>235.2678240406718</v>
      </c>
      <c r="T41" s="861">
        <v>235.2678240406718</v>
      </c>
      <c r="U41" s="861">
        <v>234.85653016397714</v>
      </c>
      <c r="V41" s="861">
        <v>191.71541090332258</v>
      </c>
      <c r="W41" s="861">
        <v>188.93418630512997</v>
      </c>
      <c r="X41" s="861">
        <v>188.93418630512997</v>
      </c>
      <c r="Y41" s="861">
        <v>31.435371474349189</v>
      </c>
      <c r="Z41" s="861">
        <v>31.435371474349189</v>
      </c>
      <c r="AA41" s="861">
        <v>31.435371474349189</v>
      </c>
      <c r="AB41" s="861">
        <v>21.580617921301268</v>
      </c>
      <c r="AC41" s="861">
        <v>21.580617921301268</v>
      </c>
      <c r="AD41" s="861">
        <v>21.580617921301268</v>
      </c>
      <c r="AE41" s="861">
        <v>21.580617921301268</v>
      </c>
      <c r="AF41" s="861">
        <v>21.580617921301268</v>
      </c>
      <c r="AG41" s="861">
        <v>0</v>
      </c>
      <c r="AH41" s="861">
        <v>0</v>
      </c>
      <c r="AI41" s="861">
        <v>0</v>
      </c>
      <c r="AJ41" s="861">
        <v>0</v>
      </c>
      <c r="AK41" s="861">
        <v>0</v>
      </c>
      <c r="AL41" s="861">
        <v>0</v>
      </c>
      <c r="AM41" s="861">
        <v>0</v>
      </c>
      <c r="AN41" s="861">
        <v>0</v>
      </c>
      <c r="AO41" s="877">
        <v>0</v>
      </c>
      <c r="AP41" s="50"/>
      <c r="AQ41" s="876">
        <v>0</v>
      </c>
      <c r="AR41" s="861">
        <v>1456232.8728564582</v>
      </c>
      <c r="AS41" s="861">
        <v>1456232.8728564582</v>
      </c>
      <c r="AT41" s="861">
        <v>1456232.8728564582</v>
      </c>
      <c r="AU41" s="861">
        <v>1443057.4308217803</v>
      </c>
      <c r="AV41" s="861">
        <v>1443057.4308217803</v>
      </c>
      <c r="AW41" s="861">
        <v>1436047.2828885568</v>
      </c>
      <c r="AX41" s="861">
        <v>1412736.4545250912</v>
      </c>
      <c r="AY41" s="861">
        <v>1412736.4545250912</v>
      </c>
      <c r="AZ41" s="861">
        <v>1409666.2339217227</v>
      </c>
      <c r="BA41" s="861">
        <v>1095322.5633903106</v>
      </c>
      <c r="BB41" s="861">
        <v>1065798.1836507332</v>
      </c>
      <c r="BC41" s="861">
        <v>1065798.1836507332</v>
      </c>
      <c r="BD41" s="861">
        <v>118015.45038621838</v>
      </c>
      <c r="BE41" s="861">
        <v>118015.45038621838</v>
      </c>
      <c r="BF41" s="861">
        <v>118015.45038621838</v>
      </c>
      <c r="BG41" s="861">
        <v>49271.109004073129</v>
      </c>
      <c r="BH41" s="861">
        <v>49271.109004073129</v>
      </c>
      <c r="BI41" s="861">
        <v>49271.109004073129</v>
      </c>
      <c r="BJ41" s="861">
        <v>49271.109004073129</v>
      </c>
      <c r="BK41" s="861">
        <v>49271.109004073129</v>
      </c>
      <c r="BL41" s="861">
        <v>0</v>
      </c>
      <c r="BM41" s="861">
        <v>0</v>
      </c>
      <c r="BN41" s="861">
        <v>0</v>
      </c>
      <c r="BO41" s="861">
        <v>0</v>
      </c>
      <c r="BP41" s="861">
        <v>0</v>
      </c>
      <c r="BQ41" s="861">
        <v>0</v>
      </c>
      <c r="BR41" s="861">
        <v>0</v>
      </c>
      <c r="BS41" s="861">
        <v>0</v>
      </c>
      <c r="BT41" s="877">
        <v>0</v>
      </c>
      <c r="BU41" s="16"/>
    </row>
    <row r="42" spans="2:73" s="17" customFormat="1" ht="16">
      <c r="B42" s="874" t="s">
        <v>846</v>
      </c>
      <c r="C42" s="874" t="s">
        <v>847</v>
      </c>
      <c r="D42" s="874" t="s">
        <v>2</v>
      </c>
      <c r="E42" s="874" t="s">
        <v>848</v>
      </c>
      <c r="F42" s="874" t="s">
        <v>29</v>
      </c>
      <c r="G42" s="874" t="s">
        <v>849</v>
      </c>
      <c r="H42" s="875">
        <v>2012</v>
      </c>
      <c r="I42" s="874" t="s">
        <v>579</v>
      </c>
      <c r="J42" s="874" t="s">
        <v>596</v>
      </c>
      <c r="K42" s="50"/>
      <c r="L42" s="876">
        <v>0</v>
      </c>
      <c r="M42" s="861">
        <v>2.8562954825642102</v>
      </c>
      <c r="N42" s="861">
        <v>2.8562954825642102</v>
      </c>
      <c r="O42" s="861">
        <v>2.8562954825642102</v>
      </c>
      <c r="P42" s="861">
        <v>2.8379046091823033</v>
      </c>
      <c r="Q42" s="861">
        <v>0</v>
      </c>
      <c r="R42" s="861">
        <v>0</v>
      </c>
      <c r="S42" s="861">
        <v>0</v>
      </c>
      <c r="T42" s="861">
        <v>0</v>
      </c>
      <c r="U42" s="861">
        <v>0</v>
      </c>
      <c r="V42" s="861">
        <v>0</v>
      </c>
      <c r="W42" s="861">
        <v>0</v>
      </c>
      <c r="X42" s="861">
        <v>0</v>
      </c>
      <c r="Y42" s="861">
        <v>0</v>
      </c>
      <c r="Z42" s="861">
        <v>0</v>
      </c>
      <c r="AA42" s="861">
        <v>0</v>
      </c>
      <c r="AB42" s="861">
        <v>0</v>
      </c>
      <c r="AC42" s="861">
        <v>0</v>
      </c>
      <c r="AD42" s="861">
        <v>0</v>
      </c>
      <c r="AE42" s="861">
        <v>0</v>
      </c>
      <c r="AF42" s="861">
        <v>0</v>
      </c>
      <c r="AG42" s="861">
        <v>0</v>
      </c>
      <c r="AH42" s="861">
        <v>0</v>
      </c>
      <c r="AI42" s="861">
        <v>0</v>
      </c>
      <c r="AJ42" s="861">
        <v>0</v>
      </c>
      <c r="AK42" s="861">
        <v>0</v>
      </c>
      <c r="AL42" s="861">
        <v>0</v>
      </c>
      <c r="AM42" s="861">
        <v>0</v>
      </c>
      <c r="AN42" s="861">
        <v>0</v>
      </c>
      <c r="AO42" s="877">
        <v>0</v>
      </c>
      <c r="AP42" s="50"/>
      <c r="AQ42" s="876">
        <v>0</v>
      </c>
      <c r="AR42" s="861">
        <v>5076.6053489195292</v>
      </c>
      <c r="AS42" s="861">
        <v>5076.6053489195292</v>
      </c>
      <c r="AT42" s="861">
        <v>5076.6053489195292</v>
      </c>
      <c r="AU42" s="861">
        <v>5060.1592291042107</v>
      </c>
      <c r="AV42" s="861">
        <v>0</v>
      </c>
      <c r="AW42" s="861">
        <v>0</v>
      </c>
      <c r="AX42" s="861">
        <v>0</v>
      </c>
      <c r="AY42" s="861">
        <v>0</v>
      </c>
      <c r="AZ42" s="861">
        <v>0</v>
      </c>
      <c r="BA42" s="861">
        <v>0</v>
      </c>
      <c r="BB42" s="861">
        <v>0</v>
      </c>
      <c r="BC42" s="861">
        <v>0</v>
      </c>
      <c r="BD42" s="861">
        <v>0</v>
      </c>
      <c r="BE42" s="861">
        <v>0</v>
      </c>
      <c r="BF42" s="861">
        <v>0</v>
      </c>
      <c r="BG42" s="861">
        <v>0</v>
      </c>
      <c r="BH42" s="861">
        <v>0</v>
      </c>
      <c r="BI42" s="861">
        <v>0</v>
      </c>
      <c r="BJ42" s="861">
        <v>0</v>
      </c>
      <c r="BK42" s="861">
        <v>0</v>
      </c>
      <c r="BL42" s="861">
        <v>0</v>
      </c>
      <c r="BM42" s="861">
        <v>0</v>
      </c>
      <c r="BN42" s="861">
        <v>0</v>
      </c>
      <c r="BO42" s="861">
        <v>0</v>
      </c>
      <c r="BP42" s="861">
        <v>0</v>
      </c>
      <c r="BQ42" s="861">
        <v>0</v>
      </c>
      <c r="BR42" s="861">
        <v>0</v>
      </c>
      <c r="BS42" s="861">
        <v>0</v>
      </c>
      <c r="BT42" s="877">
        <v>0</v>
      </c>
      <c r="BU42" s="16"/>
    </row>
    <row r="43" spans="2:73" s="17" customFormat="1" ht="16">
      <c r="B43" s="874" t="s">
        <v>846</v>
      </c>
      <c r="C43" s="874" t="s">
        <v>847</v>
      </c>
      <c r="D43" s="874" t="s">
        <v>1</v>
      </c>
      <c r="E43" s="874" t="s">
        <v>848</v>
      </c>
      <c r="F43" s="874" t="s">
        <v>29</v>
      </c>
      <c r="G43" s="874" t="s">
        <v>849</v>
      </c>
      <c r="H43" s="875">
        <v>2012</v>
      </c>
      <c r="I43" s="874" t="s">
        <v>579</v>
      </c>
      <c r="J43" s="874" t="s">
        <v>596</v>
      </c>
      <c r="K43" s="50"/>
      <c r="L43" s="876">
        <v>0</v>
      </c>
      <c r="M43" s="861">
        <v>13.087925418391231</v>
      </c>
      <c r="N43" s="861">
        <v>13.087925418391231</v>
      </c>
      <c r="O43" s="861">
        <v>13.087925418391231</v>
      </c>
      <c r="P43" s="861">
        <v>12.858717594149656</v>
      </c>
      <c r="Q43" s="861">
        <v>7.3885016105443349</v>
      </c>
      <c r="R43" s="861">
        <v>0</v>
      </c>
      <c r="S43" s="861">
        <v>0</v>
      </c>
      <c r="T43" s="861">
        <v>0</v>
      </c>
      <c r="U43" s="861">
        <v>0</v>
      </c>
      <c r="V43" s="861">
        <v>0</v>
      </c>
      <c r="W43" s="861">
        <v>0</v>
      </c>
      <c r="X43" s="861">
        <v>0</v>
      </c>
      <c r="Y43" s="861">
        <v>0</v>
      </c>
      <c r="Z43" s="861">
        <v>0</v>
      </c>
      <c r="AA43" s="861">
        <v>0</v>
      </c>
      <c r="AB43" s="861">
        <v>0</v>
      </c>
      <c r="AC43" s="861">
        <v>0</v>
      </c>
      <c r="AD43" s="861">
        <v>0</v>
      </c>
      <c r="AE43" s="861">
        <v>0</v>
      </c>
      <c r="AF43" s="861">
        <v>0</v>
      </c>
      <c r="AG43" s="861">
        <v>0</v>
      </c>
      <c r="AH43" s="861">
        <v>0</v>
      </c>
      <c r="AI43" s="861">
        <v>0</v>
      </c>
      <c r="AJ43" s="861">
        <v>0</v>
      </c>
      <c r="AK43" s="861">
        <v>0</v>
      </c>
      <c r="AL43" s="861">
        <v>0</v>
      </c>
      <c r="AM43" s="861">
        <v>0</v>
      </c>
      <c r="AN43" s="861">
        <v>0</v>
      </c>
      <c r="AO43" s="877">
        <v>0</v>
      </c>
      <c r="AP43" s="50"/>
      <c r="AQ43" s="876">
        <v>0</v>
      </c>
      <c r="AR43" s="861">
        <v>92074.331163822397</v>
      </c>
      <c r="AS43" s="861">
        <v>92074.331163822397</v>
      </c>
      <c r="AT43" s="861">
        <v>92074.331163822397</v>
      </c>
      <c r="AU43" s="861">
        <v>91869.361053822387</v>
      </c>
      <c r="AV43" s="861">
        <v>56194.989024995404</v>
      </c>
      <c r="AW43" s="861">
        <v>0</v>
      </c>
      <c r="AX43" s="861">
        <v>0</v>
      </c>
      <c r="AY43" s="861">
        <v>0</v>
      </c>
      <c r="AZ43" s="861">
        <v>0</v>
      </c>
      <c r="BA43" s="861">
        <v>0</v>
      </c>
      <c r="BB43" s="861">
        <v>0</v>
      </c>
      <c r="BC43" s="861">
        <v>0</v>
      </c>
      <c r="BD43" s="861">
        <v>0</v>
      </c>
      <c r="BE43" s="861">
        <v>0</v>
      </c>
      <c r="BF43" s="861">
        <v>0</v>
      </c>
      <c r="BG43" s="861">
        <v>0</v>
      </c>
      <c r="BH43" s="861">
        <v>0</v>
      </c>
      <c r="BI43" s="861">
        <v>0</v>
      </c>
      <c r="BJ43" s="861">
        <v>0</v>
      </c>
      <c r="BK43" s="861">
        <v>0</v>
      </c>
      <c r="BL43" s="861">
        <v>0</v>
      </c>
      <c r="BM43" s="861">
        <v>0</v>
      </c>
      <c r="BN43" s="861">
        <v>0</v>
      </c>
      <c r="BO43" s="861">
        <v>0</v>
      </c>
      <c r="BP43" s="861">
        <v>0</v>
      </c>
      <c r="BQ43" s="861">
        <v>0</v>
      </c>
      <c r="BR43" s="861">
        <v>0</v>
      </c>
      <c r="BS43" s="861">
        <v>0</v>
      </c>
      <c r="BT43" s="877">
        <v>0</v>
      </c>
      <c r="BU43" s="16"/>
    </row>
    <row r="44" spans="2:73" s="17" customFormat="1" ht="16">
      <c r="B44" s="874" t="s">
        <v>846</v>
      </c>
      <c r="C44" s="874" t="s">
        <v>847</v>
      </c>
      <c r="D44" s="874" t="s">
        <v>5</v>
      </c>
      <c r="E44" s="874" t="s">
        <v>848</v>
      </c>
      <c r="F44" s="874" t="s">
        <v>29</v>
      </c>
      <c r="G44" s="874" t="s">
        <v>849</v>
      </c>
      <c r="H44" s="875">
        <v>2012</v>
      </c>
      <c r="I44" s="874" t="s">
        <v>579</v>
      </c>
      <c r="J44" s="874" t="s">
        <v>596</v>
      </c>
      <c r="K44" s="50"/>
      <c r="L44" s="876">
        <v>0</v>
      </c>
      <c r="M44" s="861">
        <v>12.803146569733137</v>
      </c>
      <c r="N44" s="861">
        <v>12.803146569733137</v>
      </c>
      <c r="O44" s="861">
        <v>12.803146569733137</v>
      </c>
      <c r="P44" s="861">
        <v>12.803146569733137</v>
      </c>
      <c r="Q44" s="861">
        <v>11.718967303993573</v>
      </c>
      <c r="R44" s="861">
        <v>9.9170079831478777</v>
      </c>
      <c r="S44" s="861">
        <v>7.4241984885496901</v>
      </c>
      <c r="T44" s="861">
        <v>7.3967873311776007</v>
      </c>
      <c r="U44" s="861">
        <v>7.3967873311776007</v>
      </c>
      <c r="V44" s="861">
        <v>4.7702697337787843</v>
      </c>
      <c r="W44" s="861">
        <v>1.8663165529934769</v>
      </c>
      <c r="X44" s="861">
        <v>1.8661526869894802</v>
      </c>
      <c r="Y44" s="861">
        <v>1.8661526869894802</v>
      </c>
      <c r="Z44" s="861">
        <v>1.8341281284679012</v>
      </c>
      <c r="AA44" s="861">
        <v>1.8341281284679012</v>
      </c>
      <c r="AB44" s="861">
        <v>1.7885580322941521</v>
      </c>
      <c r="AC44" s="861">
        <v>0.50183488486532024</v>
      </c>
      <c r="AD44" s="861">
        <v>0.50183488486532024</v>
      </c>
      <c r="AE44" s="861">
        <v>0.50183488486532024</v>
      </c>
      <c r="AF44" s="861">
        <v>0.50183488486532024</v>
      </c>
      <c r="AG44" s="861">
        <v>0</v>
      </c>
      <c r="AH44" s="861">
        <v>0</v>
      </c>
      <c r="AI44" s="861">
        <v>0</v>
      </c>
      <c r="AJ44" s="861">
        <v>0</v>
      </c>
      <c r="AK44" s="861">
        <v>0</v>
      </c>
      <c r="AL44" s="861">
        <v>0</v>
      </c>
      <c r="AM44" s="861">
        <v>0</v>
      </c>
      <c r="AN44" s="861">
        <v>0</v>
      </c>
      <c r="AO44" s="877">
        <v>0</v>
      </c>
      <c r="AP44" s="50"/>
      <c r="AQ44" s="876">
        <v>0</v>
      </c>
      <c r="AR44" s="861">
        <v>231684.83305517075</v>
      </c>
      <c r="AS44" s="861">
        <v>231684.83305517075</v>
      </c>
      <c r="AT44" s="861">
        <v>231684.83305517075</v>
      </c>
      <c r="AU44" s="861">
        <v>231684.83305517075</v>
      </c>
      <c r="AV44" s="861">
        <v>208269.92615770121</v>
      </c>
      <c r="AW44" s="861">
        <v>169353.19802617037</v>
      </c>
      <c r="AX44" s="861">
        <v>115516.25050870549</v>
      </c>
      <c r="AY44" s="861">
        <v>115276.12877012597</v>
      </c>
      <c r="AZ44" s="861">
        <v>115276.12877012597</v>
      </c>
      <c r="BA44" s="861">
        <v>58551.501255960015</v>
      </c>
      <c r="BB44" s="861">
        <v>43452.851087628027</v>
      </c>
      <c r="BC44" s="861">
        <v>42102.407757848894</v>
      </c>
      <c r="BD44" s="861">
        <v>42102.407757848894</v>
      </c>
      <c r="BE44" s="861">
        <v>39163.032897867677</v>
      </c>
      <c r="BF44" s="861">
        <v>39163.032897867677</v>
      </c>
      <c r="BG44" s="861">
        <v>38627.301895799974</v>
      </c>
      <c r="BH44" s="861">
        <v>10838.075840722126</v>
      </c>
      <c r="BI44" s="861">
        <v>10838.075840722126</v>
      </c>
      <c r="BJ44" s="861">
        <v>10838.075840722126</v>
      </c>
      <c r="BK44" s="861">
        <v>10838.075840722126</v>
      </c>
      <c r="BL44" s="861">
        <v>0</v>
      </c>
      <c r="BM44" s="861">
        <v>0</v>
      </c>
      <c r="BN44" s="861">
        <v>0</v>
      </c>
      <c r="BO44" s="861">
        <v>0</v>
      </c>
      <c r="BP44" s="861">
        <v>0</v>
      </c>
      <c r="BQ44" s="861">
        <v>0</v>
      </c>
      <c r="BR44" s="861">
        <v>0</v>
      </c>
      <c r="BS44" s="861">
        <v>0</v>
      </c>
      <c r="BT44" s="877">
        <v>0</v>
      </c>
      <c r="BU44" s="16"/>
    </row>
    <row r="45" spans="2:73" s="17" customFormat="1" ht="16">
      <c r="B45" s="874" t="s">
        <v>846</v>
      </c>
      <c r="C45" s="874" t="s">
        <v>847</v>
      </c>
      <c r="D45" s="874" t="s">
        <v>4</v>
      </c>
      <c r="E45" s="874" t="s">
        <v>848</v>
      </c>
      <c r="F45" s="874" t="s">
        <v>29</v>
      </c>
      <c r="G45" s="874" t="s">
        <v>849</v>
      </c>
      <c r="H45" s="875">
        <v>2012</v>
      </c>
      <c r="I45" s="874" t="s">
        <v>579</v>
      </c>
      <c r="J45" s="874" t="s">
        <v>596</v>
      </c>
      <c r="K45" s="50"/>
      <c r="L45" s="876">
        <v>0</v>
      </c>
      <c r="M45" s="861">
        <v>1.9932955399690082</v>
      </c>
      <c r="N45" s="861">
        <v>1.9932955399690082</v>
      </c>
      <c r="O45" s="861">
        <v>1.9932955399690082</v>
      </c>
      <c r="P45" s="861">
        <v>1.9932955399690082</v>
      </c>
      <c r="Q45" s="861">
        <v>1.9848814096906395</v>
      </c>
      <c r="R45" s="861">
        <v>1.9848814096906395</v>
      </c>
      <c r="S45" s="861">
        <v>1.6930010708335739</v>
      </c>
      <c r="T45" s="861">
        <v>1.6894664742250678</v>
      </c>
      <c r="U45" s="861">
        <v>1.6894664742250678</v>
      </c>
      <c r="V45" s="861">
        <v>1.6894664742250678</v>
      </c>
      <c r="W45" s="861">
        <v>3.1077209367741693E-2</v>
      </c>
      <c r="X45" s="861">
        <v>3.1055806949124139E-2</v>
      </c>
      <c r="Y45" s="861">
        <v>3.1055806949124139E-2</v>
      </c>
      <c r="Z45" s="861">
        <v>2.993751512218942E-2</v>
      </c>
      <c r="AA45" s="861">
        <v>2.993751512218942E-2</v>
      </c>
      <c r="AB45" s="861">
        <v>2.7964007020176668E-2</v>
      </c>
      <c r="AC45" s="861">
        <v>0</v>
      </c>
      <c r="AD45" s="861">
        <v>0</v>
      </c>
      <c r="AE45" s="861">
        <v>0</v>
      </c>
      <c r="AF45" s="861">
        <v>0</v>
      </c>
      <c r="AG45" s="861">
        <v>0</v>
      </c>
      <c r="AH45" s="861">
        <v>0</v>
      </c>
      <c r="AI45" s="861">
        <v>0</v>
      </c>
      <c r="AJ45" s="861">
        <v>0</v>
      </c>
      <c r="AK45" s="861">
        <v>0</v>
      </c>
      <c r="AL45" s="861">
        <v>0</v>
      </c>
      <c r="AM45" s="861">
        <v>0</v>
      </c>
      <c r="AN45" s="861">
        <v>0</v>
      </c>
      <c r="AO45" s="877">
        <v>0</v>
      </c>
      <c r="AP45" s="50"/>
      <c r="AQ45" s="876">
        <v>0</v>
      </c>
      <c r="AR45" s="861">
        <v>12095.665110353419</v>
      </c>
      <c r="AS45" s="861">
        <v>12095.665110353419</v>
      </c>
      <c r="AT45" s="861">
        <v>12095.665110353419</v>
      </c>
      <c r="AU45" s="861">
        <v>12095.665110353419</v>
      </c>
      <c r="AV45" s="861">
        <v>11913.946013413497</v>
      </c>
      <c r="AW45" s="861">
        <v>11913.946013413497</v>
      </c>
      <c r="AX45" s="861">
        <v>5610.2366772290743</v>
      </c>
      <c r="AY45" s="861">
        <v>5579.2736109385596</v>
      </c>
      <c r="AZ45" s="861">
        <v>5579.2736109385596</v>
      </c>
      <c r="BA45" s="861">
        <v>5579.2736109385596</v>
      </c>
      <c r="BB45" s="861">
        <v>906.15955630195685</v>
      </c>
      <c r="BC45" s="861">
        <v>729.7791432917669</v>
      </c>
      <c r="BD45" s="861">
        <v>729.7791432917669</v>
      </c>
      <c r="BE45" s="861">
        <v>627.136701554453</v>
      </c>
      <c r="BF45" s="861">
        <v>627.136701554453</v>
      </c>
      <c r="BG45" s="861">
        <v>603.93575264600929</v>
      </c>
      <c r="BH45" s="861">
        <v>0</v>
      </c>
      <c r="BI45" s="861">
        <v>0</v>
      </c>
      <c r="BJ45" s="861">
        <v>0</v>
      </c>
      <c r="BK45" s="861">
        <v>0</v>
      </c>
      <c r="BL45" s="861">
        <v>0</v>
      </c>
      <c r="BM45" s="861">
        <v>0</v>
      </c>
      <c r="BN45" s="861">
        <v>0</v>
      </c>
      <c r="BO45" s="861">
        <v>0</v>
      </c>
      <c r="BP45" s="861">
        <v>0</v>
      </c>
      <c r="BQ45" s="861">
        <v>0</v>
      </c>
      <c r="BR45" s="861">
        <v>0</v>
      </c>
      <c r="BS45" s="861">
        <v>0</v>
      </c>
      <c r="BT45" s="877">
        <v>0</v>
      </c>
      <c r="BU45" s="16"/>
    </row>
    <row r="46" spans="2:73" s="17" customFormat="1" ht="16">
      <c r="B46" s="874" t="s">
        <v>846</v>
      </c>
      <c r="C46" s="874" t="s">
        <v>847</v>
      </c>
      <c r="D46" s="874" t="s">
        <v>3</v>
      </c>
      <c r="E46" s="874" t="s">
        <v>848</v>
      </c>
      <c r="F46" s="874" t="s">
        <v>29</v>
      </c>
      <c r="G46" s="874" t="s">
        <v>849</v>
      </c>
      <c r="H46" s="875">
        <v>2012</v>
      </c>
      <c r="I46" s="874" t="s">
        <v>579</v>
      </c>
      <c r="J46" s="874" t="s">
        <v>596</v>
      </c>
      <c r="K46" s="50"/>
      <c r="L46" s="876">
        <v>0</v>
      </c>
      <c r="M46" s="861">
        <v>225.3442248430915</v>
      </c>
      <c r="N46" s="861">
        <v>225.3442248430915</v>
      </c>
      <c r="O46" s="861">
        <v>225.3442248430915</v>
      </c>
      <c r="P46" s="861">
        <v>225.3442248430915</v>
      </c>
      <c r="Q46" s="861">
        <v>225.3442248430915</v>
      </c>
      <c r="R46" s="861">
        <v>225.3442248430915</v>
      </c>
      <c r="S46" s="861">
        <v>225.3442248430915</v>
      </c>
      <c r="T46" s="861">
        <v>225.3442248430915</v>
      </c>
      <c r="U46" s="861">
        <v>225.3442248430915</v>
      </c>
      <c r="V46" s="861">
        <v>225.3442248430915</v>
      </c>
      <c r="W46" s="861">
        <v>225.3442248430915</v>
      </c>
      <c r="X46" s="861">
        <v>225.3442248430915</v>
      </c>
      <c r="Y46" s="861">
        <v>225.3442248430915</v>
      </c>
      <c r="Z46" s="861">
        <v>225.3442248430915</v>
      </c>
      <c r="AA46" s="861">
        <v>225.3442248430915</v>
      </c>
      <c r="AB46" s="861">
        <v>225.3442248430915</v>
      </c>
      <c r="AC46" s="861">
        <v>225.3442248430915</v>
      </c>
      <c r="AD46" s="861">
        <v>225.3442248430915</v>
      </c>
      <c r="AE46" s="861">
        <v>171.32370652434204</v>
      </c>
      <c r="AF46" s="861">
        <v>0</v>
      </c>
      <c r="AG46" s="861">
        <v>0</v>
      </c>
      <c r="AH46" s="861">
        <v>0</v>
      </c>
      <c r="AI46" s="861">
        <v>0</v>
      </c>
      <c r="AJ46" s="861">
        <v>0</v>
      </c>
      <c r="AK46" s="861">
        <v>0</v>
      </c>
      <c r="AL46" s="861">
        <v>0</v>
      </c>
      <c r="AM46" s="861">
        <v>0</v>
      </c>
      <c r="AN46" s="861">
        <v>0</v>
      </c>
      <c r="AO46" s="877">
        <v>0</v>
      </c>
      <c r="AP46" s="50"/>
      <c r="AQ46" s="876">
        <v>0</v>
      </c>
      <c r="AR46" s="861">
        <v>379038.3394690383</v>
      </c>
      <c r="AS46" s="861">
        <v>379038.3394690383</v>
      </c>
      <c r="AT46" s="861">
        <v>379038.3394690383</v>
      </c>
      <c r="AU46" s="861">
        <v>379038.3394690383</v>
      </c>
      <c r="AV46" s="861">
        <v>379038.3394690383</v>
      </c>
      <c r="AW46" s="861">
        <v>379038.3394690383</v>
      </c>
      <c r="AX46" s="861">
        <v>379038.3394690383</v>
      </c>
      <c r="AY46" s="861">
        <v>379038.3394690383</v>
      </c>
      <c r="AZ46" s="861">
        <v>379038.3394690383</v>
      </c>
      <c r="BA46" s="861">
        <v>379038.3394690383</v>
      </c>
      <c r="BB46" s="861">
        <v>379038.3394690383</v>
      </c>
      <c r="BC46" s="861">
        <v>379038.3394690383</v>
      </c>
      <c r="BD46" s="861">
        <v>379038.3394690383</v>
      </c>
      <c r="BE46" s="861">
        <v>379038.3394690383</v>
      </c>
      <c r="BF46" s="861">
        <v>379038.3394690383</v>
      </c>
      <c r="BG46" s="861">
        <v>379038.3394690383</v>
      </c>
      <c r="BH46" s="861">
        <v>379038.3394690383</v>
      </c>
      <c r="BI46" s="861">
        <v>379038.3394690383</v>
      </c>
      <c r="BJ46" s="861">
        <v>330730.25217451906</v>
      </c>
      <c r="BK46" s="861">
        <v>0</v>
      </c>
      <c r="BL46" s="861">
        <v>0</v>
      </c>
      <c r="BM46" s="861">
        <v>0</v>
      </c>
      <c r="BN46" s="861">
        <v>0</v>
      </c>
      <c r="BO46" s="861">
        <v>0</v>
      </c>
      <c r="BP46" s="861">
        <v>0</v>
      </c>
      <c r="BQ46" s="861">
        <v>0</v>
      </c>
      <c r="BR46" s="861">
        <v>0</v>
      </c>
      <c r="BS46" s="861">
        <v>0</v>
      </c>
      <c r="BT46" s="877">
        <v>0</v>
      </c>
      <c r="BU46" s="16"/>
    </row>
    <row r="47" spans="2:73" s="17" customFormat="1" ht="16">
      <c r="B47" s="874" t="s">
        <v>846</v>
      </c>
      <c r="C47" s="874" t="s">
        <v>847</v>
      </c>
      <c r="D47" s="874" t="s">
        <v>42</v>
      </c>
      <c r="E47" s="874" t="s">
        <v>848</v>
      </c>
      <c r="F47" s="874" t="s">
        <v>29</v>
      </c>
      <c r="G47" s="874" t="s">
        <v>852</v>
      </c>
      <c r="H47" s="875">
        <v>2012</v>
      </c>
      <c r="I47" s="874" t="s">
        <v>579</v>
      </c>
      <c r="J47" s="874" t="s">
        <v>596</v>
      </c>
      <c r="K47" s="50"/>
      <c r="L47" s="876">
        <v>0</v>
      </c>
      <c r="M47" s="861">
        <v>449.77690000000001</v>
      </c>
      <c r="N47" s="861">
        <v>0</v>
      </c>
      <c r="O47" s="861">
        <v>0</v>
      </c>
      <c r="P47" s="861">
        <v>0</v>
      </c>
      <c r="Q47" s="861">
        <v>0</v>
      </c>
      <c r="R47" s="861">
        <v>0</v>
      </c>
      <c r="S47" s="861">
        <v>0</v>
      </c>
      <c r="T47" s="861">
        <v>0</v>
      </c>
      <c r="U47" s="861">
        <v>0</v>
      </c>
      <c r="V47" s="861">
        <v>0</v>
      </c>
      <c r="W47" s="861">
        <v>0</v>
      </c>
      <c r="X47" s="861">
        <v>0</v>
      </c>
      <c r="Y47" s="861">
        <v>0</v>
      </c>
      <c r="Z47" s="861">
        <v>0</v>
      </c>
      <c r="AA47" s="861">
        <v>0</v>
      </c>
      <c r="AB47" s="861">
        <v>0</v>
      </c>
      <c r="AC47" s="861">
        <v>0</v>
      </c>
      <c r="AD47" s="861">
        <v>0</v>
      </c>
      <c r="AE47" s="861">
        <v>0</v>
      </c>
      <c r="AF47" s="861">
        <v>0</v>
      </c>
      <c r="AG47" s="861">
        <v>0</v>
      </c>
      <c r="AH47" s="861">
        <v>0</v>
      </c>
      <c r="AI47" s="861">
        <v>0</v>
      </c>
      <c r="AJ47" s="861">
        <v>0</v>
      </c>
      <c r="AK47" s="861">
        <v>0</v>
      </c>
      <c r="AL47" s="861">
        <v>0</v>
      </c>
      <c r="AM47" s="861">
        <v>0</v>
      </c>
      <c r="AN47" s="861">
        <v>0</v>
      </c>
      <c r="AO47" s="877">
        <v>0</v>
      </c>
      <c r="AP47" s="50"/>
      <c r="AQ47" s="876">
        <v>0</v>
      </c>
      <c r="AR47" s="861">
        <v>3263.28</v>
      </c>
      <c r="AS47" s="861">
        <v>0</v>
      </c>
      <c r="AT47" s="861">
        <v>0</v>
      </c>
      <c r="AU47" s="861">
        <v>0</v>
      </c>
      <c r="AV47" s="861">
        <v>0</v>
      </c>
      <c r="AW47" s="861">
        <v>0</v>
      </c>
      <c r="AX47" s="861">
        <v>0</v>
      </c>
      <c r="AY47" s="861">
        <v>0</v>
      </c>
      <c r="AZ47" s="861">
        <v>0</v>
      </c>
      <c r="BA47" s="861">
        <v>0</v>
      </c>
      <c r="BB47" s="861">
        <v>0</v>
      </c>
      <c r="BC47" s="861">
        <v>0</v>
      </c>
      <c r="BD47" s="861">
        <v>0</v>
      </c>
      <c r="BE47" s="861">
        <v>0</v>
      </c>
      <c r="BF47" s="861">
        <v>0</v>
      </c>
      <c r="BG47" s="861">
        <v>0</v>
      </c>
      <c r="BH47" s="861">
        <v>0</v>
      </c>
      <c r="BI47" s="861">
        <v>0</v>
      </c>
      <c r="BJ47" s="861">
        <v>0</v>
      </c>
      <c r="BK47" s="861">
        <v>0</v>
      </c>
      <c r="BL47" s="861">
        <v>0</v>
      </c>
      <c r="BM47" s="861">
        <v>0</v>
      </c>
      <c r="BN47" s="861">
        <v>0</v>
      </c>
      <c r="BO47" s="861">
        <v>0</v>
      </c>
      <c r="BP47" s="861">
        <v>0</v>
      </c>
      <c r="BQ47" s="861">
        <v>0</v>
      </c>
      <c r="BR47" s="861">
        <v>0</v>
      </c>
      <c r="BS47" s="861">
        <v>0</v>
      </c>
      <c r="BT47" s="877">
        <v>0</v>
      </c>
      <c r="BU47" s="16"/>
    </row>
    <row r="48" spans="2:73" s="17" customFormat="1" ht="16">
      <c r="B48" s="874" t="s">
        <v>846</v>
      </c>
      <c r="C48" s="874" t="s">
        <v>772</v>
      </c>
      <c r="D48" s="874" t="s">
        <v>9</v>
      </c>
      <c r="E48" s="874" t="s">
        <v>848</v>
      </c>
      <c r="F48" s="874" t="s">
        <v>772</v>
      </c>
      <c r="G48" s="874" t="s">
        <v>852</v>
      </c>
      <c r="H48" s="875">
        <v>2012</v>
      </c>
      <c r="I48" s="874" t="s">
        <v>579</v>
      </c>
      <c r="J48" s="874" t="s">
        <v>596</v>
      </c>
      <c r="K48" s="50"/>
      <c r="L48" s="876">
        <v>0</v>
      </c>
      <c r="M48" s="861">
        <v>439.99749360000004</v>
      </c>
      <c r="N48" s="861">
        <v>0</v>
      </c>
      <c r="O48" s="861">
        <v>0</v>
      </c>
      <c r="P48" s="861">
        <v>0</v>
      </c>
      <c r="Q48" s="861">
        <v>0</v>
      </c>
      <c r="R48" s="861">
        <v>0</v>
      </c>
      <c r="S48" s="861">
        <v>0</v>
      </c>
      <c r="T48" s="861">
        <v>0</v>
      </c>
      <c r="U48" s="861">
        <v>0</v>
      </c>
      <c r="V48" s="861">
        <v>0</v>
      </c>
      <c r="W48" s="861">
        <v>0</v>
      </c>
      <c r="X48" s="861">
        <v>0</v>
      </c>
      <c r="Y48" s="861">
        <v>0</v>
      </c>
      <c r="Z48" s="861">
        <v>0</v>
      </c>
      <c r="AA48" s="861">
        <v>0</v>
      </c>
      <c r="AB48" s="861">
        <v>0</v>
      </c>
      <c r="AC48" s="861">
        <v>0</v>
      </c>
      <c r="AD48" s="861">
        <v>0</v>
      </c>
      <c r="AE48" s="861">
        <v>0</v>
      </c>
      <c r="AF48" s="861">
        <v>0</v>
      </c>
      <c r="AG48" s="861">
        <v>0</v>
      </c>
      <c r="AH48" s="861">
        <v>0</v>
      </c>
      <c r="AI48" s="861">
        <v>0</v>
      </c>
      <c r="AJ48" s="861">
        <v>0</v>
      </c>
      <c r="AK48" s="861">
        <v>0</v>
      </c>
      <c r="AL48" s="861">
        <v>0</v>
      </c>
      <c r="AM48" s="861">
        <v>0</v>
      </c>
      <c r="AN48" s="861">
        <v>0</v>
      </c>
      <c r="AO48" s="877">
        <v>0</v>
      </c>
      <c r="AP48" s="50"/>
      <c r="AQ48" s="876">
        <v>0</v>
      </c>
      <c r="AR48" s="861">
        <v>10603.75</v>
      </c>
      <c r="AS48" s="861">
        <v>0</v>
      </c>
      <c r="AT48" s="861">
        <v>0</v>
      </c>
      <c r="AU48" s="861">
        <v>0</v>
      </c>
      <c r="AV48" s="861">
        <v>0</v>
      </c>
      <c r="AW48" s="861">
        <v>0</v>
      </c>
      <c r="AX48" s="861">
        <v>0</v>
      </c>
      <c r="AY48" s="861">
        <v>0</v>
      </c>
      <c r="AZ48" s="861">
        <v>0</v>
      </c>
      <c r="BA48" s="861">
        <v>0</v>
      </c>
      <c r="BB48" s="861">
        <v>0</v>
      </c>
      <c r="BC48" s="861">
        <v>0</v>
      </c>
      <c r="BD48" s="861">
        <v>0</v>
      </c>
      <c r="BE48" s="861">
        <v>0</v>
      </c>
      <c r="BF48" s="861">
        <v>0</v>
      </c>
      <c r="BG48" s="861">
        <v>0</v>
      </c>
      <c r="BH48" s="861">
        <v>0</v>
      </c>
      <c r="BI48" s="861">
        <v>0</v>
      </c>
      <c r="BJ48" s="861">
        <v>0</v>
      </c>
      <c r="BK48" s="861">
        <v>0</v>
      </c>
      <c r="BL48" s="861">
        <v>0</v>
      </c>
      <c r="BM48" s="861">
        <v>0</v>
      </c>
      <c r="BN48" s="861">
        <v>0</v>
      </c>
      <c r="BO48" s="861">
        <v>0</v>
      </c>
      <c r="BP48" s="861">
        <v>0</v>
      </c>
      <c r="BQ48" s="861">
        <v>0</v>
      </c>
      <c r="BR48" s="861">
        <v>0</v>
      </c>
      <c r="BS48" s="861">
        <v>0</v>
      </c>
      <c r="BT48" s="877">
        <v>0</v>
      </c>
      <c r="BU48" s="16"/>
    </row>
    <row r="49" spans="2:73" s="17" customFormat="1" ht="16">
      <c r="B49" s="874" t="s">
        <v>846</v>
      </c>
      <c r="C49" s="874" t="s">
        <v>853</v>
      </c>
      <c r="D49" s="874" t="s">
        <v>17</v>
      </c>
      <c r="E49" s="874" t="s">
        <v>848</v>
      </c>
      <c r="F49" s="874" t="s">
        <v>854</v>
      </c>
      <c r="G49" s="874" t="s">
        <v>849</v>
      </c>
      <c r="H49" s="875">
        <v>2012</v>
      </c>
      <c r="I49" s="874" t="s">
        <v>579</v>
      </c>
      <c r="J49" s="874" t="s">
        <v>596</v>
      </c>
      <c r="K49" s="50"/>
      <c r="L49" s="876">
        <v>0</v>
      </c>
      <c r="M49" s="861">
        <v>0.97754852258549962</v>
      </c>
      <c r="N49" s="861">
        <v>0.97754852258549962</v>
      </c>
      <c r="O49" s="861">
        <v>0.97754852258549962</v>
      </c>
      <c r="P49" s="861">
        <v>0.97754852258549962</v>
      </c>
      <c r="Q49" s="861">
        <v>0.97754852258549962</v>
      </c>
      <c r="R49" s="861">
        <v>0.97754852258549962</v>
      </c>
      <c r="S49" s="861">
        <v>0.97754852258549962</v>
      </c>
      <c r="T49" s="861">
        <v>0.97754852258549962</v>
      </c>
      <c r="U49" s="861">
        <v>0.97754852258549962</v>
      </c>
      <c r="V49" s="861">
        <v>0.97754852258549962</v>
      </c>
      <c r="W49" s="861">
        <v>0.97754852258549962</v>
      </c>
      <c r="X49" s="861">
        <v>0.97754852258549962</v>
      </c>
      <c r="Y49" s="861">
        <v>0</v>
      </c>
      <c r="Z49" s="861">
        <v>0</v>
      </c>
      <c r="AA49" s="861">
        <v>0</v>
      </c>
      <c r="AB49" s="861">
        <v>0</v>
      </c>
      <c r="AC49" s="861">
        <v>0</v>
      </c>
      <c r="AD49" s="861">
        <v>0</v>
      </c>
      <c r="AE49" s="861">
        <v>0</v>
      </c>
      <c r="AF49" s="861">
        <v>0</v>
      </c>
      <c r="AG49" s="861">
        <v>0</v>
      </c>
      <c r="AH49" s="861">
        <v>0</v>
      </c>
      <c r="AI49" s="861">
        <v>0</v>
      </c>
      <c r="AJ49" s="861">
        <v>0</v>
      </c>
      <c r="AK49" s="861">
        <v>0</v>
      </c>
      <c r="AL49" s="861">
        <v>0</v>
      </c>
      <c r="AM49" s="861">
        <v>0</v>
      </c>
      <c r="AN49" s="861">
        <v>0</v>
      </c>
      <c r="AO49" s="877">
        <v>0</v>
      </c>
      <c r="AP49" s="50"/>
      <c r="AQ49" s="876">
        <v>0</v>
      </c>
      <c r="AR49" s="861">
        <v>947.08447725554527</v>
      </c>
      <c r="AS49" s="861">
        <v>947.08447725554527</v>
      </c>
      <c r="AT49" s="861">
        <v>947.08447725554527</v>
      </c>
      <c r="AU49" s="861">
        <v>947.08447725554527</v>
      </c>
      <c r="AV49" s="861">
        <v>947.08447725554527</v>
      </c>
      <c r="AW49" s="861">
        <v>947.08447725554527</v>
      </c>
      <c r="AX49" s="861">
        <v>947.08447725554527</v>
      </c>
      <c r="AY49" s="861">
        <v>947.08447725554527</v>
      </c>
      <c r="AZ49" s="861">
        <v>947.08447725554527</v>
      </c>
      <c r="BA49" s="861">
        <v>947.08447725554527</v>
      </c>
      <c r="BB49" s="861">
        <v>947.08447725554527</v>
      </c>
      <c r="BC49" s="861">
        <v>947.08447725554527</v>
      </c>
      <c r="BD49" s="861">
        <v>0</v>
      </c>
      <c r="BE49" s="861">
        <v>0</v>
      </c>
      <c r="BF49" s="861">
        <v>0</v>
      </c>
      <c r="BG49" s="861">
        <v>0</v>
      </c>
      <c r="BH49" s="861">
        <v>0</v>
      </c>
      <c r="BI49" s="861">
        <v>0</v>
      </c>
      <c r="BJ49" s="861">
        <v>0</v>
      </c>
      <c r="BK49" s="861">
        <v>0</v>
      </c>
      <c r="BL49" s="861">
        <v>0</v>
      </c>
      <c r="BM49" s="861">
        <v>0</v>
      </c>
      <c r="BN49" s="861">
        <v>0</v>
      </c>
      <c r="BO49" s="861">
        <v>0</v>
      </c>
      <c r="BP49" s="861">
        <v>0</v>
      </c>
      <c r="BQ49" s="861">
        <v>0</v>
      </c>
      <c r="BR49" s="861">
        <v>0</v>
      </c>
      <c r="BS49" s="861">
        <v>0</v>
      </c>
      <c r="BT49" s="877">
        <v>0</v>
      </c>
      <c r="BU49" s="16"/>
    </row>
    <row r="50" spans="2:73" s="17" customFormat="1" ht="16">
      <c r="B50" s="874" t="s">
        <v>846</v>
      </c>
      <c r="C50" s="874" t="s">
        <v>778</v>
      </c>
      <c r="D50" s="874" t="s">
        <v>850</v>
      </c>
      <c r="E50" s="874" t="s">
        <v>848</v>
      </c>
      <c r="F50" s="874" t="s">
        <v>854</v>
      </c>
      <c r="G50" s="874" t="s">
        <v>852</v>
      </c>
      <c r="H50" s="875">
        <v>2012</v>
      </c>
      <c r="I50" s="874" t="s">
        <v>579</v>
      </c>
      <c r="J50" s="874" t="s">
        <v>596</v>
      </c>
      <c r="K50" s="50"/>
      <c r="L50" s="876">
        <v>0</v>
      </c>
      <c r="M50" s="861">
        <v>108.78088650000001</v>
      </c>
      <c r="N50" s="861">
        <v>0</v>
      </c>
      <c r="O50" s="861">
        <v>0</v>
      </c>
      <c r="P50" s="861">
        <v>0</v>
      </c>
      <c r="Q50" s="861">
        <v>0</v>
      </c>
      <c r="R50" s="861">
        <v>0</v>
      </c>
      <c r="S50" s="861">
        <v>0</v>
      </c>
      <c r="T50" s="861">
        <v>0</v>
      </c>
      <c r="U50" s="861">
        <v>0</v>
      </c>
      <c r="V50" s="861">
        <v>0</v>
      </c>
      <c r="W50" s="861">
        <v>0</v>
      </c>
      <c r="X50" s="861">
        <v>0</v>
      </c>
      <c r="Y50" s="861">
        <v>0</v>
      </c>
      <c r="Z50" s="861">
        <v>0</v>
      </c>
      <c r="AA50" s="861">
        <v>0</v>
      </c>
      <c r="AB50" s="861">
        <v>0</v>
      </c>
      <c r="AC50" s="861">
        <v>0</v>
      </c>
      <c r="AD50" s="861">
        <v>0</v>
      </c>
      <c r="AE50" s="861">
        <v>0</v>
      </c>
      <c r="AF50" s="861">
        <v>0</v>
      </c>
      <c r="AG50" s="861">
        <v>0</v>
      </c>
      <c r="AH50" s="861">
        <v>0</v>
      </c>
      <c r="AI50" s="861">
        <v>0</v>
      </c>
      <c r="AJ50" s="861">
        <v>0</v>
      </c>
      <c r="AK50" s="861">
        <v>0</v>
      </c>
      <c r="AL50" s="861">
        <v>0</v>
      </c>
      <c r="AM50" s="861">
        <v>0</v>
      </c>
      <c r="AN50" s="861">
        <v>0</v>
      </c>
      <c r="AO50" s="877">
        <v>0</v>
      </c>
      <c r="AP50" s="50"/>
      <c r="AQ50" s="876">
        <v>0</v>
      </c>
      <c r="AR50" s="861">
        <v>1581.165</v>
      </c>
      <c r="AS50" s="861">
        <v>0</v>
      </c>
      <c r="AT50" s="861">
        <v>0</v>
      </c>
      <c r="AU50" s="861">
        <v>0</v>
      </c>
      <c r="AV50" s="861">
        <v>0</v>
      </c>
      <c r="AW50" s="861">
        <v>0</v>
      </c>
      <c r="AX50" s="861">
        <v>0</v>
      </c>
      <c r="AY50" s="861">
        <v>0</v>
      </c>
      <c r="AZ50" s="861">
        <v>0</v>
      </c>
      <c r="BA50" s="861">
        <v>0</v>
      </c>
      <c r="BB50" s="861">
        <v>0</v>
      </c>
      <c r="BC50" s="861">
        <v>0</v>
      </c>
      <c r="BD50" s="861">
        <v>0</v>
      </c>
      <c r="BE50" s="861">
        <v>0</v>
      </c>
      <c r="BF50" s="861">
        <v>0</v>
      </c>
      <c r="BG50" s="861">
        <v>0</v>
      </c>
      <c r="BH50" s="861">
        <v>0</v>
      </c>
      <c r="BI50" s="861">
        <v>0</v>
      </c>
      <c r="BJ50" s="861">
        <v>0</v>
      </c>
      <c r="BK50" s="861">
        <v>0</v>
      </c>
      <c r="BL50" s="861">
        <v>0</v>
      </c>
      <c r="BM50" s="861">
        <v>0</v>
      </c>
      <c r="BN50" s="861">
        <v>0</v>
      </c>
      <c r="BO50" s="861">
        <v>0</v>
      </c>
      <c r="BP50" s="861">
        <v>0</v>
      </c>
      <c r="BQ50" s="861">
        <v>0</v>
      </c>
      <c r="BR50" s="861">
        <v>0</v>
      </c>
      <c r="BS50" s="861">
        <v>0</v>
      </c>
      <c r="BT50" s="877">
        <v>0</v>
      </c>
      <c r="BU50" s="16"/>
    </row>
    <row r="51" spans="2:73" s="17" customFormat="1" ht="16">
      <c r="B51" s="874" t="s">
        <v>855</v>
      </c>
      <c r="C51" s="874" t="s">
        <v>778</v>
      </c>
      <c r="D51" s="874" t="s">
        <v>22</v>
      </c>
      <c r="E51" s="874" t="s">
        <v>848</v>
      </c>
      <c r="F51" s="874" t="s">
        <v>854</v>
      </c>
      <c r="G51" s="874" t="s">
        <v>849</v>
      </c>
      <c r="H51" s="875">
        <v>2011</v>
      </c>
      <c r="I51" s="874" t="s">
        <v>579</v>
      </c>
      <c r="J51" s="874" t="s">
        <v>589</v>
      </c>
      <c r="K51" s="50"/>
      <c r="L51" s="876">
        <v>0.76997303976919695</v>
      </c>
      <c r="M51" s="861">
        <v>0.76997303976919695</v>
      </c>
      <c r="N51" s="861">
        <v>0.76997303976919695</v>
      </c>
      <c r="O51" s="861">
        <v>0.76997303976919695</v>
      </c>
      <c r="P51" s="861">
        <v>0.76997303976919695</v>
      </c>
      <c r="Q51" s="861">
        <v>0.76997303976919695</v>
      </c>
      <c r="R51" s="861">
        <v>0.71681601259111727</v>
      </c>
      <c r="S51" s="861">
        <v>0</v>
      </c>
      <c r="T51" s="861">
        <v>0</v>
      </c>
      <c r="U51" s="861">
        <v>0</v>
      </c>
      <c r="V51" s="861">
        <v>0</v>
      </c>
      <c r="W51" s="861">
        <v>0</v>
      </c>
      <c r="X51" s="861">
        <v>0</v>
      </c>
      <c r="Y51" s="861">
        <v>0</v>
      </c>
      <c r="Z51" s="861">
        <v>0</v>
      </c>
      <c r="AA51" s="861">
        <v>0</v>
      </c>
      <c r="AB51" s="861">
        <v>0</v>
      </c>
      <c r="AC51" s="861">
        <v>0</v>
      </c>
      <c r="AD51" s="861">
        <v>0</v>
      </c>
      <c r="AE51" s="861">
        <v>0</v>
      </c>
      <c r="AF51" s="861">
        <v>0</v>
      </c>
      <c r="AG51" s="861">
        <v>0</v>
      </c>
      <c r="AH51" s="861">
        <v>0</v>
      </c>
      <c r="AI51" s="861">
        <v>0</v>
      </c>
      <c r="AJ51" s="861">
        <v>0</v>
      </c>
      <c r="AK51" s="861">
        <v>0</v>
      </c>
      <c r="AL51" s="861">
        <v>0</v>
      </c>
      <c r="AM51" s="861">
        <v>0</v>
      </c>
      <c r="AN51" s="861">
        <v>0</v>
      </c>
      <c r="AO51" s="877">
        <v>0</v>
      </c>
      <c r="AP51" s="50"/>
      <c r="AQ51" s="876">
        <v>4647.5103910139396</v>
      </c>
      <c r="AR51" s="861">
        <v>4647.5103910139396</v>
      </c>
      <c r="AS51" s="861">
        <v>4647.5103910139396</v>
      </c>
      <c r="AT51" s="861">
        <v>4647.5103910139396</v>
      </c>
      <c r="AU51" s="861">
        <v>4647.5103910139396</v>
      </c>
      <c r="AV51" s="861">
        <v>4647.5103910139396</v>
      </c>
      <c r="AW51" s="861">
        <v>4326.6578112410307</v>
      </c>
      <c r="AX51" s="861">
        <v>0</v>
      </c>
      <c r="AY51" s="861">
        <v>0</v>
      </c>
      <c r="AZ51" s="861">
        <v>0</v>
      </c>
      <c r="BA51" s="861">
        <v>0</v>
      </c>
      <c r="BB51" s="861">
        <v>0</v>
      </c>
      <c r="BC51" s="861">
        <v>0</v>
      </c>
      <c r="BD51" s="861">
        <v>0</v>
      </c>
      <c r="BE51" s="861">
        <v>0</v>
      </c>
      <c r="BF51" s="861">
        <v>0</v>
      </c>
      <c r="BG51" s="861">
        <v>0</v>
      </c>
      <c r="BH51" s="861">
        <v>0</v>
      </c>
      <c r="BI51" s="861">
        <v>0</v>
      </c>
      <c r="BJ51" s="861">
        <v>0</v>
      </c>
      <c r="BK51" s="861">
        <v>0</v>
      </c>
      <c r="BL51" s="861">
        <v>0</v>
      </c>
      <c r="BM51" s="861">
        <v>0</v>
      </c>
      <c r="BN51" s="861">
        <v>0</v>
      </c>
      <c r="BO51" s="861">
        <v>0</v>
      </c>
      <c r="BP51" s="861">
        <v>0</v>
      </c>
      <c r="BQ51" s="861">
        <v>0</v>
      </c>
      <c r="BR51" s="861">
        <v>0</v>
      </c>
      <c r="BS51" s="861">
        <v>0</v>
      </c>
      <c r="BT51" s="877">
        <v>0</v>
      </c>
      <c r="BU51" s="16"/>
    </row>
    <row r="52" spans="2:73" s="17" customFormat="1" ht="16">
      <c r="B52" s="874" t="s">
        <v>855</v>
      </c>
      <c r="C52" s="874" t="s">
        <v>853</v>
      </c>
      <c r="D52" s="874" t="s">
        <v>17</v>
      </c>
      <c r="E52" s="874" t="s">
        <v>848</v>
      </c>
      <c r="F52" s="874" t="s">
        <v>854</v>
      </c>
      <c r="G52" s="874" t="s">
        <v>849</v>
      </c>
      <c r="H52" s="875">
        <v>2011</v>
      </c>
      <c r="I52" s="874" t="s">
        <v>579</v>
      </c>
      <c r="J52" s="874" t="s">
        <v>589</v>
      </c>
      <c r="K52" s="50"/>
      <c r="L52" s="876">
        <v>1.9359553425514036</v>
      </c>
      <c r="M52" s="861">
        <v>1.9359553425514036</v>
      </c>
      <c r="N52" s="861">
        <v>1.9359553425514036</v>
      </c>
      <c r="O52" s="861">
        <v>1.9359553425514036</v>
      </c>
      <c r="P52" s="861">
        <v>1.9359553425514</v>
      </c>
      <c r="Q52" s="861">
        <v>1.9359553425514</v>
      </c>
      <c r="R52" s="861">
        <v>1.9359553425514</v>
      </c>
      <c r="S52" s="861">
        <v>1.9359553425514</v>
      </c>
      <c r="T52" s="861">
        <v>1.9359553425514</v>
      </c>
      <c r="U52" s="861">
        <v>1.9359553425514</v>
      </c>
      <c r="V52" s="861">
        <v>1.9359553425514</v>
      </c>
      <c r="W52" s="861">
        <v>1.9359553425514</v>
      </c>
      <c r="X52" s="861">
        <v>1.9359553425514</v>
      </c>
      <c r="Y52" s="861">
        <v>1.9359553425514</v>
      </c>
      <c r="Z52" s="861">
        <v>1.9359553425514</v>
      </c>
      <c r="AA52" s="861">
        <v>0</v>
      </c>
      <c r="AB52" s="861">
        <v>0</v>
      </c>
      <c r="AC52" s="861">
        <v>0</v>
      </c>
      <c r="AD52" s="861">
        <v>0</v>
      </c>
      <c r="AE52" s="861">
        <v>0</v>
      </c>
      <c r="AF52" s="861">
        <v>0</v>
      </c>
      <c r="AG52" s="861">
        <v>0</v>
      </c>
      <c r="AH52" s="861">
        <v>0</v>
      </c>
      <c r="AI52" s="861">
        <v>0</v>
      </c>
      <c r="AJ52" s="861">
        <v>0</v>
      </c>
      <c r="AK52" s="861">
        <v>0</v>
      </c>
      <c r="AL52" s="861">
        <v>0</v>
      </c>
      <c r="AM52" s="861">
        <v>0</v>
      </c>
      <c r="AN52" s="861">
        <v>0</v>
      </c>
      <c r="AO52" s="877">
        <v>0</v>
      </c>
      <c r="AP52" s="50"/>
      <c r="AQ52" s="876">
        <v>9943.0666393440115</v>
      </c>
      <c r="AR52" s="861">
        <v>9943.0666393440115</v>
      </c>
      <c r="AS52" s="861">
        <v>9943.0666393440115</v>
      </c>
      <c r="AT52" s="861">
        <v>9943.0666393440115</v>
      </c>
      <c r="AU52" s="861">
        <v>9943.0666393440115</v>
      </c>
      <c r="AV52" s="861">
        <v>9943.0666393440115</v>
      </c>
      <c r="AW52" s="861">
        <v>9943.0666393440115</v>
      </c>
      <c r="AX52" s="861">
        <v>9943.0666393440115</v>
      </c>
      <c r="AY52" s="861">
        <v>9943.0666393440115</v>
      </c>
      <c r="AZ52" s="861">
        <v>9943.0666393440115</v>
      </c>
      <c r="BA52" s="861">
        <v>9943.0666393440115</v>
      </c>
      <c r="BB52" s="861">
        <v>9943.0666393440115</v>
      </c>
      <c r="BC52" s="861">
        <v>9943.0666393440115</v>
      </c>
      <c r="BD52" s="861">
        <v>9943.0666393440115</v>
      </c>
      <c r="BE52" s="861">
        <v>9943.0666393440115</v>
      </c>
      <c r="BF52" s="861">
        <v>0</v>
      </c>
      <c r="BG52" s="861">
        <v>0</v>
      </c>
      <c r="BH52" s="861">
        <v>0</v>
      </c>
      <c r="BI52" s="861">
        <v>0</v>
      </c>
      <c r="BJ52" s="861">
        <v>0</v>
      </c>
      <c r="BK52" s="861">
        <v>0</v>
      </c>
      <c r="BL52" s="861">
        <v>0</v>
      </c>
      <c r="BM52" s="861">
        <v>0</v>
      </c>
      <c r="BN52" s="861">
        <v>0</v>
      </c>
      <c r="BO52" s="861">
        <v>0</v>
      </c>
      <c r="BP52" s="861">
        <v>0</v>
      </c>
      <c r="BQ52" s="861">
        <v>0</v>
      </c>
      <c r="BR52" s="861">
        <v>0</v>
      </c>
      <c r="BS52" s="861">
        <v>0</v>
      </c>
      <c r="BT52" s="877">
        <v>0</v>
      </c>
      <c r="BU52" s="16"/>
    </row>
    <row r="53" spans="2:73">
      <c r="B53" s="874" t="s">
        <v>855</v>
      </c>
      <c r="C53" s="874" t="s">
        <v>847</v>
      </c>
      <c r="D53" s="874" t="s">
        <v>3</v>
      </c>
      <c r="E53" s="874" t="s">
        <v>848</v>
      </c>
      <c r="F53" s="874" t="s">
        <v>29</v>
      </c>
      <c r="G53" s="874" t="s">
        <v>849</v>
      </c>
      <c r="H53" s="875">
        <v>2011</v>
      </c>
      <c r="I53" s="874" t="s">
        <v>579</v>
      </c>
      <c r="J53" s="874" t="s">
        <v>589</v>
      </c>
      <c r="K53" s="50"/>
      <c r="L53" s="876">
        <v>-40.070588338908877</v>
      </c>
      <c r="M53" s="861">
        <v>-40.070588338908877</v>
      </c>
      <c r="N53" s="861">
        <v>-40.070588338908877</v>
      </c>
      <c r="O53" s="861">
        <v>-40.070588338908877</v>
      </c>
      <c r="P53" s="861">
        <v>-40.070588338908877</v>
      </c>
      <c r="Q53" s="861">
        <v>-40.070588338908877</v>
      </c>
      <c r="R53" s="861">
        <v>-40.070588338908877</v>
      </c>
      <c r="S53" s="861">
        <v>-40.070588338908877</v>
      </c>
      <c r="T53" s="861">
        <v>-40.070588338908877</v>
      </c>
      <c r="U53" s="861">
        <v>-40.070588338908877</v>
      </c>
      <c r="V53" s="861">
        <v>-40.070588338908877</v>
      </c>
      <c r="W53" s="861">
        <v>-40.070588338908877</v>
      </c>
      <c r="X53" s="861">
        <v>-40.070588338908877</v>
      </c>
      <c r="Y53" s="861">
        <v>-40.070588338908877</v>
      </c>
      <c r="Z53" s="861">
        <v>-40.070588338908877</v>
      </c>
      <c r="AA53" s="861">
        <v>-40.070588338908877</v>
      </c>
      <c r="AB53" s="861">
        <v>-40.070588338908877</v>
      </c>
      <c r="AC53" s="861">
        <v>-40.070588338908877</v>
      </c>
      <c r="AD53" s="861">
        <v>-31.333854049437267</v>
      </c>
      <c r="AE53" s="861">
        <v>0</v>
      </c>
      <c r="AF53" s="861">
        <v>0</v>
      </c>
      <c r="AG53" s="861">
        <v>0</v>
      </c>
      <c r="AH53" s="861">
        <v>0</v>
      </c>
      <c r="AI53" s="861">
        <v>0</v>
      </c>
      <c r="AJ53" s="861">
        <v>0</v>
      </c>
      <c r="AK53" s="861">
        <v>0</v>
      </c>
      <c r="AL53" s="861">
        <v>0</v>
      </c>
      <c r="AM53" s="861">
        <v>0</v>
      </c>
      <c r="AN53" s="861">
        <v>0</v>
      </c>
      <c r="AO53" s="877">
        <v>0</v>
      </c>
      <c r="AP53" s="50"/>
      <c r="AQ53" s="876">
        <v>-72230.354568184834</v>
      </c>
      <c r="AR53" s="861">
        <v>-72230.354568184834</v>
      </c>
      <c r="AS53" s="861">
        <v>-72230.354568184834</v>
      </c>
      <c r="AT53" s="861">
        <v>-72230.354568184834</v>
      </c>
      <c r="AU53" s="861">
        <v>-72230.354568184834</v>
      </c>
      <c r="AV53" s="861">
        <v>-72230.354568184834</v>
      </c>
      <c r="AW53" s="861">
        <v>-72230.354568184834</v>
      </c>
      <c r="AX53" s="861">
        <v>-72230.354568184834</v>
      </c>
      <c r="AY53" s="861">
        <v>-72230.354568184834</v>
      </c>
      <c r="AZ53" s="861">
        <v>-72230.354568184834</v>
      </c>
      <c r="BA53" s="861">
        <v>-72230.354568184834</v>
      </c>
      <c r="BB53" s="861">
        <v>-72230.354568184834</v>
      </c>
      <c r="BC53" s="861">
        <v>-72230.354568184834</v>
      </c>
      <c r="BD53" s="861">
        <v>-72230.354568184834</v>
      </c>
      <c r="BE53" s="861">
        <v>-72230.354568184834</v>
      </c>
      <c r="BF53" s="861">
        <v>-72230.354568184834</v>
      </c>
      <c r="BG53" s="861">
        <v>-72230.354568184834</v>
      </c>
      <c r="BH53" s="861">
        <v>-72230.354568184834</v>
      </c>
      <c r="BI53" s="861">
        <v>-64430.867088794614</v>
      </c>
      <c r="BJ53" s="861">
        <v>0</v>
      </c>
      <c r="BK53" s="861">
        <v>0</v>
      </c>
      <c r="BL53" s="861">
        <v>0</v>
      </c>
      <c r="BM53" s="861">
        <v>0</v>
      </c>
      <c r="BN53" s="861">
        <v>0</v>
      </c>
      <c r="BO53" s="861">
        <v>0</v>
      </c>
      <c r="BP53" s="861">
        <v>0</v>
      </c>
      <c r="BQ53" s="861">
        <v>0</v>
      </c>
      <c r="BR53" s="861">
        <v>0</v>
      </c>
      <c r="BS53" s="861">
        <v>0</v>
      </c>
      <c r="BT53" s="877">
        <v>0</v>
      </c>
    </row>
    <row r="54" spans="2:73">
      <c r="B54" s="874" t="s">
        <v>855</v>
      </c>
      <c r="C54" s="874" t="s">
        <v>847</v>
      </c>
      <c r="D54" s="874" t="s">
        <v>5</v>
      </c>
      <c r="E54" s="874" t="s">
        <v>848</v>
      </c>
      <c r="F54" s="874" t="s">
        <v>29</v>
      </c>
      <c r="G54" s="874" t="s">
        <v>849</v>
      </c>
      <c r="H54" s="875">
        <v>2011</v>
      </c>
      <c r="I54" s="874" t="s">
        <v>579</v>
      </c>
      <c r="J54" s="874" t="s">
        <v>589</v>
      </c>
      <c r="K54" s="50"/>
      <c r="L54" s="876">
        <v>0.93311826197070635</v>
      </c>
      <c r="M54" s="861">
        <v>0.93311826197070635</v>
      </c>
      <c r="N54" s="861">
        <v>0.93311826197070635</v>
      </c>
      <c r="O54" s="861">
        <v>0.93311826197070635</v>
      </c>
      <c r="P54" s="861">
        <v>0.93311826197070635</v>
      </c>
      <c r="Q54" s="861">
        <v>0.8532807091569331</v>
      </c>
      <c r="R54" s="861">
        <v>0.48761065358164613</v>
      </c>
      <c r="S54" s="861">
        <v>0.48739514602454298</v>
      </c>
      <c r="T54" s="861">
        <v>0.48739514602454298</v>
      </c>
      <c r="U54" s="861">
        <v>0.15304683355226914</v>
      </c>
      <c r="V54" s="861">
        <v>6.358906238568679E-2</v>
      </c>
      <c r="W54" s="861">
        <v>6.3572040160203042E-2</v>
      </c>
      <c r="X54" s="861">
        <v>6.3572040160203042E-2</v>
      </c>
      <c r="Y54" s="861">
        <v>6.0649016896788421E-2</v>
      </c>
      <c r="Z54" s="861">
        <v>6.0649016896788421E-2</v>
      </c>
      <c r="AA54" s="861">
        <v>6.0515175453814733E-2</v>
      </c>
      <c r="AB54" s="861">
        <v>0</v>
      </c>
      <c r="AC54" s="861">
        <v>0</v>
      </c>
      <c r="AD54" s="861">
        <v>0</v>
      </c>
      <c r="AE54" s="861">
        <v>0</v>
      </c>
      <c r="AF54" s="861">
        <v>0</v>
      </c>
      <c r="AG54" s="861">
        <v>0</v>
      </c>
      <c r="AH54" s="861">
        <v>0</v>
      </c>
      <c r="AI54" s="861">
        <v>0</v>
      </c>
      <c r="AJ54" s="861">
        <v>0</v>
      </c>
      <c r="AK54" s="861">
        <v>0</v>
      </c>
      <c r="AL54" s="861">
        <v>0</v>
      </c>
      <c r="AM54" s="861">
        <v>0</v>
      </c>
      <c r="AN54" s="861">
        <v>0</v>
      </c>
      <c r="AO54" s="877">
        <v>0</v>
      </c>
      <c r="AP54" s="50"/>
      <c r="AQ54" s="876">
        <v>18888.233854759172</v>
      </c>
      <c r="AR54" s="861">
        <v>18888.233854759172</v>
      </c>
      <c r="AS54" s="861">
        <v>18888.233854759172</v>
      </c>
      <c r="AT54" s="861">
        <v>18888.233854759172</v>
      </c>
      <c r="AU54" s="861">
        <v>18888.233854759172</v>
      </c>
      <c r="AV54" s="861">
        <v>17163.990526068395</v>
      </c>
      <c r="AW54" s="861">
        <v>9266.6523486524402</v>
      </c>
      <c r="AX54" s="861">
        <v>9264.7645024522189</v>
      </c>
      <c r="AY54" s="861">
        <v>9264.7645024522189</v>
      </c>
      <c r="AZ54" s="861">
        <v>2043.8787548133926</v>
      </c>
      <c r="BA54" s="861">
        <v>1717.0857898258357</v>
      </c>
      <c r="BB54" s="861">
        <v>1576.8031790225525</v>
      </c>
      <c r="BC54" s="861">
        <v>1576.8031790225525</v>
      </c>
      <c r="BD54" s="861">
        <v>1308.5134197794473</v>
      </c>
      <c r="BE54" s="861">
        <v>1308.5134197794473</v>
      </c>
      <c r="BF54" s="861">
        <v>1306.9399534850359</v>
      </c>
      <c r="BG54" s="861">
        <v>0</v>
      </c>
      <c r="BH54" s="861">
        <v>0</v>
      </c>
      <c r="BI54" s="861">
        <v>0</v>
      </c>
      <c r="BJ54" s="861">
        <v>0</v>
      </c>
      <c r="BK54" s="861">
        <v>0</v>
      </c>
      <c r="BL54" s="861">
        <v>0</v>
      </c>
      <c r="BM54" s="861">
        <v>0</v>
      </c>
      <c r="BN54" s="861">
        <v>0</v>
      </c>
      <c r="BO54" s="861">
        <v>0</v>
      </c>
      <c r="BP54" s="861">
        <v>0</v>
      </c>
      <c r="BQ54" s="861">
        <v>0</v>
      </c>
      <c r="BR54" s="861">
        <v>0</v>
      </c>
      <c r="BS54" s="861">
        <v>0</v>
      </c>
      <c r="BT54" s="877">
        <v>0</v>
      </c>
    </row>
    <row r="55" spans="2:73">
      <c r="B55" s="874" t="s">
        <v>855</v>
      </c>
      <c r="C55" s="874" t="s">
        <v>847</v>
      </c>
      <c r="D55" s="874" t="s">
        <v>4</v>
      </c>
      <c r="E55" s="874" t="s">
        <v>848</v>
      </c>
      <c r="F55" s="874" t="s">
        <v>29</v>
      </c>
      <c r="G55" s="874" t="s">
        <v>849</v>
      </c>
      <c r="H55" s="875">
        <v>2011</v>
      </c>
      <c r="I55" s="874" t="s">
        <v>579</v>
      </c>
      <c r="J55" s="874" t="s">
        <v>589</v>
      </c>
      <c r="K55" s="50"/>
      <c r="L55" s="876">
        <v>0.13927031489425407</v>
      </c>
      <c r="M55" s="861">
        <v>0.13927031489425407</v>
      </c>
      <c r="N55" s="861">
        <v>0.13927031489425407</v>
      </c>
      <c r="O55" s="861">
        <v>0.13927031489425407</v>
      </c>
      <c r="P55" s="861">
        <v>0.13927031489425407</v>
      </c>
      <c r="Q55" s="861">
        <v>0.12973923425446024</v>
      </c>
      <c r="R55" s="861">
        <v>9.0746083205959782E-2</v>
      </c>
      <c r="S55" s="861">
        <v>9.0538328885071337E-2</v>
      </c>
      <c r="T55" s="861">
        <v>9.0538328885071337E-2</v>
      </c>
      <c r="U55" s="861">
        <v>5.0623519179099553E-2</v>
      </c>
      <c r="V55" s="861">
        <v>6.6917422402870868E-3</v>
      </c>
      <c r="W55" s="861">
        <v>6.6846837182218209E-3</v>
      </c>
      <c r="X55" s="861">
        <v>6.6846837182218209E-3</v>
      </c>
      <c r="Y55" s="861">
        <v>6.5111211814536368E-3</v>
      </c>
      <c r="Z55" s="861">
        <v>6.5111211814536368E-3</v>
      </c>
      <c r="AA55" s="861">
        <v>6.3920365528069359E-3</v>
      </c>
      <c r="AB55" s="861">
        <v>0</v>
      </c>
      <c r="AC55" s="861">
        <v>0</v>
      </c>
      <c r="AD55" s="861">
        <v>0</v>
      </c>
      <c r="AE55" s="861">
        <v>0</v>
      </c>
      <c r="AF55" s="861">
        <v>0</v>
      </c>
      <c r="AG55" s="861">
        <v>0</v>
      </c>
      <c r="AH55" s="861">
        <v>0</v>
      </c>
      <c r="AI55" s="861">
        <v>0</v>
      </c>
      <c r="AJ55" s="861">
        <v>0</v>
      </c>
      <c r="AK55" s="861">
        <v>0</v>
      </c>
      <c r="AL55" s="861">
        <v>0</v>
      </c>
      <c r="AM55" s="861">
        <v>0</v>
      </c>
      <c r="AN55" s="861">
        <v>0</v>
      </c>
      <c r="AO55" s="877">
        <v>0</v>
      </c>
      <c r="AP55" s="50"/>
      <c r="AQ55" s="876">
        <v>2384.6572671527952</v>
      </c>
      <c r="AR55" s="861">
        <v>2384.6572671527952</v>
      </c>
      <c r="AS55" s="861">
        <v>2384.6572671527952</v>
      </c>
      <c r="AT55" s="861">
        <v>2384.6572671527952</v>
      </c>
      <c r="AU55" s="861">
        <v>2384.6572671527952</v>
      </c>
      <c r="AV55" s="861">
        <v>2178.8155093685659</v>
      </c>
      <c r="AW55" s="861">
        <v>1336.6844796658399</v>
      </c>
      <c r="AX55" s="861">
        <v>1334.8645518148569</v>
      </c>
      <c r="AY55" s="861">
        <v>1334.8645518148569</v>
      </c>
      <c r="AZ55" s="861">
        <v>472.82855589677212</v>
      </c>
      <c r="BA55" s="861">
        <v>213.54886928961946</v>
      </c>
      <c r="BB55" s="861">
        <v>155.37857277500481</v>
      </c>
      <c r="BC55" s="861">
        <v>155.37857277500481</v>
      </c>
      <c r="BD55" s="861">
        <v>139.44813124004338</v>
      </c>
      <c r="BE55" s="861">
        <v>139.44813124004338</v>
      </c>
      <c r="BF55" s="861">
        <v>138.04814895357833</v>
      </c>
      <c r="BG55" s="861">
        <v>0</v>
      </c>
      <c r="BH55" s="861">
        <v>0</v>
      </c>
      <c r="BI55" s="861">
        <v>0</v>
      </c>
      <c r="BJ55" s="861">
        <v>0</v>
      </c>
      <c r="BK55" s="861">
        <v>0</v>
      </c>
      <c r="BL55" s="861">
        <v>0</v>
      </c>
      <c r="BM55" s="861">
        <v>0</v>
      </c>
      <c r="BN55" s="861">
        <v>0</v>
      </c>
      <c r="BO55" s="861">
        <v>0</v>
      </c>
      <c r="BP55" s="861">
        <v>0</v>
      </c>
      <c r="BQ55" s="861">
        <v>0</v>
      </c>
      <c r="BR55" s="861">
        <v>0</v>
      </c>
      <c r="BS55" s="861">
        <v>0</v>
      </c>
      <c r="BT55" s="877">
        <v>0</v>
      </c>
    </row>
    <row r="56" spans="2:73">
      <c r="B56" s="874" t="s">
        <v>208</v>
      </c>
      <c r="C56" s="874" t="s">
        <v>778</v>
      </c>
      <c r="D56" s="874" t="s">
        <v>856</v>
      </c>
      <c r="E56" s="874" t="s">
        <v>848</v>
      </c>
      <c r="F56" s="874" t="s">
        <v>851</v>
      </c>
      <c r="G56" s="874" t="s">
        <v>852</v>
      </c>
      <c r="H56" s="875">
        <v>2013</v>
      </c>
      <c r="I56" s="874" t="s">
        <v>580</v>
      </c>
      <c r="J56" s="874" t="s">
        <v>596</v>
      </c>
      <c r="K56" s="50"/>
      <c r="L56" s="876">
        <v>0</v>
      </c>
      <c r="M56" s="861">
        <v>0</v>
      </c>
      <c r="N56" s="861">
        <v>110.3223</v>
      </c>
      <c r="O56" s="861">
        <v>0</v>
      </c>
      <c r="P56" s="861">
        <v>0</v>
      </c>
      <c r="Q56" s="861">
        <v>0</v>
      </c>
      <c r="R56" s="861">
        <v>0</v>
      </c>
      <c r="S56" s="861">
        <v>0</v>
      </c>
      <c r="T56" s="861">
        <v>0</v>
      </c>
      <c r="U56" s="861">
        <v>0</v>
      </c>
      <c r="V56" s="861">
        <v>0</v>
      </c>
      <c r="W56" s="861">
        <v>0</v>
      </c>
      <c r="X56" s="861">
        <v>0</v>
      </c>
      <c r="Y56" s="861">
        <v>0</v>
      </c>
      <c r="Z56" s="861">
        <v>0</v>
      </c>
      <c r="AA56" s="861">
        <v>0</v>
      </c>
      <c r="AB56" s="861">
        <v>0</v>
      </c>
      <c r="AC56" s="861">
        <v>0</v>
      </c>
      <c r="AD56" s="861">
        <v>0</v>
      </c>
      <c r="AE56" s="861">
        <v>0</v>
      </c>
      <c r="AF56" s="861">
        <v>0</v>
      </c>
      <c r="AG56" s="861">
        <v>0</v>
      </c>
      <c r="AH56" s="861">
        <v>0</v>
      </c>
      <c r="AI56" s="861">
        <v>0</v>
      </c>
      <c r="AJ56" s="861">
        <v>0</v>
      </c>
      <c r="AK56" s="861">
        <v>0</v>
      </c>
      <c r="AL56" s="861">
        <v>0</v>
      </c>
      <c r="AM56" s="861">
        <v>0</v>
      </c>
      <c r="AN56" s="861">
        <v>0</v>
      </c>
      <c r="AO56" s="877">
        <v>0</v>
      </c>
      <c r="AP56" s="50"/>
      <c r="AQ56" s="876">
        <v>0</v>
      </c>
      <c r="AR56" s="861">
        <v>0</v>
      </c>
      <c r="AS56" s="861">
        <v>1473.1110000000001</v>
      </c>
      <c r="AT56" s="861">
        <v>0</v>
      </c>
      <c r="AU56" s="861">
        <v>0</v>
      </c>
      <c r="AV56" s="861">
        <v>0</v>
      </c>
      <c r="AW56" s="861">
        <v>0</v>
      </c>
      <c r="AX56" s="861">
        <v>0</v>
      </c>
      <c r="AY56" s="861">
        <v>0</v>
      </c>
      <c r="AZ56" s="861">
        <v>0</v>
      </c>
      <c r="BA56" s="861">
        <v>0</v>
      </c>
      <c r="BB56" s="861">
        <v>0</v>
      </c>
      <c r="BC56" s="861">
        <v>0</v>
      </c>
      <c r="BD56" s="861">
        <v>0</v>
      </c>
      <c r="BE56" s="861">
        <v>0</v>
      </c>
      <c r="BF56" s="861">
        <v>0</v>
      </c>
      <c r="BG56" s="861">
        <v>0</v>
      </c>
      <c r="BH56" s="861">
        <v>0</v>
      </c>
      <c r="BI56" s="861">
        <v>0</v>
      </c>
      <c r="BJ56" s="861">
        <v>0</v>
      </c>
      <c r="BK56" s="861">
        <v>0</v>
      </c>
      <c r="BL56" s="861">
        <v>0</v>
      </c>
      <c r="BM56" s="861">
        <v>0</v>
      </c>
      <c r="BN56" s="861">
        <v>0</v>
      </c>
      <c r="BO56" s="861">
        <v>0</v>
      </c>
      <c r="BP56" s="861">
        <v>0</v>
      </c>
      <c r="BQ56" s="861">
        <v>0</v>
      </c>
      <c r="BR56" s="861">
        <v>0</v>
      </c>
      <c r="BS56" s="861">
        <v>0</v>
      </c>
      <c r="BT56" s="877">
        <v>0</v>
      </c>
    </row>
    <row r="57" spans="2:73">
      <c r="B57" s="874" t="s">
        <v>208</v>
      </c>
      <c r="C57" s="874" t="s">
        <v>778</v>
      </c>
      <c r="D57" s="874" t="s">
        <v>22</v>
      </c>
      <c r="E57" s="874" t="s">
        <v>848</v>
      </c>
      <c r="F57" s="874" t="s">
        <v>851</v>
      </c>
      <c r="G57" s="874" t="s">
        <v>849</v>
      </c>
      <c r="H57" s="875">
        <v>2012</v>
      </c>
      <c r="I57" s="874" t="s">
        <v>580</v>
      </c>
      <c r="J57" s="874" t="s">
        <v>589</v>
      </c>
      <c r="K57" s="50"/>
      <c r="L57" s="876">
        <v>0</v>
      </c>
      <c r="M57" s="861">
        <v>91.120680820999993</v>
      </c>
      <c r="N57" s="861">
        <v>91.120680820999993</v>
      </c>
      <c r="O57" s="861">
        <v>91.120680820999993</v>
      </c>
      <c r="P57" s="861">
        <v>91.120680820999993</v>
      </c>
      <c r="Q57" s="861">
        <v>91.120680820999993</v>
      </c>
      <c r="R57" s="861">
        <v>91.120680820999993</v>
      </c>
      <c r="S57" s="861">
        <v>90.184883650000003</v>
      </c>
      <c r="T57" s="861">
        <v>90.184883650000003</v>
      </c>
      <c r="U57" s="861">
        <v>90.184883650000003</v>
      </c>
      <c r="V57" s="861">
        <v>84.592916887000001</v>
      </c>
      <c r="W57" s="861">
        <v>72.287276117999994</v>
      </c>
      <c r="X57" s="861">
        <v>72.287276117999994</v>
      </c>
      <c r="Y57" s="861">
        <v>66.985401812999996</v>
      </c>
      <c r="Z57" s="861">
        <v>66.985401812999996</v>
      </c>
      <c r="AA57" s="861">
        <v>66.985401812999996</v>
      </c>
      <c r="AB57" s="861">
        <v>47.898284916999998</v>
      </c>
      <c r="AC57" s="861">
        <v>0</v>
      </c>
      <c r="AD57" s="861">
        <v>0</v>
      </c>
      <c r="AE57" s="861">
        <v>0</v>
      </c>
      <c r="AF57" s="861">
        <v>0</v>
      </c>
      <c r="AG57" s="861">
        <v>0</v>
      </c>
      <c r="AH57" s="861">
        <v>0</v>
      </c>
      <c r="AI57" s="861">
        <v>0</v>
      </c>
      <c r="AJ57" s="861">
        <v>0</v>
      </c>
      <c r="AK57" s="861">
        <v>0</v>
      </c>
      <c r="AL57" s="861">
        <v>0</v>
      </c>
      <c r="AM57" s="861">
        <v>0</v>
      </c>
      <c r="AN57" s="861">
        <v>0</v>
      </c>
      <c r="AO57" s="877">
        <v>0</v>
      </c>
      <c r="AP57" s="50"/>
      <c r="AQ57" s="876">
        <v>0</v>
      </c>
      <c r="AR57" s="861">
        <v>653791.59214575402</v>
      </c>
      <c r="AS57" s="861">
        <v>653791.59214575402</v>
      </c>
      <c r="AT57" s="861">
        <v>653791.59214575402</v>
      </c>
      <c r="AU57" s="861">
        <v>653791.59214575402</v>
      </c>
      <c r="AV57" s="861">
        <v>653791.59214575402</v>
      </c>
      <c r="AW57" s="861">
        <v>653791.59214575402</v>
      </c>
      <c r="AX57" s="861">
        <v>649913.33113442699</v>
      </c>
      <c r="AY57" s="861">
        <v>649913.33113442699</v>
      </c>
      <c r="AZ57" s="861">
        <v>645456.90039094805</v>
      </c>
      <c r="BA57" s="861">
        <v>620587.30911768298</v>
      </c>
      <c r="BB57" s="861">
        <v>565250.11850079696</v>
      </c>
      <c r="BC57" s="861">
        <v>558649.76452837896</v>
      </c>
      <c r="BD57" s="861">
        <v>523264.34595745901</v>
      </c>
      <c r="BE57" s="861">
        <v>523264.34595745901</v>
      </c>
      <c r="BF57" s="861">
        <v>523264.34595745901</v>
      </c>
      <c r="BG57" s="861">
        <v>374163.08704700798</v>
      </c>
      <c r="BH57" s="861">
        <v>0</v>
      </c>
      <c r="BI57" s="861">
        <v>0</v>
      </c>
      <c r="BJ57" s="861">
        <v>0</v>
      </c>
      <c r="BK57" s="861">
        <v>0</v>
      </c>
      <c r="BL57" s="861">
        <v>0</v>
      </c>
      <c r="BM57" s="861">
        <v>0</v>
      </c>
      <c r="BN57" s="861">
        <v>0</v>
      </c>
      <c r="BO57" s="861">
        <v>0</v>
      </c>
      <c r="BP57" s="861">
        <v>0</v>
      </c>
      <c r="BQ57" s="861">
        <v>0</v>
      </c>
      <c r="BR57" s="861">
        <v>0</v>
      </c>
      <c r="BS57" s="861">
        <v>0</v>
      </c>
      <c r="BT57" s="877">
        <v>0</v>
      </c>
    </row>
    <row r="58" spans="2:73">
      <c r="B58" s="874" t="s">
        <v>208</v>
      </c>
      <c r="C58" s="874" t="s">
        <v>778</v>
      </c>
      <c r="D58" s="874" t="s">
        <v>22</v>
      </c>
      <c r="E58" s="874" t="s">
        <v>848</v>
      </c>
      <c r="F58" s="874" t="s">
        <v>851</v>
      </c>
      <c r="G58" s="874" t="s">
        <v>849</v>
      </c>
      <c r="H58" s="875">
        <v>2013</v>
      </c>
      <c r="I58" s="874" t="s">
        <v>580</v>
      </c>
      <c r="J58" s="874" t="s">
        <v>596</v>
      </c>
      <c r="K58" s="50"/>
      <c r="L58" s="876">
        <v>0</v>
      </c>
      <c r="M58" s="861">
        <v>0</v>
      </c>
      <c r="N58" s="861">
        <v>278.76463909099999</v>
      </c>
      <c r="O58" s="861">
        <v>278.67181947199998</v>
      </c>
      <c r="P58" s="861">
        <v>278.67181947199998</v>
      </c>
      <c r="Q58" s="861">
        <v>278.67181947199998</v>
      </c>
      <c r="R58" s="861">
        <v>277.17682376599998</v>
      </c>
      <c r="S58" s="861">
        <v>249.28606208100001</v>
      </c>
      <c r="T58" s="861">
        <v>249.28606208100001</v>
      </c>
      <c r="U58" s="861">
        <v>249.28606208100001</v>
      </c>
      <c r="V58" s="861">
        <v>233.03307574600001</v>
      </c>
      <c r="W58" s="861">
        <v>211.22223448899999</v>
      </c>
      <c r="X58" s="861">
        <v>185.718427249</v>
      </c>
      <c r="Y58" s="861">
        <v>185.718427249</v>
      </c>
      <c r="Z58" s="861">
        <v>31.318833364</v>
      </c>
      <c r="AA58" s="861">
        <v>31.318833364</v>
      </c>
      <c r="AB58" s="861">
        <v>31.318833364</v>
      </c>
      <c r="AC58" s="861">
        <v>31.318833364</v>
      </c>
      <c r="AD58" s="861">
        <v>31.238507783999999</v>
      </c>
      <c r="AE58" s="861">
        <v>31.219204782999999</v>
      </c>
      <c r="AF58" s="861">
        <v>31.219204782999999</v>
      </c>
      <c r="AG58" s="861">
        <v>31.219204782999999</v>
      </c>
      <c r="AH58" s="861">
        <v>0</v>
      </c>
      <c r="AI58" s="861">
        <v>0</v>
      </c>
      <c r="AJ58" s="861">
        <v>0</v>
      </c>
      <c r="AK58" s="861">
        <v>0</v>
      </c>
      <c r="AL58" s="861">
        <v>0</v>
      </c>
      <c r="AM58" s="861">
        <v>0</v>
      </c>
      <c r="AN58" s="861">
        <v>0</v>
      </c>
      <c r="AO58" s="877">
        <v>0</v>
      </c>
      <c r="AP58" s="50"/>
      <c r="AQ58" s="876">
        <v>0</v>
      </c>
      <c r="AR58" s="861">
        <v>0</v>
      </c>
      <c r="AS58" s="861">
        <v>1648280.13542199</v>
      </c>
      <c r="AT58" s="861">
        <v>1647989.3553927999</v>
      </c>
      <c r="AU58" s="861">
        <v>1647989.3553927999</v>
      </c>
      <c r="AV58" s="861">
        <v>1647989.3553927999</v>
      </c>
      <c r="AW58" s="861">
        <v>1643305.9046599499</v>
      </c>
      <c r="AX58" s="861">
        <v>1546942.4481466999</v>
      </c>
      <c r="AY58" s="861">
        <v>1546942.4481466999</v>
      </c>
      <c r="AZ58" s="861">
        <v>1543242.1518780401</v>
      </c>
      <c r="BA58" s="861">
        <v>1481185.38165525</v>
      </c>
      <c r="BB58" s="861">
        <v>1342869.9853969601</v>
      </c>
      <c r="BC58" s="861">
        <v>1144176.68413758</v>
      </c>
      <c r="BD58" s="861">
        <v>1113495.81429031</v>
      </c>
      <c r="BE58" s="861">
        <v>103484.966478774</v>
      </c>
      <c r="BF58" s="861">
        <v>103484.966478774</v>
      </c>
      <c r="BG58" s="861">
        <v>103484.966478774</v>
      </c>
      <c r="BH58" s="861">
        <v>92386.136764734998</v>
      </c>
      <c r="BI58" s="861">
        <v>46742.901983702999</v>
      </c>
      <c r="BJ58" s="861">
        <v>46730.040794218003</v>
      </c>
      <c r="BK58" s="861">
        <v>46730.040794218003</v>
      </c>
      <c r="BL58" s="861">
        <v>46730.040794218003</v>
      </c>
      <c r="BM58" s="861">
        <v>0</v>
      </c>
      <c r="BN58" s="861">
        <v>0</v>
      </c>
      <c r="BO58" s="861">
        <v>0</v>
      </c>
      <c r="BP58" s="861">
        <v>0</v>
      </c>
      <c r="BQ58" s="861">
        <v>0</v>
      </c>
      <c r="BR58" s="861">
        <v>0</v>
      </c>
      <c r="BS58" s="861">
        <v>0</v>
      </c>
      <c r="BT58" s="877">
        <v>0</v>
      </c>
    </row>
    <row r="59" spans="2:73">
      <c r="B59" s="874" t="s">
        <v>208</v>
      </c>
      <c r="C59" s="874" t="s">
        <v>778</v>
      </c>
      <c r="D59" s="874" t="s">
        <v>857</v>
      </c>
      <c r="E59" s="874" t="s">
        <v>848</v>
      </c>
      <c r="F59" s="874" t="s">
        <v>851</v>
      </c>
      <c r="G59" s="874" t="s">
        <v>849</v>
      </c>
      <c r="H59" s="875">
        <v>2013</v>
      </c>
      <c r="I59" s="874" t="s">
        <v>580</v>
      </c>
      <c r="J59" s="874" t="s">
        <v>596</v>
      </c>
      <c r="K59" s="50"/>
      <c r="L59" s="876">
        <v>0</v>
      </c>
      <c r="M59" s="861">
        <v>0</v>
      </c>
      <c r="N59" s="861">
        <v>36.758877499</v>
      </c>
      <c r="O59" s="861">
        <v>36.758877499</v>
      </c>
      <c r="P59" s="861">
        <v>36.164244087</v>
      </c>
      <c r="Q59" s="861">
        <v>31.847167793000001</v>
      </c>
      <c r="R59" s="861">
        <v>8.5060013429999994</v>
      </c>
      <c r="S59" s="861">
        <v>8.5060013429999994</v>
      </c>
      <c r="T59" s="861">
        <v>8.5060013429999994</v>
      </c>
      <c r="U59" s="861">
        <v>8.5060013429999994</v>
      </c>
      <c r="V59" s="861">
        <v>8.5060013429999994</v>
      </c>
      <c r="W59" s="861">
        <v>8.5060013429999994</v>
      </c>
      <c r="X59" s="861">
        <v>6.969912721</v>
      </c>
      <c r="Y59" s="861">
        <v>3.9540058979999997</v>
      </c>
      <c r="Z59" s="861">
        <v>0</v>
      </c>
      <c r="AA59" s="861">
        <v>0</v>
      </c>
      <c r="AB59" s="861">
        <v>0</v>
      </c>
      <c r="AC59" s="861">
        <v>0</v>
      </c>
      <c r="AD59" s="861">
        <v>0</v>
      </c>
      <c r="AE59" s="861">
        <v>0</v>
      </c>
      <c r="AF59" s="861">
        <v>0</v>
      </c>
      <c r="AG59" s="861">
        <v>0</v>
      </c>
      <c r="AH59" s="861">
        <v>0</v>
      </c>
      <c r="AI59" s="861">
        <v>0</v>
      </c>
      <c r="AJ59" s="861">
        <v>0</v>
      </c>
      <c r="AK59" s="861">
        <v>0</v>
      </c>
      <c r="AL59" s="861">
        <v>0</v>
      </c>
      <c r="AM59" s="861">
        <v>0</v>
      </c>
      <c r="AN59" s="861">
        <v>0</v>
      </c>
      <c r="AO59" s="877">
        <v>0</v>
      </c>
      <c r="AP59" s="50"/>
      <c r="AQ59" s="876">
        <v>0</v>
      </c>
      <c r="AR59" s="861">
        <v>0</v>
      </c>
      <c r="AS59" s="861">
        <v>129288.798196442</v>
      </c>
      <c r="AT59" s="861">
        <v>129288.798196442</v>
      </c>
      <c r="AU59" s="861">
        <v>127120.738790613</v>
      </c>
      <c r="AV59" s="861">
        <v>109679.568810973</v>
      </c>
      <c r="AW59" s="861">
        <v>36181.239862296999</v>
      </c>
      <c r="AX59" s="861">
        <v>36181.239862296999</v>
      </c>
      <c r="AY59" s="861">
        <v>36181.239862296999</v>
      </c>
      <c r="AZ59" s="861">
        <v>36181.239862296999</v>
      </c>
      <c r="BA59" s="861">
        <v>36181.239862296999</v>
      </c>
      <c r="BB59" s="861">
        <v>36181.239862296999</v>
      </c>
      <c r="BC59" s="861">
        <v>22246.036062398001</v>
      </c>
      <c r="BD59" s="861">
        <v>12444.153999812001</v>
      </c>
      <c r="BE59" s="861">
        <v>0</v>
      </c>
      <c r="BF59" s="861">
        <v>0</v>
      </c>
      <c r="BG59" s="861">
        <v>0</v>
      </c>
      <c r="BH59" s="861">
        <v>0</v>
      </c>
      <c r="BI59" s="861">
        <v>0</v>
      </c>
      <c r="BJ59" s="861">
        <v>0</v>
      </c>
      <c r="BK59" s="861">
        <v>0</v>
      </c>
      <c r="BL59" s="861">
        <v>0</v>
      </c>
      <c r="BM59" s="861">
        <v>0</v>
      </c>
      <c r="BN59" s="861">
        <v>0</v>
      </c>
      <c r="BO59" s="861">
        <v>0</v>
      </c>
      <c r="BP59" s="861">
        <v>0</v>
      </c>
      <c r="BQ59" s="861">
        <v>0</v>
      </c>
      <c r="BR59" s="861">
        <v>0</v>
      </c>
      <c r="BS59" s="861">
        <v>0</v>
      </c>
      <c r="BT59" s="877">
        <v>0</v>
      </c>
    </row>
    <row r="60" spans="2:73" ht="16">
      <c r="B60" s="874" t="s">
        <v>208</v>
      </c>
      <c r="C60" s="874" t="s">
        <v>847</v>
      </c>
      <c r="D60" s="874" t="s">
        <v>858</v>
      </c>
      <c r="E60" s="874" t="s">
        <v>848</v>
      </c>
      <c r="F60" s="874" t="s">
        <v>29</v>
      </c>
      <c r="G60" s="874" t="s">
        <v>849</v>
      </c>
      <c r="H60" s="875">
        <v>2013</v>
      </c>
      <c r="I60" s="874" t="s">
        <v>580</v>
      </c>
      <c r="J60" s="874" t="s">
        <v>596</v>
      </c>
      <c r="K60" s="50"/>
      <c r="L60" s="876">
        <v>0</v>
      </c>
      <c r="M60" s="861">
        <v>0</v>
      </c>
      <c r="N60" s="861">
        <v>4.4689178649999999</v>
      </c>
      <c r="O60" s="861">
        <v>4.4689178649999999</v>
      </c>
      <c r="P60" s="861">
        <v>4.3076137660000002</v>
      </c>
      <c r="Q60" s="861">
        <v>3.6926939230000002</v>
      </c>
      <c r="R60" s="861">
        <v>3.6926939230000002</v>
      </c>
      <c r="S60" s="861">
        <v>3.6926939230000002</v>
      </c>
      <c r="T60" s="861">
        <v>3.6926939230000002</v>
      </c>
      <c r="U60" s="861">
        <v>3.687526826</v>
      </c>
      <c r="V60" s="861">
        <v>2.7580565030000002</v>
      </c>
      <c r="W60" s="861">
        <v>2.7580565030000002</v>
      </c>
      <c r="X60" s="861">
        <v>2.2154527270000002</v>
      </c>
      <c r="Y60" s="861">
        <v>2.2153907269999999</v>
      </c>
      <c r="Z60" s="861">
        <v>2.2153907269999999</v>
      </c>
      <c r="AA60" s="861">
        <v>2.2120880070000002</v>
      </c>
      <c r="AB60" s="861">
        <v>2.2120880070000002</v>
      </c>
      <c r="AC60" s="861">
        <v>2.2093824479999999</v>
      </c>
      <c r="AD60" s="861">
        <v>2.1411096860000001</v>
      </c>
      <c r="AE60" s="861">
        <v>1.2567838790000001</v>
      </c>
      <c r="AF60" s="861">
        <v>1.2567838790000001</v>
      </c>
      <c r="AG60" s="861">
        <v>1.2567838790000001</v>
      </c>
      <c r="AH60" s="861">
        <v>0</v>
      </c>
      <c r="AI60" s="861">
        <v>0</v>
      </c>
      <c r="AJ60" s="861">
        <v>0</v>
      </c>
      <c r="AK60" s="861">
        <v>0</v>
      </c>
      <c r="AL60" s="861">
        <v>0</v>
      </c>
      <c r="AM60" s="861">
        <v>0</v>
      </c>
      <c r="AN60" s="861">
        <v>0</v>
      </c>
      <c r="AO60" s="877">
        <v>0</v>
      </c>
      <c r="AP60" s="50"/>
      <c r="AQ60" s="876">
        <v>0</v>
      </c>
      <c r="AR60" s="861">
        <v>0</v>
      </c>
      <c r="AS60" s="861">
        <v>66677.226076221006</v>
      </c>
      <c r="AT60" s="861">
        <v>66677.226076221006</v>
      </c>
      <c r="AU60" s="861">
        <v>64107.760651850003</v>
      </c>
      <c r="AV60" s="861">
        <v>54312.502613990997</v>
      </c>
      <c r="AW60" s="861">
        <v>54312.502613990997</v>
      </c>
      <c r="AX60" s="861">
        <v>54312.502613990997</v>
      </c>
      <c r="AY60" s="861">
        <v>54312.502613990997</v>
      </c>
      <c r="AZ60" s="861">
        <v>54267.238843469</v>
      </c>
      <c r="BA60" s="861">
        <v>39461.40398648</v>
      </c>
      <c r="BB60" s="861">
        <v>39461.40398648</v>
      </c>
      <c r="BC60" s="861">
        <v>35880.128673735999</v>
      </c>
      <c r="BD60" s="861">
        <v>35369.179859946998</v>
      </c>
      <c r="BE60" s="861">
        <v>35369.179859946998</v>
      </c>
      <c r="BF60" s="861">
        <v>35223.782521699002</v>
      </c>
      <c r="BG60" s="861">
        <v>35223.782521699002</v>
      </c>
      <c r="BH60" s="861">
        <v>35193.971086596997</v>
      </c>
      <c r="BI60" s="861">
        <v>34106.432070565003</v>
      </c>
      <c r="BJ60" s="861">
        <v>20019.718884073998</v>
      </c>
      <c r="BK60" s="861">
        <v>20019.718884073998</v>
      </c>
      <c r="BL60" s="861">
        <v>20019.718884073998</v>
      </c>
      <c r="BM60" s="861">
        <v>0</v>
      </c>
      <c r="BN60" s="861">
        <v>0</v>
      </c>
      <c r="BO60" s="861">
        <v>0</v>
      </c>
      <c r="BP60" s="861">
        <v>0</v>
      </c>
      <c r="BQ60" s="861">
        <v>0</v>
      </c>
      <c r="BR60" s="861">
        <v>0</v>
      </c>
      <c r="BS60" s="861">
        <v>0</v>
      </c>
      <c r="BT60" s="877">
        <v>0</v>
      </c>
      <c r="BU60" s="163"/>
    </row>
    <row r="61" spans="2:73">
      <c r="B61" s="874" t="s">
        <v>208</v>
      </c>
      <c r="C61" s="874" t="s">
        <v>847</v>
      </c>
      <c r="D61" s="874" t="s">
        <v>2</v>
      </c>
      <c r="E61" s="874" t="s">
        <v>848</v>
      </c>
      <c r="F61" s="874" t="s">
        <v>29</v>
      </c>
      <c r="G61" s="874" t="s">
        <v>849</v>
      </c>
      <c r="H61" s="875">
        <v>2013</v>
      </c>
      <c r="I61" s="874" t="s">
        <v>580</v>
      </c>
      <c r="J61" s="874" t="s">
        <v>596</v>
      </c>
      <c r="K61" s="50"/>
      <c r="L61" s="876">
        <v>0</v>
      </c>
      <c r="M61" s="861">
        <v>0</v>
      </c>
      <c r="N61" s="861">
        <v>6.0086288720000001</v>
      </c>
      <c r="O61" s="861">
        <v>6.0086288720000001</v>
      </c>
      <c r="P61" s="861">
        <v>6.0086288720000001</v>
      </c>
      <c r="Q61" s="861">
        <v>6.0086288720000001</v>
      </c>
      <c r="R61" s="861">
        <v>0</v>
      </c>
      <c r="S61" s="861">
        <v>0</v>
      </c>
      <c r="T61" s="861">
        <v>0</v>
      </c>
      <c r="U61" s="861">
        <v>0</v>
      </c>
      <c r="V61" s="861">
        <v>0</v>
      </c>
      <c r="W61" s="861">
        <v>0</v>
      </c>
      <c r="X61" s="861">
        <v>0</v>
      </c>
      <c r="Y61" s="861">
        <v>0</v>
      </c>
      <c r="Z61" s="861">
        <v>0</v>
      </c>
      <c r="AA61" s="861">
        <v>0</v>
      </c>
      <c r="AB61" s="861">
        <v>0</v>
      </c>
      <c r="AC61" s="861">
        <v>0</v>
      </c>
      <c r="AD61" s="861">
        <v>0</v>
      </c>
      <c r="AE61" s="861">
        <v>0</v>
      </c>
      <c r="AF61" s="861">
        <v>0</v>
      </c>
      <c r="AG61" s="861">
        <v>0</v>
      </c>
      <c r="AH61" s="861">
        <v>0</v>
      </c>
      <c r="AI61" s="861">
        <v>0</v>
      </c>
      <c r="AJ61" s="861">
        <v>0</v>
      </c>
      <c r="AK61" s="861">
        <v>0</v>
      </c>
      <c r="AL61" s="861">
        <v>0</v>
      </c>
      <c r="AM61" s="861">
        <v>0</v>
      </c>
      <c r="AN61" s="861">
        <v>0</v>
      </c>
      <c r="AO61" s="877">
        <v>0</v>
      </c>
      <c r="AP61" s="50"/>
      <c r="AQ61" s="876">
        <v>0</v>
      </c>
      <c r="AR61" s="861">
        <v>0</v>
      </c>
      <c r="AS61" s="861">
        <v>10713.756460000001</v>
      </c>
      <c r="AT61" s="861">
        <v>10713.756460000001</v>
      </c>
      <c r="AU61" s="861">
        <v>10713.756460000001</v>
      </c>
      <c r="AV61" s="861">
        <v>10713.756460000001</v>
      </c>
      <c r="AW61" s="861">
        <v>0</v>
      </c>
      <c r="AX61" s="861">
        <v>0</v>
      </c>
      <c r="AY61" s="861">
        <v>0</v>
      </c>
      <c r="AZ61" s="861">
        <v>0</v>
      </c>
      <c r="BA61" s="861">
        <v>0</v>
      </c>
      <c r="BB61" s="861">
        <v>0</v>
      </c>
      <c r="BC61" s="861">
        <v>0</v>
      </c>
      <c r="BD61" s="861">
        <v>0</v>
      </c>
      <c r="BE61" s="861">
        <v>0</v>
      </c>
      <c r="BF61" s="861">
        <v>0</v>
      </c>
      <c r="BG61" s="861">
        <v>0</v>
      </c>
      <c r="BH61" s="861">
        <v>0</v>
      </c>
      <c r="BI61" s="861">
        <v>0</v>
      </c>
      <c r="BJ61" s="861">
        <v>0</v>
      </c>
      <c r="BK61" s="861">
        <v>0</v>
      </c>
      <c r="BL61" s="861">
        <v>0</v>
      </c>
      <c r="BM61" s="861">
        <v>0</v>
      </c>
      <c r="BN61" s="861">
        <v>0</v>
      </c>
      <c r="BO61" s="861">
        <v>0</v>
      </c>
      <c r="BP61" s="861">
        <v>0</v>
      </c>
      <c r="BQ61" s="861">
        <v>0</v>
      </c>
      <c r="BR61" s="861">
        <v>0</v>
      </c>
      <c r="BS61" s="861">
        <v>0</v>
      </c>
      <c r="BT61" s="877">
        <v>0</v>
      </c>
    </row>
    <row r="62" spans="2:73">
      <c r="B62" s="874" t="s">
        <v>208</v>
      </c>
      <c r="C62" s="874" t="s">
        <v>847</v>
      </c>
      <c r="D62" s="874" t="s">
        <v>1</v>
      </c>
      <c r="E62" s="874" t="s">
        <v>848</v>
      </c>
      <c r="F62" s="874" t="s">
        <v>29</v>
      </c>
      <c r="G62" s="874" t="s">
        <v>849</v>
      </c>
      <c r="H62" s="875">
        <v>2013</v>
      </c>
      <c r="I62" s="874" t="s">
        <v>580</v>
      </c>
      <c r="J62" s="874" t="s">
        <v>596</v>
      </c>
      <c r="K62" s="50"/>
      <c r="L62" s="876">
        <v>0</v>
      </c>
      <c r="M62" s="861">
        <v>0</v>
      </c>
      <c r="N62" s="861">
        <v>9.2465847869999997</v>
      </c>
      <c r="O62" s="861">
        <v>9.2465847869999997</v>
      </c>
      <c r="P62" s="861">
        <v>9.2465847869999997</v>
      </c>
      <c r="Q62" s="861">
        <v>9.2465847869999997</v>
      </c>
      <c r="R62" s="861">
        <v>5.8258808010000003</v>
      </c>
      <c r="S62" s="861">
        <v>0</v>
      </c>
      <c r="T62" s="861">
        <v>0</v>
      </c>
      <c r="U62" s="861">
        <v>0</v>
      </c>
      <c r="V62" s="861">
        <v>0</v>
      </c>
      <c r="W62" s="861">
        <v>0</v>
      </c>
      <c r="X62" s="861">
        <v>0</v>
      </c>
      <c r="Y62" s="861">
        <v>0</v>
      </c>
      <c r="Z62" s="861">
        <v>0</v>
      </c>
      <c r="AA62" s="861">
        <v>0</v>
      </c>
      <c r="AB62" s="861">
        <v>0</v>
      </c>
      <c r="AC62" s="861">
        <v>0</v>
      </c>
      <c r="AD62" s="861">
        <v>0</v>
      </c>
      <c r="AE62" s="861">
        <v>0</v>
      </c>
      <c r="AF62" s="861">
        <v>0</v>
      </c>
      <c r="AG62" s="861">
        <v>0</v>
      </c>
      <c r="AH62" s="861">
        <v>0</v>
      </c>
      <c r="AI62" s="861">
        <v>0</v>
      </c>
      <c r="AJ62" s="861">
        <v>0</v>
      </c>
      <c r="AK62" s="861">
        <v>0</v>
      </c>
      <c r="AL62" s="861">
        <v>0</v>
      </c>
      <c r="AM62" s="861">
        <v>0</v>
      </c>
      <c r="AN62" s="861">
        <v>0</v>
      </c>
      <c r="AO62" s="877">
        <v>0</v>
      </c>
      <c r="AP62" s="50"/>
      <c r="AQ62" s="876">
        <v>0</v>
      </c>
      <c r="AR62" s="861">
        <v>0</v>
      </c>
      <c r="AS62" s="861">
        <v>61677.666873553004</v>
      </c>
      <c r="AT62" s="861">
        <v>61677.666873553004</v>
      </c>
      <c r="AU62" s="861">
        <v>61677.666873553004</v>
      </c>
      <c r="AV62" s="861">
        <v>61677.666873553004</v>
      </c>
      <c r="AW62" s="861">
        <v>39640.255508062</v>
      </c>
      <c r="AX62" s="861">
        <v>0</v>
      </c>
      <c r="AY62" s="861">
        <v>0</v>
      </c>
      <c r="AZ62" s="861">
        <v>0</v>
      </c>
      <c r="BA62" s="861">
        <v>0</v>
      </c>
      <c r="BB62" s="861">
        <v>0</v>
      </c>
      <c r="BC62" s="861">
        <v>0</v>
      </c>
      <c r="BD62" s="861">
        <v>0</v>
      </c>
      <c r="BE62" s="861">
        <v>0</v>
      </c>
      <c r="BF62" s="861">
        <v>0</v>
      </c>
      <c r="BG62" s="861">
        <v>0</v>
      </c>
      <c r="BH62" s="861">
        <v>0</v>
      </c>
      <c r="BI62" s="861">
        <v>0</v>
      </c>
      <c r="BJ62" s="861">
        <v>0</v>
      </c>
      <c r="BK62" s="861">
        <v>0</v>
      </c>
      <c r="BL62" s="861">
        <v>0</v>
      </c>
      <c r="BM62" s="861">
        <v>0</v>
      </c>
      <c r="BN62" s="861">
        <v>0</v>
      </c>
      <c r="BO62" s="861">
        <v>0</v>
      </c>
      <c r="BP62" s="861">
        <v>0</v>
      </c>
      <c r="BQ62" s="861">
        <v>0</v>
      </c>
      <c r="BR62" s="861">
        <v>0</v>
      </c>
      <c r="BS62" s="861">
        <v>0</v>
      </c>
      <c r="BT62" s="877">
        <v>0</v>
      </c>
    </row>
    <row r="63" spans="2:73">
      <c r="B63" s="874" t="s">
        <v>208</v>
      </c>
      <c r="C63" s="874" t="s">
        <v>847</v>
      </c>
      <c r="D63" s="874" t="s">
        <v>859</v>
      </c>
      <c r="E63" s="874" t="s">
        <v>848</v>
      </c>
      <c r="F63" s="874" t="s">
        <v>29</v>
      </c>
      <c r="G63" s="874" t="s">
        <v>849</v>
      </c>
      <c r="H63" s="875">
        <v>2013</v>
      </c>
      <c r="I63" s="874" t="s">
        <v>580</v>
      </c>
      <c r="J63" s="874" t="s">
        <v>596</v>
      </c>
      <c r="K63" s="50"/>
      <c r="L63" s="876">
        <v>0</v>
      </c>
      <c r="M63" s="861">
        <v>0</v>
      </c>
      <c r="N63" s="861">
        <v>10.239704552999999</v>
      </c>
      <c r="O63" s="861">
        <v>10.239704552999999</v>
      </c>
      <c r="P63" s="861">
        <v>9.6775495859999996</v>
      </c>
      <c r="Q63" s="861">
        <v>7.7590573740000002</v>
      </c>
      <c r="R63" s="861">
        <v>7.7590573740000002</v>
      </c>
      <c r="S63" s="861">
        <v>7.7590573740000002</v>
      </c>
      <c r="T63" s="861">
        <v>7.7590573740000002</v>
      </c>
      <c r="U63" s="861">
        <v>7.7443798230000001</v>
      </c>
      <c r="V63" s="861">
        <v>6.6562186319999999</v>
      </c>
      <c r="W63" s="861">
        <v>6.6562186319999999</v>
      </c>
      <c r="X63" s="861">
        <v>4.8299442819999996</v>
      </c>
      <c r="Y63" s="861">
        <v>3.119794229</v>
      </c>
      <c r="Z63" s="861">
        <v>3.119794229</v>
      </c>
      <c r="AA63" s="861">
        <v>3.058336492</v>
      </c>
      <c r="AB63" s="861">
        <v>3.058336492</v>
      </c>
      <c r="AC63" s="861">
        <v>3.0268069999999998</v>
      </c>
      <c r="AD63" s="861">
        <v>2.612643013</v>
      </c>
      <c r="AE63" s="861">
        <v>1.5335624459999999</v>
      </c>
      <c r="AF63" s="861">
        <v>1.5335624459999999</v>
      </c>
      <c r="AG63" s="861">
        <v>1.5335624459999999</v>
      </c>
      <c r="AH63" s="861">
        <v>0</v>
      </c>
      <c r="AI63" s="861">
        <v>0</v>
      </c>
      <c r="AJ63" s="861">
        <v>0</v>
      </c>
      <c r="AK63" s="861">
        <v>0</v>
      </c>
      <c r="AL63" s="861">
        <v>0</v>
      </c>
      <c r="AM63" s="861">
        <v>0</v>
      </c>
      <c r="AN63" s="861">
        <v>0</v>
      </c>
      <c r="AO63" s="877">
        <v>0</v>
      </c>
      <c r="AP63" s="50"/>
      <c r="AQ63" s="876">
        <v>0</v>
      </c>
      <c r="AR63" s="861">
        <v>0</v>
      </c>
      <c r="AS63" s="861">
        <v>148620.60304883</v>
      </c>
      <c r="AT63" s="861">
        <v>148620.60304883</v>
      </c>
      <c r="AU63" s="861">
        <v>139665.85386660299</v>
      </c>
      <c r="AV63" s="861">
        <v>109105.56789739701</v>
      </c>
      <c r="AW63" s="861">
        <v>109105.56789739701</v>
      </c>
      <c r="AX63" s="861">
        <v>109105.56789739701</v>
      </c>
      <c r="AY63" s="861">
        <v>109105.56789739701</v>
      </c>
      <c r="AZ63" s="861">
        <v>108976.992549246</v>
      </c>
      <c r="BA63" s="861">
        <v>91643.319263644007</v>
      </c>
      <c r="BB63" s="861">
        <v>91643.319263644007</v>
      </c>
      <c r="BC63" s="861">
        <v>79744.471434114006</v>
      </c>
      <c r="BD63" s="861">
        <v>51267.988136737004</v>
      </c>
      <c r="BE63" s="861">
        <v>51267.988136737004</v>
      </c>
      <c r="BF63" s="861">
        <v>48562.402839736002</v>
      </c>
      <c r="BG63" s="861">
        <v>48562.402839736002</v>
      </c>
      <c r="BH63" s="861">
        <v>48214.992455510001</v>
      </c>
      <c r="BI63" s="861">
        <v>41617.63969933</v>
      </c>
      <c r="BJ63" s="861">
        <v>24428.614629296</v>
      </c>
      <c r="BK63" s="861">
        <v>24428.614629296</v>
      </c>
      <c r="BL63" s="861">
        <v>24428.614629296</v>
      </c>
      <c r="BM63" s="861">
        <v>0</v>
      </c>
      <c r="BN63" s="861">
        <v>0</v>
      </c>
      <c r="BO63" s="861">
        <v>0</v>
      </c>
      <c r="BP63" s="861">
        <v>0</v>
      </c>
      <c r="BQ63" s="861">
        <v>0</v>
      </c>
      <c r="BR63" s="861">
        <v>0</v>
      </c>
      <c r="BS63" s="861">
        <v>0</v>
      </c>
      <c r="BT63" s="877">
        <v>0</v>
      </c>
    </row>
    <row r="64" spans="2:73">
      <c r="B64" s="874" t="s">
        <v>208</v>
      </c>
      <c r="C64" s="874" t="s">
        <v>847</v>
      </c>
      <c r="D64" s="874" t="s">
        <v>14</v>
      </c>
      <c r="E64" s="874" t="s">
        <v>848</v>
      </c>
      <c r="F64" s="874" t="s">
        <v>29</v>
      </c>
      <c r="G64" s="874" t="s">
        <v>849</v>
      </c>
      <c r="H64" s="875">
        <v>2013</v>
      </c>
      <c r="I64" s="874" t="s">
        <v>580</v>
      </c>
      <c r="J64" s="874" t="s">
        <v>596</v>
      </c>
      <c r="K64" s="50"/>
      <c r="L64" s="876">
        <v>0</v>
      </c>
      <c r="M64" s="861">
        <v>0</v>
      </c>
      <c r="N64" s="861">
        <v>5.406790537</v>
      </c>
      <c r="O64" s="861">
        <v>5.4047529689999996</v>
      </c>
      <c r="P64" s="861">
        <v>5.4045677349999997</v>
      </c>
      <c r="Q64" s="861">
        <v>5.0615008010000002</v>
      </c>
      <c r="R64" s="861">
        <v>4.8907082590000002</v>
      </c>
      <c r="S64" s="861">
        <v>4.7199157329999997</v>
      </c>
      <c r="T64" s="861">
        <v>4.6574438779999996</v>
      </c>
      <c r="U64" s="861">
        <v>4.6574438779999996</v>
      </c>
      <c r="V64" s="861">
        <v>3.3235091720000001</v>
      </c>
      <c r="W64" s="861">
        <v>3.3235091720000001</v>
      </c>
      <c r="X64" s="861">
        <v>3.3150123360000001</v>
      </c>
      <c r="Y64" s="861">
        <v>3.3150123360000001</v>
      </c>
      <c r="Z64" s="861">
        <v>3.3150123360000001</v>
      </c>
      <c r="AA64" s="861">
        <v>3.3150123360000001</v>
      </c>
      <c r="AB64" s="861">
        <v>0.30539061099999998</v>
      </c>
      <c r="AC64" s="861">
        <v>0.2569227</v>
      </c>
      <c r="AD64" s="861">
        <v>0.2569227</v>
      </c>
      <c r="AE64" s="861">
        <v>0.2569227</v>
      </c>
      <c r="AF64" s="861">
        <v>0.2569227</v>
      </c>
      <c r="AG64" s="861">
        <v>0.2569227</v>
      </c>
      <c r="AH64" s="861">
        <v>0.2569227</v>
      </c>
      <c r="AI64" s="861">
        <v>0</v>
      </c>
      <c r="AJ64" s="861">
        <v>0</v>
      </c>
      <c r="AK64" s="861">
        <v>0</v>
      </c>
      <c r="AL64" s="861">
        <v>0</v>
      </c>
      <c r="AM64" s="861">
        <v>0</v>
      </c>
      <c r="AN64" s="861">
        <v>0</v>
      </c>
      <c r="AO64" s="877">
        <v>0</v>
      </c>
      <c r="AP64" s="50"/>
      <c r="AQ64" s="876">
        <v>0</v>
      </c>
      <c r="AR64" s="861">
        <v>0</v>
      </c>
      <c r="AS64" s="861">
        <v>66032.816413879002</v>
      </c>
      <c r="AT64" s="861">
        <v>65993.591880798005</v>
      </c>
      <c r="AU64" s="861">
        <v>65990.026016235002</v>
      </c>
      <c r="AV64" s="861">
        <v>59385.762853622</v>
      </c>
      <c r="AW64" s="861">
        <v>56097.895929336999</v>
      </c>
      <c r="AX64" s="861">
        <v>52810.027921677</v>
      </c>
      <c r="AY64" s="861">
        <v>51607.403791427998</v>
      </c>
      <c r="AZ64" s="861">
        <v>51607.403791427998</v>
      </c>
      <c r="BA64" s="861">
        <v>25928.288002014</v>
      </c>
      <c r="BB64" s="861">
        <v>25928.288002014</v>
      </c>
      <c r="BC64" s="861">
        <v>25858.220581055</v>
      </c>
      <c r="BD64" s="861">
        <v>25858.220581055</v>
      </c>
      <c r="BE64" s="861">
        <v>25858.220581055</v>
      </c>
      <c r="BF64" s="861">
        <v>25858.220581055</v>
      </c>
      <c r="BG64" s="861">
        <v>2293.8104858400002</v>
      </c>
      <c r="BH64" s="861">
        <v>1894.1297607419999</v>
      </c>
      <c r="BI64" s="861">
        <v>1894.1297607419999</v>
      </c>
      <c r="BJ64" s="861">
        <v>1894.1297607419999</v>
      </c>
      <c r="BK64" s="861">
        <v>1894.1297607419999</v>
      </c>
      <c r="BL64" s="861">
        <v>1894.1297607419999</v>
      </c>
      <c r="BM64" s="861">
        <v>1894.1297607419999</v>
      </c>
      <c r="BN64" s="861">
        <v>0</v>
      </c>
      <c r="BO64" s="861">
        <v>0</v>
      </c>
      <c r="BP64" s="861">
        <v>0</v>
      </c>
      <c r="BQ64" s="861">
        <v>0</v>
      </c>
      <c r="BR64" s="861">
        <v>0</v>
      </c>
      <c r="BS64" s="861">
        <v>0</v>
      </c>
      <c r="BT64" s="877">
        <v>0</v>
      </c>
    </row>
    <row r="65" spans="2:73">
      <c r="B65" s="874" t="s">
        <v>208</v>
      </c>
      <c r="C65" s="874" t="s">
        <v>847</v>
      </c>
      <c r="D65" s="874" t="s">
        <v>860</v>
      </c>
      <c r="E65" s="874" t="s">
        <v>848</v>
      </c>
      <c r="F65" s="874" t="s">
        <v>29</v>
      </c>
      <c r="G65" s="874" t="s">
        <v>849</v>
      </c>
      <c r="H65" s="875">
        <v>2012</v>
      </c>
      <c r="I65" s="874" t="s">
        <v>580</v>
      </c>
      <c r="J65" s="874" t="s">
        <v>589</v>
      </c>
      <c r="K65" s="50"/>
      <c r="L65" s="876">
        <v>0</v>
      </c>
      <c r="M65" s="861">
        <v>3.1899587459999998</v>
      </c>
      <c r="N65" s="861">
        <v>3.1899587459999998</v>
      </c>
      <c r="O65" s="861">
        <v>3.1899587459999998</v>
      </c>
      <c r="P65" s="861">
        <v>3.1899587459999998</v>
      </c>
      <c r="Q65" s="861">
        <v>3.1899587459999998</v>
      </c>
      <c r="R65" s="861">
        <v>3.1899587459999998</v>
      </c>
      <c r="S65" s="861">
        <v>3.1899587459999998</v>
      </c>
      <c r="T65" s="861">
        <v>3.1899587459999998</v>
      </c>
      <c r="U65" s="861">
        <v>3.1899587459999998</v>
      </c>
      <c r="V65" s="861">
        <v>3.1899587459999998</v>
      </c>
      <c r="W65" s="861">
        <v>3.1899587459999998</v>
      </c>
      <c r="X65" s="861">
        <v>3.1899587459999998</v>
      </c>
      <c r="Y65" s="861">
        <v>3.1899587459999998</v>
      </c>
      <c r="Z65" s="861">
        <v>3.1899587459999998</v>
      </c>
      <c r="AA65" s="861">
        <v>3.1899587459999998</v>
      </c>
      <c r="AB65" s="861">
        <v>3.1899587459999998</v>
      </c>
      <c r="AC65" s="861">
        <v>3.1899587459999998</v>
      </c>
      <c r="AD65" s="861">
        <v>3.1899587459999998</v>
      </c>
      <c r="AE65" s="861">
        <v>3.1899587459999998</v>
      </c>
      <c r="AF65" s="861">
        <v>2.756945349</v>
      </c>
      <c r="AG65" s="861">
        <v>0</v>
      </c>
      <c r="AH65" s="861">
        <v>0</v>
      </c>
      <c r="AI65" s="861">
        <v>0</v>
      </c>
      <c r="AJ65" s="861">
        <v>0</v>
      </c>
      <c r="AK65" s="861">
        <v>0</v>
      </c>
      <c r="AL65" s="861">
        <v>0</v>
      </c>
      <c r="AM65" s="861">
        <v>0</v>
      </c>
      <c r="AN65" s="861">
        <v>0</v>
      </c>
      <c r="AO65" s="877">
        <v>0</v>
      </c>
      <c r="AP65" s="50"/>
      <c r="AQ65" s="876">
        <v>0</v>
      </c>
      <c r="AR65" s="861">
        <v>6501.842742115</v>
      </c>
      <c r="AS65" s="861">
        <v>6501.842742115</v>
      </c>
      <c r="AT65" s="861">
        <v>6501.842742115</v>
      </c>
      <c r="AU65" s="861">
        <v>6501.842742115</v>
      </c>
      <c r="AV65" s="861">
        <v>6501.842742115</v>
      </c>
      <c r="AW65" s="861">
        <v>6501.842742115</v>
      </c>
      <c r="AX65" s="861">
        <v>6501.842742115</v>
      </c>
      <c r="AY65" s="861">
        <v>6501.842742115</v>
      </c>
      <c r="AZ65" s="861">
        <v>6501.842742115</v>
      </c>
      <c r="BA65" s="861">
        <v>6501.842742115</v>
      </c>
      <c r="BB65" s="861">
        <v>6501.842742115</v>
      </c>
      <c r="BC65" s="861">
        <v>6501.842742115</v>
      </c>
      <c r="BD65" s="861">
        <v>6501.842742115</v>
      </c>
      <c r="BE65" s="861">
        <v>6501.842742115</v>
      </c>
      <c r="BF65" s="861">
        <v>6501.842742115</v>
      </c>
      <c r="BG65" s="861">
        <v>6501.842742115</v>
      </c>
      <c r="BH65" s="861">
        <v>6501.842742115</v>
      </c>
      <c r="BI65" s="861">
        <v>6501.842742115</v>
      </c>
      <c r="BJ65" s="861">
        <v>6069.7271199979996</v>
      </c>
      <c r="BK65" s="861">
        <v>0</v>
      </c>
      <c r="BL65" s="861">
        <v>0</v>
      </c>
      <c r="BM65" s="861">
        <v>0</v>
      </c>
      <c r="BN65" s="861">
        <v>0</v>
      </c>
      <c r="BO65" s="861">
        <v>0</v>
      </c>
      <c r="BP65" s="861">
        <v>0</v>
      </c>
      <c r="BQ65" s="861">
        <v>0</v>
      </c>
      <c r="BR65" s="861">
        <v>0</v>
      </c>
      <c r="BS65" s="861">
        <v>0</v>
      </c>
      <c r="BT65" s="877">
        <v>0</v>
      </c>
    </row>
    <row r="66" spans="2:73">
      <c r="B66" s="874" t="s">
        <v>208</v>
      </c>
      <c r="C66" s="874" t="s">
        <v>847</v>
      </c>
      <c r="D66" s="874" t="s">
        <v>860</v>
      </c>
      <c r="E66" s="874" t="s">
        <v>848</v>
      </c>
      <c r="F66" s="874" t="s">
        <v>29</v>
      </c>
      <c r="G66" s="874" t="s">
        <v>849</v>
      </c>
      <c r="H66" s="875">
        <v>2013</v>
      </c>
      <c r="I66" s="874" t="s">
        <v>580</v>
      </c>
      <c r="J66" s="874" t="s">
        <v>596</v>
      </c>
      <c r="K66" s="50"/>
      <c r="L66" s="876">
        <v>0</v>
      </c>
      <c r="M66" s="861">
        <v>0</v>
      </c>
      <c r="N66" s="861">
        <v>231.59423398000001</v>
      </c>
      <c r="O66" s="861">
        <v>231.59423398000001</v>
      </c>
      <c r="P66" s="861">
        <v>231.59423398000001</v>
      </c>
      <c r="Q66" s="861">
        <v>231.59423398000001</v>
      </c>
      <c r="R66" s="861">
        <v>231.59423398000001</v>
      </c>
      <c r="S66" s="861">
        <v>231.59423398000001</v>
      </c>
      <c r="T66" s="861">
        <v>231.59423398000001</v>
      </c>
      <c r="U66" s="861">
        <v>231.59423398000001</v>
      </c>
      <c r="V66" s="861">
        <v>231.59423398000001</v>
      </c>
      <c r="W66" s="861">
        <v>231.59423398000001</v>
      </c>
      <c r="X66" s="861">
        <v>231.59423398000001</v>
      </c>
      <c r="Y66" s="861">
        <v>231.59423398000001</v>
      </c>
      <c r="Z66" s="861">
        <v>231.59423398000001</v>
      </c>
      <c r="AA66" s="861">
        <v>231.59423398000001</v>
      </c>
      <c r="AB66" s="861">
        <v>231.59423398000001</v>
      </c>
      <c r="AC66" s="861">
        <v>231.59423398000001</v>
      </c>
      <c r="AD66" s="861">
        <v>231.59423398000001</v>
      </c>
      <c r="AE66" s="861">
        <v>231.59423398000001</v>
      </c>
      <c r="AF66" s="861">
        <v>182.74119982900001</v>
      </c>
      <c r="AG66" s="861">
        <v>0</v>
      </c>
      <c r="AH66" s="861">
        <v>0</v>
      </c>
      <c r="AI66" s="861">
        <v>0</v>
      </c>
      <c r="AJ66" s="861">
        <v>0</v>
      </c>
      <c r="AK66" s="861">
        <v>0</v>
      </c>
      <c r="AL66" s="861">
        <v>0</v>
      </c>
      <c r="AM66" s="861">
        <v>0</v>
      </c>
      <c r="AN66" s="861">
        <v>0</v>
      </c>
      <c r="AO66" s="877">
        <v>0</v>
      </c>
      <c r="AP66" s="50"/>
      <c r="AQ66" s="876">
        <v>0</v>
      </c>
      <c r="AR66" s="861">
        <v>0</v>
      </c>
      <c r="AS66" s="861">
        <v>398520.90540731599</v>
      </c>
      <c r="AT66" s="861">
        <v>398520.90540731599</v>
      </c>
      <c r="AU66" s="861">
        <v>398520.90540731599</v>
      </c>
      <c r="AV66" s="861">
        <v>398520.90540731599</v>
      </c>
      <c r="AW66" s="861">
        <v>398520.90540731599</v>
      </c>
      <c r="AX66" s="861">
        <v>398520.90540731599</v>
      </c>
      <c r="AY66" s="861">
        <v>398520.90540731599</v>
      </c>
      <c r="AZ66" s="861">
        <v>398520.90540731599</v>
      </c>
      <c r="BA66" s="861">
        <v>398520.90540731599</v>
      </c>
      <c r="BB66" s="861">
        <v>398520.90540731599</v>
      </c>
      <c r="BC66" s="861">
        <v>398520.90540731599</v>
      </c>
      <c r="BD66" s="861">
        <v>398520.90540731599</v>
      </c>
      <c r="BE66" s="861">
        <v>398520.90540731599</v>
      </c>
      <c r="BF66" s="861">
        <v>398520.90540731599</v>
      </c>
      <c r="BG66" s="861">
        <v>398520.90540731599</v>
      </c>
      <c r="BH66" s="861">
        <v>398520.90540731599</v>
      </c>
      <c r="BI66" s="861">
        <v>398520.90540731599</v>
      </c>
      <c r="BJ66" s="861">
        <v>398520.90540731599</v>
      </c>
      <c r="BK66" s="861">
        <v>354833.86367191101</v>
      </c>
      <c r="BL66" s="861">
        <v>0</v>
      </c>
      <c r="BM66" s="861">
        <v>0</v>
      </c>
      <c r="BN66" s="861">
        <v>0</v>
      </c>
      <c r="BO66" s="861">
        <v>0</v>
      </c>
      <c r="BP66" s="861">
        <v>0</v>
      </c>
      <c r="BQ66" s="861">
        <v>0</v>
      </c>
      <c r="BR66" s="861">
        <v>0</v>
      </c>
      <c r="BS66" s="861">
        <v>0</v>
      </c>
      <c r="BT66" s="877">
        <v>0</v>
      </c>
    </row>
    <row r="67" spans="2:73">
      <c r="B67" s="874" t="s">
        <v>208</v>
      </c>
      <c r="C67" s="874" t="s">
        <v>847</v>
      </c>
      <c r="D67" s="874" t="s">
        <v>861</v>
      </c>
      <c r="E67" s="874" t="s">
        <v>848</v>
      </c>
      <c r="F67" s="874" t="s">
        <v>29</v>
      </c>
      <c r="G67" s="874" t="s">
        <v>852</v>
      </c>
      <c r="H67" s="875">
        <v>2012</v>
      </c>
      <c r="I67" s="874" t="s">
        <v>580</v>
      </c>
      <c r="J67" s="874" t="s">
        <v>589</v>
      </c>
      <c r="K67" s="50"/>
      <c r="L67" s="876">
        <v>0</v>
      </c>
      <c r="M67" s="861">
        <v>0</v>
      </c>
      <c r="N67" s="861">
        <v>493.5308</v>
      </c>
      <c r="O67" s="861">
        <v>0</v>
      </c>
      <c r="P67" s="861">
        <v>0</v>
      </c>
      <c r="Q67" s="861">
        <v>0</v>
      </c>
      <c r="R67" s="861">
        <v>0</v>
      </c>
      <c r="S67" s="861">
        <v>0</v>
      </c>
      <c r="T67" s="861">
        <v>0</v>
      </c>
      <c r="U67" s="861">
        <v>0</v>
      </c>
      <c r="V67" s="861">
        <v>0</v>
      </c>
      <c r="W67" s="861">
        <v>0</v>
      </c>
      <c r="X67" s="861">
        <v>0</v>
      </c>
      <c r="Y67" s="861">
        <v>0</v>
      </c>
      <c r="Z67" s="861">
        <v>0</v>
      </c>
      <c r="AA67" s="861">
        <v>0</v>
      </c>
      <c r="AB67" s="861">
        <v>0</v>
      </c>
      <c r="AC67" s="861">
        <v>0</v>
      </c>
      <c r="AD67" s="861">
        <v>0</v>
      </c>
      <c r="AE67" s="861">
        <v>0</v>
      </c>
      <c r="AF67" s="861">
        <v>0</v>
      </c>
      <c r="AG67" s="861">
        <v>0</v>
      </c>
      <c r="AH67" s="861">
        <v>0</v>
      </c>
      <c r="AI67" s="861">
        <v>0</v>
      </c>
      <c r="AJ67" s="861">
        <v>0</v>
      </c>
      <c r="AK67" s="861">
        <v>0</v>
      </c>
      <c r="AL67" s="861">
        <v>0</v>
      </c>
      <c r="AM67" s="861">
        <v>0</v>
      </c>
      <c r="AN67" s="861">
        <v>0</v>
      </c>
      <c r="AO67" s="877">
        <v>0</v>
      </c>
      <c r="AP67" s="50"/>
      <c r="AQ67" s="876">
        <v>0</v>
      </c>
      <c r="AR67" s="861">
        <v>0</v>
      </c>
      <c r="AS67" s="861">
        <v>484.029</v>
      </c>
      <c r="AT67" s="861">
        <v>0</v>
      </c>
      <c r="AU67" s="861">
        <v>0</v>
      </c>
      <c r="AV67" s="861">
        <v>0</v>
      </c>
      <c r="AW67" s="861">
        <v>0</v>
      </c>
      <c r="AX67" s="861">
        <v>0</v>
      </c>
      <c r="AY67" s="861">
        <v>0</v>
      </c>
      <c r="AZ67" s="861">
        <v>0</v>
      </c>
      <c r="BA67" s="861">
        <v>0</v>
      </c>
      <c r="BB67" s="861">
        <v>0</v>
      </c>
      <c r="BC67" s="861">
        <v>0</v>
      </c>
      <c r="BD67" s="861">
        <v>0</v>
      </c>
      <c r="BE67" s="861">
        <v>0</v>
      </c>
      <c r="BF67" s="861">
        <v>0</v>
      </c>
      <c r="BG67" s="861">
        <v>0</v>
      </c>
      <c r="BH67" s="861">
        <v>0</v>
      </c>
      <c r="BI67" s="861">
        <v>0</v>
      </c>
      <c r="BJ67" s="861">
        <v>0</v>
      </c>
      <c r="BK67" s="861">
        <v>0</v>
      </c>
      <c r="BL67" s="861">
        <v>0</v>
      </c>
      <c r="BM67" s="861">
        <v>0</v>
      </c>
      <c r="BN67" s="861">
        <v>0</v>
      </c>
      <c r="BO67" s="861">
        <v>0</v>
      </c>
      <c r="BP67" s="861">
        <v>0</v>
      </c>
      <c r="BQ67" s="861">
        <v>0</v>
      </c>
      <c r="BR67" s="861">
        <v>0</v>
      </c>
      <c r="BS67" s="861">
        <v>0</v>
      </c>
      <c r="BT67" s="877">
        <v>0</v>
      </c>
    </row>
    <row r="68" spans="2:73">
      <c r="B68" s="874" t="s">
        <v>208</v>
      </c>
      <c r="C68" s="874" t="s">
        <v>847</v>
      </c>
      <c r="D68" s="874" t="s">
        <v>861</v>
      </c>
      <c r="E68" s="874" t="s">
        <v>848</v>
      </c>
      <c r="F68" s="874" t="s">
        <v>29</v>
      </c>
      <c r="G68" s="874" t="s">
        <v>852</v>
      </c>
      <c r="H68" s="875">
        <v>2013</v>
      </c>
      <c r="I68" s="874" t="s">
        <v>580</v>
      </c>
      <c r="J68" s="874" t="s">
        <v>596</v>
      </c>
      <c r="K68" s="50"/>
      <c r="L68" s="876">
        <v>0</v>
      </c>
      <c r="M68" s="861">
        <v>0</v>
      </c>
      <c r="N68" s="861">
        <v>1389.8240000000001</v>
      </c>
      <c r="O68" s="861">
        <v>0</v>
      </c>
      <c r="P68" s="861">
        <v>0</v>
      </c>
      <c r="Q68" s="861">
        <v>0</v>
      </c>
      <c r="R68" s="861">
        <v>0</v>
      </c>
      <c r="S68" s="861">
        <v>0</v>
      </c>
      <c r="T68" s="861">
        <v>0</v>
      </c>
      <c r="U68" s="861">
        <v>0</v>
      </c>
      <c r="V68" s="861">
        <v>0</v>
      </c>
      <c r="W68" s="861">
        <v>0</v>
      </c>
      <c r="X68" s="861">
        <v>0</v>
      </c>
      <c r="Y68" s="861">
        <v>0</v>
      </c>
      <c r="Z68" s="861">
        <v>0</v>
      </c>
      <c r="AA68" s="861">
        <v>0</v>
      </c>
      <c r="AB68" s="861">
        <v>0</v>
      </c>
      <c r="AC68" s="861">
        <v>0</v>
      </c>
      <c r="AD68" s="861">
        <v>0</v>
      </c>
      <c r="AE68" s="861">
        <v>0</v>
      </c>
      <c r="AF68" s="861">
        <v>0</v>
      </c>
      <c r="AG68" s="861">
        <v>0</v>
      </c>
      <c r="AH68" s="861">
        <v>0</v>
      </c>
      <c r="AI68" s="861">
        <v>0</v>
      </c>
      <c r="AJ68" s="861">
        <v>0</v>
      </c>
      <c r="AK68" s="861">
        <v>0</v>
      </c>
      <c r="AL68" s="861">
        <v>0</v>
      </c>
      <c r="AM68" s="861">
        <v>0</v>
      </c>
      <c r="AN68" s="861">
        <v>0</v>
      </c>
      <c r="AO68" s="877">
        <v>0</v>
      </c>
      <c r="AP68" s="50"/>
      <c r="AQ68" s="876">
        <v>0</v>
      </c>
      <c r="AR68" s="861">
        <v>0</v>
      </c>
      <c r="AS68" s="861">
        <v>1001.236</v>
      </c>
      <c r="AT68" s="861">
        <v>0</v>
      </c>
      <c r="AU68" s="861">
        <v>0</v>
      </c>
      <c r="AV68" s="861">
        <v>0</v>
      </c>
      <c r="AW68" s="861">
        <v>0</v>
      </c>
      <c r="AX68" s="861">
        <v>0</v>
      </c>
      <c r="AY68" s="861">
        <v>0</v>
      </c>
      <c r="AZ68" s="861">
        <v>0</v>
      </c>
      <c r="BA68" s="861">
        <v>0</v>
      </c>
      <c r="BB68" s="861">
        <v>0</v>
      </c>
      <c r="BC68" s="861">
        <v>0</v>
      </c>
      <c r="BD68" s="861">
        <v>0</v>
      </c>
      <c r="BE68" s="861">
        <v>0</v>
      </c>
      <c r="BF68" s="861">
        <v>0</v>
      </c>
      <c r="BG68" s="861">
        <v>0</v>
      </c>
      <c r="BH68" s="861">
        <v>0</v>
      </c>
      <c r="BI68" s="861">
        <v>0</v>
      </c>
      <c r="BJ68" s="861">
        <v>0</v>
      </c>
      <c r="BK68" s="861">
        <v>0</v>
      </c>
      <c r="BL68" s="861">
        <v>0</v>
      </c>
      <c r="BM68" s="861">
        <v>0</v>
      </c>
      <c r="BN68" s="861">
        <v>0</v>
      </c>
      <c r="BO68" s="861">
        <v>0</v>
      </c>
      <c r="BP68" s="861">
        <v>0</v>
      </c>
      <c r="BQ68" s="861">
        <v>0</v>
      </c>
      <c r="BR68" s="861">
        <v>0</v>
      </c>
      <c r="BS68" s="861">
        <v>0</v>
      </c>
      <c r="BT68" s="877">
        <v>0</v>
      </c>
    </row>
    <row r="69" spans="2:73">
      <c r="B69" s="874" t="s">
        <v>208</v>
      </c>
      <c r="C69" s="874" t="s">
        <v>847</v>
      </c>
      <c r="D69" s="874" t="s">
        <v>862</v>
      </c>
      <c r="E69" s="874" t="s">
        <v>848</v>
      </c>
      <c r="F69" s="874" t="s">
        <v>29</v>
      </c>
      <c r="G69" s="874" t="s">
        <v>852</v>
      </c>
      <c r="H69" s="875">
        <v>2012</v>
      </c>
      <c r="I69" s="874" t="s">
        <v>580</v>
      </c>
      <c r="J69" s="874" t="s">
        <v>589</v>
      </c>
      <c r="K69" s="50"/>
      <c r="L69" s="876">
        <v>0</v>
      </c>
      <c r="M69" s="861">
        <v>0</v>
      </c>
      <c r="N69" s="861">
        <v>0</v>
      </c>
      <c r="O69" s="861">
        <v>0</v>
      </c>
      <c r="P69" s="861">
        <v>0</v>
      </c>
      <c r="Q69" s="861">
        <v>0</v>
      </c>
      <c r="R69" s="861">
        <v>0</v>
      </c>
      <c r="S69" s="861">
        <v>0</v>
      </c>
      <c r="T69" s="861">
        <v>0</v>
      </c>
      <c r="U69" s="861">
        <v>0</v>
      </c>
      <c r="V69" s="861">
        <v>0</v>
      </c>
      <c r="W69" s="861">
        <v>0</v>
      </c>
      <c r="X69" s="861">
        <v>0</v>
      </c>
      <c r="Y69" s="861">
        <v>0</v>
      </c>
      <c r="Z69" s="861">
        <v>0</v>
      </c>
      <c r="AA69" s="861">
        <v>0</v>
      </c>
      <c r="AB69" s="861">
        <v>0</v>
      </c>
      <c r="AC69" s="861">
        <v>0</v>
      </c>
      <c r="AD69" s="861">
        <v>0</v>
      </c>
      <c r="AE69" s="861">
        <v>0</v>
      </c>
      <c r="AF69" s="861">
        <v>0</v>
      </c>
      <c r="AG69" s="861">
        <v>0</v>
      </c>
      <c r="AH69" s="861">
        <v>0</v>
      </c>
      <c r="AI69" s="861">
        <v>0</v>
      </c>
      <c r="AJ69" s="861">
        <v>0</v>
      </c>
      <c r="AK69" s="861">
        <v>0</v>
      </c>
      <c r="AL69" s="861">
        <v>0</v>
      </c>
      <c r="AM69" s="861">
        <v>0</v>
      </c>
      <c r="AN69" s="861">
        <v>0</v>
      </c>
      <c r="AO69" s="877">
        <v>0</v>
      </c>
      <c r="AP69" s="50"/>
      <c r="AQ69" s="876">
        <v>0</v>
      </c>
      <c r="AR69" s="861">
        <v>0</v>
      </c>
      <c r="AS69" s="861">
        <v>0</v>
      </c>
      <c r="AT69" s="861">
        <v>0</v>
      </c>
      <c r="AU69" s="861">
        <v>0</v>
      </c>
      <c r="AV69" s="861">
        <v>0</v>
      </c>
      <c r="AW69" s="861">
        <v>0</v>
      </c>
      <c r="AX69" s="861">
        <v>0</v>
      </c>
      <c r="AY69" s="861">
        <v>0</v>
      </c>
      <c r="AZ69" s="861">
        <v>0</v>
      </c>
      <c r="BA69" s="861">
        <v>0</v>
      </c>
      <c r="BB69" s="861">
        <v>0</v>
      </c>
      <c r="BC69" s="861">
        <v>0</v>
      </c>
      <c r="BD69" s="861">
        <v>0</v>
      </c>
      <c r="BE69" s="861">
        <v>0</v>
      </c>
      <c r="BF69" s="861">
        <v>0</v>
      </c>
      <c r="BG69" s="861">
        <v>0</v>
      </c>
      <c r="BH69" s="861">
        <v>0</v>
      </c>
      <c r="BI69" s="861">
        <v>0</v>
      </c>
      <c r="BJ69" s="861">
        <v>0</v>
      </c>
      <c r="BK69" s="861">
        <v>0</v>
      </c>
      <c r="BL69" s="861">
        <v>0</v>
      </c>
      <c r="BM69" s="861">
        <v>0</v>
      </c>
      <c r="BN69" s="861">
        <v>0</v>
      </c>
      <c r="BO69" s="861">
        <v>0</v>
      </c>
      <c r="BP69" s="861">
        <v>0</v>
      </c>
      <c r="BQ69" s="861">
        <v>0</v>
      </c>
      <c r="BR69" s="861">
        <v>0</v>
      </c>
      <c r="BS69" s="861">
        <v>0</v>
      </c>
      <c r="BT69" s="877">
        <v>0</v>
      </c>
    </row>
    <row r="70" spans="2:73">
      <c r="B70" s="874" t="s">
        <v>208</v>
      </c>
      <c r="C70" s="874" t="s">
        <v>847</v>
      </c>
      <c r="D70" s="874" t="s">
        <v>862</v>
      </c>
      <c r="E70" s="874" t="s">
        <v>848</v>
      </c>
      <c r="F70" s="874" t="s">
        <v>29</v>
      </c>
      <c r="G70" s="874" t="s">
        <v>852</v>
      </c>
      <c r="H70" s="875">
        <v>2013</v>
      </c>
      <c r="I70" s="874" t="s">
        <v>580</v>
      </c>
      <c r="J70" s="874" t="s">
        <v>596</v>
      </c>
      <c r="K70" s="50"/>
      <c r="L70" s="876">
        <v>0</v>
      </c>
      <c r="M70" s="861">
        <v>0</v>
      </c>
      <c r="N70" s="861">
        <v>0</v>
      </c>
      <c r="O70" s="861">
        <v>0</v>
      </c>
      <c r="P70" s="861">
        <v>0</v>
      </c>
      <c r="Q70" s="861">
        <v>0</v>
      </c>
      <c r="R70" s="861">
        <v>0</v>
      </c>
      <c r="S70" s="861">
        <v>0</v>
      </c>
      <c r="T70" s="861">
        <v>0</v>
      </c>
      <c r="U70" s="861">
        <v>0</v>
      </c>
      <c r="V70" s="861">
        <v>0</v>
      </c>
      <c r="W70" s="861">
        <v>0</v>
      </c>
      <c r="X70" s="861">
        <v>0</v>
      </c>
      <c r="Y70" s="861">
        <v>0</v>
      </c>
      <c r="Z70" s="861">
        <v>0</v>
      </c>
      <c r="AA70" s="861">
        <v>0</v>
      </c>
      <c r="AB70" s="861">
        <v>0</v>
      </c>
      <c r="AC70" s="861">
        <v>0</v>
      </c>
      <c r="AD70" s="861">
        <v>0</v>
      </c>
      <c r="AE70" s="861">
        <v>0</v>
      </c>
      <c r="AF70" s="861">
        <v>0</v>
      </c>
      <c r="AG70" s="861">
        <v>0</v>
      </c>
      <c r="AH70" s="861">
        <v>0</v>
      </c>
      <c r="AI70" s="861">
        <v>0</v>
      </c>
      <c r="AJ70" s="861">
        <v>0</v>
      </c>
      <c r="AK70" s="861">
        <v>0</v>
      </c>
      <c r="AL70" s="861">
        <v>0</v>
      </c>
      <c r="AM70" s="861">
        <v>0</v>
      </c>
      <c r="AN70" s="861">
        <v>0</v>
      </c>
      <c r="AO70" s="877">
        <v>0</v>
      </c>
      <c r="AP70" s="50"/>
      <c r="AQ70" s="876">
        <v>0</v>
      </c>
      <c r="AR70" s="861">
        <v>0</v>
      </c>
      <c r="AS70" s="861">
        <v>0</v>
      </c>
      <c r="AT70" s="861">
        <v>0</v>
      </c>
      <c r="AU70" s="861">
        <v>0</v>
      </c>
      <c r="AV70" s="861">
        <v>0</v>
      </c>
      <c r="AW70" s="861">
        <v>0</v>
      </c>
      <c r="AX70" s="861">
        <v>0</v>
      </c>
      <c r="AY70" s="861">
        <v>0</v>
      </c>
      <c r="AZ70" s="861">
        <v>0</v>
      </c>
      <c r="BA70" s="861">
        <v>0</v>
      </c>
      <c r="BB70" s="861">
        <v>0</v>
      </c>
      <c r="BC70" s="861">
        <v>0</v>
      </c>
      <c r="BD70" s="861">
        <v>0</v>
      </c>
      <c r="BE70" s="861">
        <v>0</v>
      </c>
      <c r="BF70" s="861">
        <v>0</v>
      </c>
      <c r="BG70" s="861">
        <v>0</v>
      </c>
      <c r="BH70" s="861">
        <v>0</v>
      </c>
      <c r="BI70" s="861">
        <v>0</v>
      </c>
      <c r="BJ70" s="861">
        <v>0</v>
      </c>
      <c r="BK70" s="861">
        <v>0</v>
      </c>
      <c r="BL70" s="861">
        <v>0</v>
      </c>
      <c r="BM70" s="861">
        <v>0</v>
      </c>
      <c r="BN70" s="861">
        <v>0</v>
      </c>
      <c r="BO70" s="861">
        <v>0</v>
      </c>
      <c r="BP70" s="861">
        <v>0</v>
      </c>
      <c r="BQ70" s="861">
        <v>0</v>
      </c>
      <c r="BR70" s="861">
        <v>0</v>
      </c>
      <c r="BS70" s="861">
        <v>0</v>
      </c>
      <c r="BT70" s="877">
        <v>0</v>
      </c>
    </row>
    <row r="71" spans="2:73">
      <c r="B71" s="874" t="s">
        <v>208</v>
      </c>
      <c r="C71" s="874" t="s">
        <v>772</v>
      </c>
      <c r="D71" s="874" t="s">
        <v>856</v>
      </c>
      <c r="E71" s="874" t="s">
        <v>848</v>
      </c>
      <c r="F71" s="874" t="s">
        <v>772</v>
      </c>
      <c r="G71" s="874" t="s">
        <v>852</v>
      </c>
      <c r="H71" s="875">
        <v>2013</v>
      </c>
      <c r="I71" s="874" t="s">
        <v>580</v>
      </c>
      <c r="J71" s="874" t="s">
        <v>596</v>
      </c>
      <c r="K71" s="50"/>
      <c r="L71" s="876">
        <v>0</v>
      </c>
      <c r="M71" s="861">
        <v>0</v>
      </c>
      <c r="N71" s="861">
        <v>493.95370000000003</v>
      </c>
      <c r="O71" s="861">
        <v>0</v>
      </c>
      <c r="P71" s="861">
        <v>0</v>
      </c>
      <c r="Q71" s="861">
        <v>0</v>
      </c>
      <c r="R71" s="861">
        <v>0</v>
      </c>
      <c r="S71" s="861">
        <v>0</v>
      </c>
      <c r="T71" s="861">
        <v>0</v>
      </c>
      <c r="U71" s="861">
        <v>0</v>
      </c>
      <c r="V71" s="861">
        <v>0</v>
      </c>
      <c r="W71" s="861">
        <v>0</v>
      </c>
      <c r="X71" s="861">
        <v>0</v>
      </c>
      <c r="Y71" s="861">
        <v>0</v>
      </c>
      <c r="Z71" s="861">
        <v>0</v>
      </c>
      <c r="AA71" s="861">
        <v>0</v>
      </c>
      <c r="AB71" s="861">
        <v>0</v>
      </c>
      <c r="AC71" s="861">
        <v>0</v>
      </c>
      <c r="AD71" s="861">
        <v>0</v>
      </c>
      <c r="AE71" s="861">
        <v>0</v>
      </c>
      <c r="AF71" s="861">
        <v>0</v>
      </c>
      <c r="AG71" s="861">
        <v>0</v>
      </c>
      <c r="AH71" s="861">
        <v>0</v>
      </c>
      <c r="AI71" s="861">
        <v>0</v>
      </c>
      <c r="AJ71" s="861">
        <v>0</v>
      </c>
      <c r="AK71" s="861">
        <v>0</v>
      </c>
      <c r="AL71" s="861">
        <v>0</v>
      </c>
      <c r="AM71" s="861">
        <v>0</v>
      </c>
      <c r="AN71" s="861">
        <v>0</v>
      </c>
      <c r="AO71" s="877">
        <v>0</v>
      </c>
      <c r="AP71" s="50"/>
      <c r="AQ71" s="878">
        <v>0</v>
      </c>
      <c r="AR71" s="879">
        <v>0</v>
      </c>
      <c r="AS71" s="879">
        <v>11247.63</v>
      </c>
      <c r="AT71" s="879">
        <v>0</v>
      </c>
      <c r="AU71" s="879">
        <v>0</v>
      </c>
      <c r="AV71" s="879">
        <v>0</v>
      </c>
      <c r="AW71" s="879">
        <v>0</v>
      </c>
      <c r="AX71" s="879">
        <v>0</v>
      </c>
      <c r="AY71" s="879">
        <v>0</v>
      </c>
      <c r="AZ71" s="879">
        <v>0</v>
      </c>
      <c r="BA71" s="879">
        <v>0</v>
      </c>
      <c r="BB71" s="879">
        <v>0</v>
      </c>
      <c r="BC71" s="879">
        <v>0</v>
      </c>
      <c r="BD71" s="879">
        <v>0</v>
      </c>
      <c r="BE71" s="879">
        <v>0</v>
      </c>
      <c r="BF71" s="879">
        <v>0</v>
      </c>
      <c r="BG71" s="879">
        <v>0</v>
      </c>
      <c r="BH71" s="879">
        <v>0</v>
      </c>
      <c r="BI71" s="879">
        <v>0</v>
      </c>
      <c r="BJ71" s="879">
        <v>0</v>
      </c>
      <c r="BK71" s="879">
        <v>0</v>
      </c>
      <c r="BL71" s="879">
        <v>0</v>
      </c>
      <c r="BM71" s="879">
        <v>0</v>
      </c>
      <c r="BN71" s="879">
        <v>0</v>
      </c>
      <c r="BO71" s="879">
        <v>0</v>
      </c>
      <c r="BP71" s="879">
        <v>0</v>
      </c>
      <c r="BQ71" s="879">
        <v>0</v>
      </c>
      <c r="BR71" s="879">
        <v>0</v>
      </c>
      <c r="BS71" s="879">
        <v>0</v>
      </c>
      <c r="BT71" s="880">
        <v>0</v>
      </c>
    </row>
    <row r="72" spans="2:73">
      <c r="B72" s="874" t="s">
        <v>208</v>
      </c>
      <c r="C72" s="874" t="s">
        <v>847</v>
      </c>
      <c r="D72" s="874" t="s">
        <v>1</v>
      </c>
      <c r="E72" s="874" t="s">
        <v>848</v>
      </c>
      <c r="F72" s="874" t="s">
        <v>29</v>
      </c>
      <c r="G72" s="874" t="s">
        <v>849</v>
      </c>
      <c r="H72" s="875">
        <v>2013</v>
      </c>
      <c r="I72" s="874" t="s">
        <v>580</v>
      </c>
      <c r="J72" s="874" t="s">
        <v>596</v>
      </c>
      <c r="K72" s="50"/>
      <c r="L72" s="876">
        <v>0</v>
      </c>
      <c r="M72" s="861">
        <v>0</v>
      </c>
      <c r="N72" s="861">
        <v>7.5597331806244519E-3</v>
      </c>
      <c r="O72" s="861">
        <v>7.5597331806244519E-3</v>
      </c>
      <c r="P72" s="861">
        <v>7.5597331806244519E-3</v>
      </c>
      <c r="Q72" s="861">
        <v>7.5597331806244519E-3</v>
      </c>
      <c r="R72" s="861">
        <v>4.1999123692547363E-3</v>
      </c>
      <c r="S72" s="861">
        <v>0</v>
      </c>
      <c r="T72" s="861">
        <v>0</v>
      </c>
      <c r="U72" s="861">
        <v>0</v>
      </c>
      <c r="V72" s="861">
        <v>0</v>
      </c>
      <c r="W72" s="861">
        <v>0</v>
      </c>
      <c r="X72" s="861">
        <v>0</v>
      </c>
      <c r="Y72" s="861">
        <v>0</v>
      </c>
      <c r="Z72" s="861">
        <v>0</v>
      </c>
      <c r="AA72" s="861">
        <v>0</v>
      </c>
      <c r="AB72" s="861">
        <v>0</v>
      </c>
      <c r="AC72" s="861">
        <v>0</v>
      </c>
      <c r="AD72" s="861">
        <v>0</v>
      </c>
      <c r="AE72" s="861">
        <v>0</v>
      </c>
      <c r="AF72" s="861">
        <v>0</v>
      </c>
      <c r="AG72" s="861">
        <v>0</v>
      </c>
      <c r="AH72" s="861">
        <v>0</v>
      </c>
      <c r="AI72" s="861">
        <v>0</v>
      </c>
      <c r="AJ72" s="861">
        <v>0</v>
      </c>
      <c r="AK72" s="861">
        <v>0</v>
      </c>
      <c r="AL72" s="861">
        <v>0</v>
      </c>
      <c r="AM72" s="861">
        <v>0</v>
      </c>
      <c r="AN72" s="861">
        <v>0</v>
      </c>
      <c r="AO72" s="877">
        <v>0</v>
      </c>
      <c r="AP72" s="50"/>
      <c r="AQ72" s="881">
        <v>0</v>
      </c>
      <c r="AR72" s="882">
        <v>0</v>
      </c>
      <c r="AS72" s="882">
        <v>52.903910583893328</v>
      </c>
      <c r="AT72" s="882">
        <v>52.903910583893328</v>
      </c>
      <c r="AU72" s="882">
        <v>52.903910583893328</v>
      </c>
      <c r="AV72" s="882">
        <v>52.903910583893328</v>
      </c>
      <c r="AW72" s="882">
        <v>28.576897645147252</v>
      </c>
      <c r="AX72" s="882">
        <v>0</v>
      </c>
      <c r="AY72" s="882">
        <v>0</v>
      </c>
      <c r="AZ72" s="882">
        <v>0</v>
      </c>
      <c r="BA72" s="882">
        <v>0</v>
      </c>
      <c r="BB72" s="882">
        <v>0</v>
      </c>
      <c r="BC72" s="882">
        <v>0</v>
      </c>
      <c r="BD72" s="882">
        <v>0</v>
      </c>
      <c r="BE72" s="882">
        <v>0</v>
      </c>
      <c r="BF72" s="882">
        <v>0</v>
      </c>
      <c r="BG72" s="882">
        <v>0</v>
      </c>
      <c r="BH72" s="882">
        <v>0</v>
      </c>
      <c r="BI72" s="882">
        <v>0</v>
      </c>
      <c r="BJ72" s="882">
        <v>0</v>
      </c>
      <c r="BK72" s="882">
        <v>0</v>
      </c>
      <c r="BL72" s="882">
        <v>0</v>
      </c>
      <c r="BM72" s="882">
        <v>0</v>
      </c>
      <c r="BN72" s="882">
        <v>0</v>
      </c>
      <c r="BO72" s="882">
        <v>0</v>
      </c>
      <c r="BP72" s="882">
        <v>0</v>
      </c>
      <c r="BQ72" s="882">
        <v>0</v>
      </c>
      <c r="BR72" s="882">
        <v>0</v>
      </c>
      <c r="BS72" s="882">
        <v>0</v>
      </c>
      <c r="BT72" s="883">
        <v>0</v>
      </c>
    </row>
    <row r="73" spans="2:73">
      <c r="B73" s="874" t="s">
        <v>208</v>
      </c>
      <c r="C73" s="874" t="s">
        <v>847</v>
      </c>
      <c r="D73" s="874" t="s">
        <v>860</v>
      </c>
      <c r="E73" s="874" t="s">
        <v>848</v>
      </c>
      <c r="F73" s="874" t="s">
        <v>29</v>
      </c>
      <c r="G73" s="874" t="s">
        <v>849</v>
      </c>
      <c r="H73" s="875">
        <v>2012</v>
      </c>
      <c r="I73" s="874" t="s">
        <v>580</v>
      </c>
      <c r="J73" s="874" t="s">
        <v>589</v>
      </c>
      <c r="K73" s="50"/>
      <c r="L73" s="876">
        <v>0</v>
      </c>
      <c r="M73" s="861">
        <v>3.5315843803788591E-2</v>
      </c>
      <c r="N73" s="861">
        <v>3.5315843803788591E-2</v>
      </c>
      <c r="O73" s="861">
        <v>3.5315843803788591E-2</v>
      </c>
      <c r="P73" s="861">
        <v>3.5315843803788591E-2</v>
      </c>
      <c r="Q73" s="861">
        <v>3.5315843803788591E-2</v>
      </c>
      <c r="R73" s="861">
        <v>3.5315843803788591E-2</v>
      </c>
      <c r="S73" s="861">
        <v>3.5315843803788591E-2</v>
      </c>
      <c r="T73" s="861">
        <v>3.5315843803788591E-2</v>
      </c>
      <c r="U73" s="861">
        <v>3.5315843803788591E-2</v>
      </c>
      <c r="V73" s="861">
        <v>3.5315843803788591E-2</v>
      </c>
      <c r="W73" s="861">
        <v>3.5315843803788591E-2</v>
      </c>
      <c r="X73" s="861">
        <v>3.5315843803788591E-2</v>
      </c>
      <c r="Y73" s="861">
        <v>3.5315843803788591E-2</v>
      </c>
      <c r="Z73" s="861">
        <v>3.5315843803788591E-2</v>
      </c>
      <c r="AA73" s="861">
        <v>3.5315843803788591E-2</v>
      </c>
      <c r="AB73" s="861">
        <v>3.5315843803788591E-2</v>
      </c>
      <c r="AC73" s="861">
        <v>3.5315843803788591E-2</v>
      </c>
      <c r="AD73" s="861">
        <v>3.5315843803788591E-2</v>
      </c>
      <c r="AE73" s="861">
        <v>3.5315843803788591E-2</v>
      </c>
      <c r="AF73" s="861">
        <v>3.035452126928178E-2</v>
      </c>
      <c r="AG73" s="861">
        <v>0</v>
      </c>
      <c r="AH73" s="861">
        <v>0</v>
      </c>
      <c r="AI73" s="861">
        <v>0</v>
      </c>
      <c r="AJ73" s="861">
        <v>0</v>
      </c>
      <c r="AK73" s="861">
        <v>0</v>
      </c>
      <c r="AL73" s="861">
        <v>0</v>
      </c>
      <c r="AM73" s="861">
        <v>0</v>
      </c>
      <c r="AN73" s="861">
        <v>0</v>
      </c>
      <c r="AO73" s="877">
        <v>0</v>
      </c>
      <c r="AP73" s="50"/>
      <c r="AQ73" s="876">
        <v>0</v>
      </c>
      <c r="AR73" s="861">
        <v>71.801760766748941</v>
      </c>
      <c r="AS73" s="861">
        <v>71.801760766748941</v>
      </c>
      <c r="AT73" s="861">
        <v>71.801760766748941</v>
      </c>
      <c r="AU73" s="861">
        <v>71.801760766748941</v>
      </c>
      <c r="AV73" s="861">
        <v>71.801760766748941</v>
      </c>
      <c r="AW73" s="861">
        <v>71.801760766748941</v>
      </c>
      <c r="AX73" s="861">
        <v>71.801760766748941</v>
      </c>
      <c r="AY73" s="861">
        <v>71.801760766748941</v>
      </c>
      <c r="AZ73" s="861">
        <v>71.801760766748941</v>
      </c>
      <c r="BA73" s="861">
        <v>71.801760766748941</v>
      </c>
      <c r="BB73" s="861">
        <v>71.801760766748941</v>
      </c>
      <c r="BC73" s="861">
        <v>71.801760766748941</v>
      </c>
      <c r="BD73" s="861">
        <v>71.801760766748941</v>
      </c>
      <c r="BE73" s="861">
        <v>71.801760766748941</v>
      </c>
      <c r="BF73" s="861">
        <v>71.801760766748941</v>
      </c>
      <c r="BG73" s="861">
        <v>71.801760766748941</v>
      </c>
      <c r="BH73" s="861">
        <v>71.801760766748941</v>
      </c>
      <c r="BI73" s="861">
        <v>71.801760766748941</v>
      </c>
      <c r="BJ73" s="861">
        <v>66.828913033884575</v>
      </c>
      <c r="BK73" s="861">
        <v>0</v>
      </c>
      <c r="BL73" s="861">
        <v>0</v>
      </c>
      <c r="BM73" s="861">
        <v>0</v>
      </c>
      <c r="BN73" s="861">
        <v>0</v>
      </c>
      <c r="BO73" s="861">
        <v>0</v>
      </c>
      <c r="BP73" s="861">
        <v>0</v>
      </c>
      <c r="BQ73" s="861">
        <v>0</v>
      </c>
      <c r="BR73" s="861">
        <v>0</v>
      </c>
      <c r="BS73" s="861">
        <v>0</v>
      </c>
      <c r="BT73" s="877">
        <v>0</v>
      </c>
    </row>
    <row r="74" spans="2:73">
      <c r="B74" s="874" t="s">
        <v>208</v>
      </c>
      <c r="C74" s="874" t="s">
        <v>778</v>
      </c>
      <c r="D74" s="874" t="s">
        <v>21</v>
      </c>
      <c r="E74" s="874" t="s">
        <v>848</v>
      </c>
      <c r="F74" s="874" t="s">
        <v>768</v>
      </c>
      <c r="G74" s="874" t="s">
        <v>849</v>
      </c>
      <c r="H74" s="875">
        <v>2014</v>
      </c>
      <c r="I74" s="874" t="s">
        <v>581</v>
      </c>
      <c r="J74" s="874" t="s">
        <v>596</v>
      </c>
      <c r="K74" s="50"/>
      <c r="L74" s="876">
        <v>0</v>
      </c>
      <c r="M74" s="861">
        <v>0</v>
      </c>
      <c r="N74" s="861">
        <v>0</v>
      </c>
      <c r="O74" s="861">
        <v>199.85445469999999</v>
      </c>
      <c r="P74" s="861">
        <v>198.96491459999999</v>
      </c>
      <c r="Q74" s="861">
        <v>174.56773039999999</v>
      </c>
      <c r="R74" s="861">
        <v>142.9186163</v>
      </c>
      <c r="S74" s="861">
        <v>142.9186163</v>
      </c>
      <c r="T74" s="861">
        <v>142.9186163</v>
      </c>
      <c r="U74" s="861">
        <v>142.9186163</v>
      </c>
      <c r="V74" s="861">
        <v>141.06447750000001</v>
      </c>
      <c r="W74" s="861">
        <v>141.06447750000001</v>
      </c>
      <c r="X74" s="861">
        <v>141.06447750000001</v>
      </c>
      <c r="Y74" s="861">
        <v>138.70423969999999</v>
      </c>
      <c r="Z74" s="861">
        <v>30.456401360000001</v>
      </c>
      <c r="AA74" s="861">
        <v>0</v>
      </c>
      <c r="AB74" s="861">
        <v>0</v>
      </c>
      <c r="AC74" s="861">
        <v>0</v>
      </c>
      <c r="AD74" s="861">
        <v>0</v>
      </c>
      <c r="AE74" s="861">
        <v>0</v>
      </c>
      <c r="AF74" s="861">
        <v>0</v>
      </c>
      <c r="AG74" s="861">
        <v>0</v>
      </c>
      <c r="AH74" s="861">
        <v>0</v>
      </c>
      <c r="AI74" s="861">
        <v>0</v>
      </c>
      <c r="AJ74" s="861">
        <v>0</v>
      </c>
      <c r="AK74" s="861">
        <v>0</v>
      </c>
      <c r="AL74" s="861">
        <v>0</v>
      </c>
      <c r="AM74" s="861">
        <v>0</v>
      </c>
      <c r="AN74" s="861">
        <v>0</v>
      </c>
      <c r="AO74" s="877">
        <v>0</v>
      </c>
      <c r="AP74" s="50"/>
      <c r="AQ74" s="876">
        <v>0</v>
      </c>
      <c r="AR74" s="861">
        <v>0</v>
      </c>
      <c r="AS74" s="861">
        <v>0</v>
      </c>
      <c r="AT74" s="861">
        <v>779547.71539999999</v>
      </c>
      <c r="AU74" s="861">
        <v>776206.79709999997</v>
      </c>
      <c r="AV74" s="861">
        <v>675991.29859999998</v>
      </c>
      <c r="AW74" s="861">
        <v>565228.73970000003</v>
      </c>
      <c r="AX74" s="861">
        <v>565228.73970000003</v>
      </c>
      <c r="AY74" s="861">
        <v>565228.73970000003</v>
      </c>
      <c r="AZ74" s="861">
        <v>565228.73970000003</v>
      </c>
      <c r="BA74" s="861">
        <v>563375.92220000003</v>
      </c>
      <c r="BB74" s="861">
        <v>563375.92220000003</v>
      </c>
      <c r="BC74" s="861">
        <v>563375.92220000003</v>
      </c>
      <c r="BD74" s="861">
        <v>541612.09360000002</v>
      </c>
      <c r="BE74" s="861">
        <v>104782.48820000001</v>
      </c>
      <c r="BF74" s="861">
        <v>0</v>
      </c>
      <c r="BG74" s="861">
        <v>0</v>
      </c>
      <c r="BH74" s="861">
        <v>0</v>
      </c>
      <c r="BI74" s="861">
        <v>0</v>
      </c>
      <c r="BJ74" s="861">
        <v>0</v>
      </c>
      <c r="BK74" s="861">
        <v>0</v>
      </c>
      <c r="BL74" s="861">
        <v>0</v>
      </c>
      <c r="BM74" s="861">
        <v>0</v>
      </c>
      <c r="BN74" s="861">
        <v>0</v>
      </c>
      <c r="BO74" s="861">
        <v>0</v>
      </c>
      <c r="BP74" s="861">
        <v>0</v>
      </c>
      <c r="BQ74" s="861">
        <v>0</v>
      </c>
      <c r="BR74" s="861">
        <v>0</v>
      </c>
      <c r="BS74" s="861">
        <v>0</v>
      </c>
      <c r="BT74" s="877">
        <v>0</v>
      </c>
    </row>
    <row r="75" spans="2:73">
      <c r="B75" s="874" t="s">
        <v>208</v>
      </c>
      <c r="C75" s="874" t="s">
        <v>778</v>
      </c>
      <c r="D75" s="874" t="s">
        <v>20</v>
      </c>
      <c r="E75" s="874" t="s">
        <v>848</v>
      </c>
      <c r="F75" s="874" t="s">
        <v>768</v>
      </c>
      <c r="G75" s="874" t="s">
        <v>849</v>
      </c>
      <c r="H75" s="875">
        <v>2014</v>
      </c>
      <c r="I75" s="874" t="s">
        <v>581</v>
      </c>
      <c r="J75" s="874" t="s">
        <v>596</v>
      </c>
      <c r="K75" s="50"/>
      <c r="L75" s="876">
        <v>0</v>
      </c>
      <c r="M75" s="861">
        <v>0</v>
      </c>
      <c r="N75" s="861">
        <v>0</v>
      </c>
      <c r="O75" s="861">
        <v>93.568513609999997</v>
      </c>
      <c r="P75" s="861">
        <v>93.568513609999997</v>
      </c>
      <c r="Q75" s="861">
        <v>93.568513609999997</v>
      </c>
      <c r="R75" s="861">
        <v>93.568513609999997</v>
      </c>
      <c r="S75" s="861">
        <v>0</v>
      </c>
      <c r="T75" s="861">
        <v>0</v>
      </c>
      <c r="U75" s="861">
        <v>0</v>
      </c>
      <c r="V75" s="861">
        <v>0</v>
      </c>
      <c r="W75" s="861">
        <v>0</v>
      </c>
      <c r="X75" s="861">
        <v>0</v>
      </c>
      <c r="Y75" s="861">
        <v>0</v>
      </c>
      <c r="Z75" s="861">
        <v>0</v>
      </c>
      <c r="AA75" s="861">
        <v>0</v>
      </c>
      <c r="AB75" s="861">
        <v>0</v>
      </c>
      <c r="AC75" s="861">
        <v>0</v>
      </c>
      <c r="AD75" s="861">
        <v>0</v>
      </c>
      <c r="AE75" s="861">
        <v>0</v>
      </c>
      <c r="AF75" s="861">
        <v>0</v>
      </c>
      <c r="AG75" s="861">
        <v>0</v>
      </c>
      <c r="AH75" s="861">
        <v>0</v>
      </c>
      <c r="AI75" s="861">
        <v>0</v>
      </c>
      <c r="AJ75" s="861">
        <v>0</v>
      </c>
      <c r="AK75" s="861">
        <v>0</v>
      </c>
      <c r="AL75" s="861">
        <v>0</v>
      </c>
      <c r="AM75" s="861">
        <v>0</v>
      </c>
      <c r="AN75" s="861">
        <v>0</v>
      </c>
      <c r="AO75" s="877">
        <v>0</v>
      </c>
      <c r="AP75" s="50"/>
      <c r="AQ75" s="876">
        <v>0</v>
      </c>
      <c r="AR75" s="861">
        <v>0</v>
      </c>
      <c r="AS75" s="861">
        <v>0</v>
      </c>
      <c r="AT75" s="861">
        <v>456914.99040000001</v>
      </c>
      <c r="AU75" s="861">
        <v>456914.99040000001</v>
      </c>
      <c r="AV75" s="861">
        <v>456914.99040000001</v>
      </c>
      <c r="AW75" s="861">
        <v>456914.99040000001</v>
      </c>
      <c r="AX75" s="861">
        <v>0</v>
      </c>
      <c r="AY75" s="861">
        <v>0</v>
      </c>
      <c r="AZ75" s="861">
        <v>0</v>
      </c>
      <c r="BA75" s="861">
        <v>0</v>
      </c>
      <c r="BB75" s="861">
        <v>0</v>
      </c>
      <c r="BC75" s="861">
        <v>0</v>
      </c>
      <c r="BD75" s="861">
        <v>0</v>
      </c>
      <c r="BE75" s="861">
        <v>0</v>
      </c>
      <c r="BF75" s="861">
        <v>0</v>
      </c>
      <c r="BG75" s="861">
        <v>0</v>
      </c>
      <c r="BH75" s="861">
        <v>0</v>
      </c>
      <c r="BI75" s="861">
        <v>0</v>
      </c>
      <c r="BJ75" s="861">
        <v>0</v>
      </c>
      <c r="BK75" s="861">
        <v>0</v>
      </c>
      <c r="BL75" s="861">
        <v>0</v>
      </c>
      <c r="BM75" s="861">
        <v>0</v>
      </c>
      <c r="BN75" s="861">
        <v>0</v>
      </c>
      <c r="BO75" s="861">
        <v>0</v>
      </c>
      <c r="BP75" s="861">
        <v>0</v>
      </c>
      <c r="BQ75" s="861">
        <v>0</v>
      </c>
      <c r="BR75" s="861">
        <v>0</v>
      </c>
      <c r="BS75" s="861">
        <v>0</v>
      </c>
      <c r="BT75" s="877">
        <v>0</v>
      </c>
    </row>
    <row r="76" spans="2:73">
      <c r="B76" s="874" t="s">
        <v>208</v>
      </c>
      <c r="C76" s="874" t="s">
        <v>778</v>
      </c>
      <c r="D76" s="874" t="s">
        <v>17</v>
      </c>
      <c r="E76" s="874" t="s">
        <v>848</v>
      </c>
      <c r="F76" s="884" t="s">
        <v>768</v>
      </c>
      <c r="G76" s="874" t="s">
        <v>849</v>
      </c>
      <c r="H76" s="875">
        <v>2013</v>
      </c>
      <c r="I76" s="874" t="s">
        <v>581</v>
      </c>
      <c r="J76" s="874" t="s">
        <v>589</v>
      </c>
      <c r="K76" s="50"/>
      <c r="L76" s="876">
        <v>0</v>
      </c>
      <c r="M76" s="861">
        <v>0</v>
      </c>
      <c r="N76" s="861">
        <v>1.325698753</v>
      </c>
      <c r="O76" s="861">
        <v>1.325698753</v>
      </c>
      <c r="P76" s="861">
        <v>1.325698753</v>
      </c>
      <c r="Q76" s="861">
        <v>1.325698753</v>
      </c>
      <c r="R76" s="861">
        <v>1.325698753</v>
      </c>
      <c r="S76" s="861">
        <v>1.325698753</v>
      </c>
      <c r="T76" s="861">
        <v>1.325698753</v>
      </c>
      <c r="U76" s="861">
        <v>1.325698753</v>
      </c>
      <c r="V76" s="861">
        <v>1.325698753</v>
      </c>
      <c r="W76" s="861">
        <v>1.325698753</v>
      </c>
      <c r="X76" s="861">
        <v>1.325698753</v>
      </c>
      <c r="Y76" s="861">
        <v>1.325698753</v>
      </c>
      <c r="Z76" s="861">
        <v>1.325698753</v>
      </c>
      <c r="AA76" s="861">
        <v>1.325698753</v>
      </c>
      <c r="AB76" s="861">
        <v>1.325698753</v>
      </c>
      <c r="AC76" s="861">
        <v>0</v>
      </c>
      <c r="AD76" s="861">
        <v>0</v>
      </c>
      <c r="AE76" s="861">
        <v>0</v>
      </c>
      <c r="AF76" s="861">
        <v>0</v>
      </c>
      <c r="AG76" s="861">
        <v>0</v>
      </c>
      <c r="AH76" s="861">
        <v>0</v>
      </c>
      <c r="AI76" s="861">
        <v>0</v>
      </c>
      <c r="AJ76" s="861">
        <v>0</v>
      </c>
      <c r="AK76" s="861">
        <v>0</v>
      </c>
      <c r="AL76" s="861">
        <v>0</v>
      </c>
      <c r="AM76" s="861">
        <v>0</v>
      </c>
      <c r="AN76" s="861">
        <v>0</v>
      </c>
      <c r="AO76" s="877">
        <v>0</v>
      </c>
      <c r="AP76" s="50"/>
      <c r="AQ76" s="876">
        <v>0</v>
      </c>
      <c r="AR76" s="861">
        <v>0</v>
      </c>
      <c r="AS76" s="861">
        <v>10662.84</v>
      </c>
      <c r="AT76" s="861">
        <v>10662.84</v>
      </c>
      <c r="AU76" s="861">
        <v>10662.84</v>
      </c>
      <c r="AV76" s="861">
        <v>10662.84</v>
      </c>
      <c r="AW76" s="882">
        <v>10662.84</v>
      </c>
      <c r="AX76" s="861">
        <v>10662.84</v>
      </c>
      <c r="AY76" s="861">
        <v>10662.84</v>
      </c>
      <c r="AZ76" s="861">
        <v>10662.84</v>
      </c>
      <c r="BA76" s="861">
        <v>10662.84</v>
      </c>
      <c r="BB76" s="861">
        <v>10662.84</v>
      </c>
      <c r="BC76" s="861">
        <v>10662.84</v>
      </c>
      <c r="BD76" s="861">
        <v>10662.84</v>
      </c>
      <c r="BE76" s="861">
        <v>10662.84</v>
      </c>
      <c r="BF76" s="861">
        <v>10662.84</v>
      </c>
      <c r="BG76" s="861">
        <v>10662.84</v>
      </c>
      <c r="BH76" s="861">
        <v>0</v>
      </c>
      <c r="BI76" s="861">
        <v>0</v>
      </c>
      <c r="BJ76" s="861">
        <v>0</v>
      </c>
      <c r="BK76" s="861">
        <v>0</v>
      </c>
      <c r="BL76" s="861">
        <v>0</v>
      </c>
      <c r="BM76" s="861">
        <v>0</v>
      </c>
      <c r="BN76" s="861">
        <v>0</v>
      </c>
      <c r="BO76" s="861">
        <v>0</v>
      </c>
      <c r="BP76" s="861">
        <v>0</v>
      </c>
      <c r="BQ76" s="861">
        <v>0</v>
      </c>
      <c r="BR76" s="861">
        <v>0</v>
      </c>
      <c r="BS76" s="861">
        <v>0</v>
      </c>
      <c r="BT76" s="877">
        <v>0</v>
      </c>
    </row>
    <row r="77" spans="2:73">
      <c r="B77" s="874" t="s">
        <v>208</v>
      </c>
      <c r="C77" s="874" t="s">
        <v>778</v>
      </c>
      <c r="D77" s="874" t="s">
        <v>17</v>
      </c>
      <c r="E77" s="874" t="s">
        <v>848</v>
      </c>
      <c r="F77" s="884" t="s">
        <v>768</v>
      </c>
      <c r="G77" s="874" t="s">
        <v>849</v>
      </c>
      <c r="H77" s="875">
        <v>2014</v>
      </c>
      <c r="I77" s="874" t="s">
        <v>581</v>
      </c>
      <c r="J77" s="874" t="s">
        <v>596</v>
      </c>
      <c r="K77" s="50"/>
      <c r="L77" s="876">
        <v>0</v>
      </c>
      <c r="M77" s="861">
        <v>0</v>
      </c>
      <c r="N77" s="861">
        <v>0</v>
      </c>
      <c r="O77" s="861">
        <v>33.562511999999998</v>
      </c>
      <c r="P77" s="861">
        <v>33.562511999999998</v>
      </c>
      <c r="Q77" s="861">
        <v>33.562511999999998</v>
      </c>
      <c r="R77" s="861">
        <v>33.562511999999998</v>
      </c>
      <c r="S77" s="861">
        <v>33.562511999999998</v>
      </c>
      <c r="T77" s="861">
        <v>33.562511999999998</v>
      </c>
      <c r="U77" s="861">
        <v>33.562511999999998</v>
      </c>
      <c r="V77" s="861">
        <v>33.562511999999998</v>
      </c>
      <c r="W77" s="861">
        <v>33.562511999999998</v>
      </c>
      <c r="X77" s="861">
        <v>33.562511999999998</v>
      </c>
      <c r="Y77" s="861">
        <v>29.97</v>
      </c>
      <c r="Z77" s="861">
        <v>29.97</v>
      </c>
      <c r="AA77" s="861">
        <v>29.97</v>
      </c>
      <c r="AB77" s="861">
        <v>29.97</v>
      </c>
      <c r="AC77" s="861">
        <v>29.97</v>
      </c>
      <c r="AD77" s="861">
        <v>0</v>
      </c>
      <c r="AE77" s="861">
        <v>0</v>
      </c>
      <c r="AF77" s="861">
        <v>0</v>
      </c>
      <c r="AG77" s="861">
        <v>0</v>
      </c>
      <c r="AH77" s="861">
        <v>0</v>
      </c>
      <c r="AI77" s="861">
        <v>0</v>
      </c>
      <c r="AJ77" s="861">
        <v>0</v>
      </c>
      <c r="AK77" s="861">
        <v>0</v>
      </c>
      <c r="AL77" s="861">
        <v>0</v>
      </c>
      <c r="AM77" s="861">
        <v>0</v>
      </c>
      <c r="AN77" s="861">
        <v>0</v>
      </c>
      <c r="AO77" s="877">
        <v>0</v>
      </c>
      <c r="AP77" s="50"/>
      <c r="AQ77" s="876">
        <v>0</v>
      </c>
      <c r="AR77" s="861">
        <v>0</v>
      </c>
      <c r="AS77" s="861">
        <v>0</v>
      </c>
      <c r="AT77" s="861">
        <v>165882.53520000001</v>
      </c>
      <c r="AU77" s="861">
        <v>165882.53520000001</v>
      </c>
      <c r="AV77" s="861">
        <v>165882.53520000001</v>
      </c>
      <c r="AW77" s="882">
        <v>165882.53520000001</v>
      </c>
      <c r="AX77" s="861">
        <v>165882.53520000001</v>
      </c>
      <c r="AY77" s="861">
        <v>165882.53520000001</v>
      </c>
      <c r="AZ77" s="861">
        <v>165882.53520000001</v>
      </c>
      <c r="BA77" s="861">
        <v>165882.53520000001</v>
      </c>
      <c r="BB77" s="861">
        <v>165882.53520000001</v>
      </c>
      <c r="BC77" s="861">
        <v>165882.53520000001</v>
      </c>
      <c r="BD77" s="861">
        <v>143524.98000000001</v>
      </c>
      <c r="BE77" s="861">
        <v>143524.98000000001</v>
      </c>
      <c r="BF77" s="861">
        <v>143524.98000000001</v>
      </c>
      <c r="BG77" s="861">
        <v>143524.98000000001</v>
      </c>
      <c r="BH77" s="861">
        <v>143524.98000000001</v>
      </c>
      <c r="BI77" s="861">
        <v>0</v>
      </c>
      <c r="BJ77" s="861">
        <v>0</v>
      </c>
      <c r="BK77" s="861">
        <v>0</v>
      </c>
      <c r="BL77" s="861">
        <v>0</v>
      </c>
      <c r="BM77" s="861">
        <v>0</v>
      </c>
      <c r="BN77" s="861">
        <v>0</v>
      </c>
      <c r="BO77" s="861">
        <v>0</v>
      </c>
      <c r="BP77" s="861">
        <v>0</v>
      </c>
      <c r="BQ77" s="861">
        <v>0</v>
      </c>
      <c r="BR77" s="861">
        <v>0</v>
      </c>
      <c r="BS77" s="861">
        <v>0</v>
      </c>
      <c r="BT77" s="877">
        <v>0</v>
      </c>
    </row>
    <row r="78" spans="2:73">
      <c r="B78" s="874" t="s">
        <v>208</v>
      </c>
      <c r="C78" s="874" t="s">
        <v>778</v>
      </c>
      <c r="D78" s="874" t="s">
        <v>22</v>
      </c>
      <c r="E78" s="874" t="s">
        <v>848</v>
      </c>
      <c r="F78" s="884" t="s">
        <v>768</v>
      </c>
      <c r="G78" s="874" t="s">
        <v>849</v>
      </c>
      <c r="H78" s="875">
        <v>2012</v>
      </c>
      <c r="I78" s="874" t="s">
        <v>581</v>
      </c>
      <c r="J78" s="874" t="s">
        <v>589</v>
      </c>
      <c r="K78" s="50"/>
      <c r="L78" s="876">
        <v>0</v>
      </c>
      <c r="M78" s="861">
        <v>0</v>
      </c>
      <c r="N78" s="861">
        <v>0</v>
      </c>
      <c r="O78" s="861">
        <v>0</v>
      </c>
      <c r="P78" s="861">
        <v>0</v>
      </c>
      <c r="Q78" s="861">
        <v>0</v>
      </c>
      <c r="R78" s="861">
        <v>0</v>
      </c>
      <c r="S78" s="861">
        <v>0</v>
      </c>
      <c r="T78" s="861">
        <v>0</v>
      </c>
      <c r="U78" s="861">
        <v>0</v>
      </c>
      <c r="V78" s="861">
        <v>0</v>
      </c>
      <c r="W78" s="861">
        <v>0</v>
      </c>
      <c r="X78" s="861">
        <v>0</v>
      </c>
      <c r="Y78" s="861">
        <v>0</v>
      </c>
      <c r="Z78" s="861">
        <v>0</v>
      </c>
      <c r="AA78" s="861">
        <v>0</v>
      </c>
      <c r="AB78" s="861">
        <v>0</v>
      </c>
      <c r="AC78" s="861">
        <v>0</v>
      </c>
      <c r="AD78" s="861">
        <v>0</v>
      </c>
      <c r="AE78" s="861">
        <v>0</v>
      </c>
      <c r="AF78" s="861">
        <v>0</v>
      </c>
      <c r="AG78" s="861">
        <v>0</v>
      </c>
      <c r="AH78" s="861">
        <v>0</v>
      </c>
      <c r="AI78" s="861">
        <v>0</v>
      </c>
      <c r="AJ78" s="861">
        <v>0</v>
      </c>
      <c r="AK78" s="861">
        <v>0</v>
      </c>
      <c r="AL78" s="861">
        <v>0</v>
      </c>
      <c r="AM78" s="861">
        <v>0</v>
      </c>
      <c r="AN78" s="861">
        <v>0</v>
      </c>
      <c r="AO78" s="877">
        <v>0</v>
      </c>
      <c r="AP78" s="50"/>
      <c r="AQ78" s="876">
        <v>0</v>
      </c>
      <c r="AR78" s="861">
        <v>0</v>
      </c>
      <c r="AS78" s="861">
        <v>0</v>
      </c>
      <c r="AT78" s="861">
        <v>0</v>
      </c>
      <c r="AU78" s="861">
        <v>0</v>
      </c>
      <c r="AV78" s="861">
        <v>0</v>
      </c>
      <c r="AW78" s="882">
        <v>0</v>
      </c>
      <c r="AX78" s="861">
        <v>0</v>
      </c>
      <c r="AY78" s="861">
        <v>0</v>
      </c>
      <c r="AZ78" s="861">
        <v>0</v>
      </c>
      <c r="BA78" s="861">
        <v>0</v>
      </c>
      <c r="BB78" s="861">
        <v>0</v>
      </c>
      <c r="BC78" s="861">
        <v>0</v>
      </c>
      <c r="BD78" s="861">
        <v>0</v>
      </c>
      <c r="BE78" s="861">
        <v>0</v>
      </c>
      <c r="BF78" s="861">
        <v>0</v>
      </c>
      <c r="BG78" s="861">
        <v>0</v>
      </c>
      <c r="BH78" s="861">
        <v>0</v>
      </c>
      <c r="BI78" s="861">
        <v>0</v>
      </c>
      <c r="BJ78" s="861">
        <v>0</v>
      </c>
      <c r="BK78" s="861">
        <v>0</v>
      </c>
      <c r="BL78" s="861">
        <v>0</v>
      </c>
      <c r="BM78" s="861">
        <v>0</v>
      </c>
      <c r="BN78" s="861">
        <v>0</v>
      </c>
      <c r="BO78" s="861">
        <v>0</v>
      </c>
      <c r="BP78" s="861">
        <v>0</v>
      </c>
      <c r="BQ78" s="861">
        <v>0</v>
      </c>
      <c r="BR78" s="861">
        <v>0</v>
      </c>
      <c r="BS78" s="861">
        <v>0</v>
      </c>
      <c r="BT78" s="877">
        <v>0</v>
      </c>
    </row>
    <row r="79" spans="2:73" ht="16">
      <c r="B79" s="874" t="s">
        <v>208</v>
      </c>
      <c r="C79" s="874" t="s">
        <v>778</v>
      </c>
      <c r="D79" s="874" t="s">
        <v>22</v>
      </c>
      <c r="E79" s="874" t="s">
        <v>848</v>
      </c>
      <c r="F79" s="884" t="s">
        <v>768</v>
      </c>
      <c r="G79" s="874" t="s">
        <v>849</v>
      </c>
      <c r="H79" s="875">
        <v>2013</v>
      </c>
      <c r="I79" s="874" t="s">
        <v>581</v>
      </c>
      <c r="J79" s="874" t="s">
        <v>589</v>
      </c>
      <c r="K79" s="50"/>
      <c r="L79" s="876">
        <v>0</v>
      </c>
      <c r="M79" s="861">
        <v>0</v>
      </c>
      <c r="N79" s="861">
        <v>101.0009769</v>
      </c>
      <c r="O79" s="861">
        <v>98.921217240000004</v>
      </c>
      <c r="P79" s="861">
        <v>98.849480869999994</v>
      </c>
      <c r="Q79" s="861">
        <v>98.849480869999994</v>
      </c>
      <c r="R79" s="861">
        <v>98.387009129999996</v>
      </c>
      <c r="S79" s="861">
        <v>97.72320268</v>
      </c>
      <c r="T79" s="861">
        <v>97.72320268</v>
      </c>
      <c r="U79" s="861">
        <v>97.482047170000001</v>
      </c>
      <c r="V79" s="861">
        <v>95.004730039999998</v>
      </c>
      <c r="W79" s="861">
        <v>90.165743140000004</v>
      </c>
      <c r="X79" s="861">
        <v>81.554164240000006</v>
      </c>
      <c r="Y79" s="861">
        <v>79.554632269999999</v>
      </c>
      <c r="Z79" s="861">
        <v>75.220611410000004</v>
      </c>
      <c r="AA79" s="861">
        <v>70.202318099999999</v>
      </c>
      <c r="AB79" s="861">
        <v>70.202318099999999</v>
      </c>
      <c r="AC79" s="861">
        <v>56.838566479999997</v>
      </c>
      <c r="AD79" s="861">
        <v>1.5326174910000001</v>
      </c>
      <c r="AE79" s="861">
        <v>1.4334160220000001</v>
      </c>
      <c r="AF79" s="861">
        <v>1.4334160220000001</v>
      </c>
      <c r="AG79" s="861">
        <v>1.4334160220000001</v>
      </c>
      <c r="AH79" s="861">
        <v>0</v>
      </c>
      <c r="AI79" s="861">
        <v>0</v>
      </c>
      <c r="AJ79" s="861">
        <v>0</v>
      </c>
      <c r="AK79" s="861">
        <v>0</v>
      </c>
      <c r="AL79" s="861">
        <v>0</v>
      </c>
      <c r="AM79" s="861">
        <v>0</v>
      </c>
      <c r="AN79" s="861">
        <v>0</v>
      </c>
      <c r="AO79" s="877">
        <v>0</v>
      </c>
      <c r="AP79" s="50"/>
      <c r="AQ79" s="876">
        <v>0</v>
      </c>
      <c r="AR79" s="861">
        <v>0</v>
      </c>
      <c r="AS79" s="861">
        <v>298471.37430000002</v>
      </c>
      <c r="AT79" s="861">
        <v>290890.11859999999</v>
      </c>
      <c r="AU79" s="861">
        <v>290640.22570000001</v>
      </c>
      <c r="AV79" s="861">
        <v>290640.22570000001</v>
      </c>
      <c r="AW79" s="882">
        <v>289029.2107</v>
      </c>
      <c r="AX79" s="861">
        <v>284649.3774</v>
      </c>
      <c r="AY79" s="861">
        <v>284649.3774</v>
      </c>
      <c r="AZ79" s="861">
        <v>283225.37959999999</v>
      </c>
      <c r="BA79" s="861">
        <v>272650.9289</v>
      </c>
      <c r="BB79" s="861">
        <v>240723.01329999999</v>
      </c>
      <c r="BC79" s="861">
        <v>179599.1611</v>
      </c>
      <c r="BD79" s="861">
        <v>167792.13630000001</v>
      </c>
      <c r="BE79" s="861">
        <v>149044.0172</v>
      </c>
      <c r="BF79" s="861">
        <v>130704.18119999999</v>
      </c>
      <c r="BG79" s="861">
        <v>130704.18119999999</v>
      </c>
      <c r="BH79" s="861">
        <v>105689.10430000001</v>
      </c>
      <c r="BI79" s="861">
        <v>1385.5554</v>
      </c>
      <c r="BJ79" s="861">
        <v>1012.7746239999999</v>
      </c>
      <c r="BK79" s="861">
        <v>1012.7746239999999</v>
      </c>
      <c r="BL79" s="861">
        <v>1012.7746239999999</v>
      </c>
      <c r="BM79" s="861">
        <v>0</v>
      </c>
      <c r="BN79" s="861">
        <v>0</v>
      </c>
      <c r="BO79" s="861">
        <v>0</v>
      </c>
      <c r="BP79" s="861">
        <v>0</v>
      </c>
      <c r="BQ79" s="861">
        <v>0</v>
      </c>
      <c r="BR79" s="861">
        <v>0</v>
      </c>
      <c r="BS79" s="861">
        <v>0</v>
      </c>
      <c r="BT79" s="877">
        <v>0</v>
      </c>
      <c r="BU79" s="163"/>
    </row>
    <row r="80" spans="2:73" ht="16">
      <c r="B80" s="874" t="s">
        <v>208</v>
      </c>
      <c r="C80" s="874" t="s">
        <v>778</v>
      </c>
      <c r="D80" s="874" t="s">
        <v>22</v>
      </c>
      <c r="E80" s="874" t="s">
        <v>848</v>
      </c>
      <c r="F80" s="884" t="s">
        <v>768</v>
      </c>
      <c r="G80" s="874" t="s">
        <v>849</v>
      </c>
      <c r="H80" s="875">
        <v>2014</v>
      </c>
      <c r="I80" s="874" t="s">
        <v>581</v>
      </c>
      <c r="J80" s="874" t="s">
        <v>596</v>
      </c>
      <c r="K80" s="50"/>
      <c r="L80" s="876">
        <v>0</v>
      </c>
      <c r="M80" s="861">
        <v>0</v>
      </c>
      <c r="N80" s="861">
        <v>0</v>
      </c>
      <c r="O80" s="861">
        <v>295.05080329999998</v>
      </c>
      <c r="P80" s="861">
        <v>294.93124269999998</v>
      </c>
      <c r="Q80" s="861">
        <v>294.93124269999998</v>
      </c>
      <c r="R80" s="861">
        <v>287.09418199999999</v>
      </c>
      <c r="S80" s="861">
        <v>287.09418199999999</v>
      </c>
      <c r="T80" s="861">
        <v>287.09418199999999</v>
      </c>
      <c r="U80" s="861">
        <v>282.13911919999998</v>
      </c>
      <c r="V80" s="861">
        <v>282.13911919999998</v>
      </c>
      <c r="W80" s="861">
        <v>254.6667831</v>
      </c>
      <c r="X80" s="861">
        <v>233.67473050000001</v>
      </c>
      <c r="Y80" s="861">
        <v>198.23196469999999</v>
      </c>
      <c r="Z80" s="861">
        <v>178.70733440000001</v>
      </c>
      <c r="AA80" s="861">
        <v>33.620175969999998</v>
      </c>
      <c r="AB80" s="861">
        <v>30.556452749999998</v>
      </c>
      <c r="AC80" s="861">
        <v>30.556452749999998</v>
      </c>
      <c r="AD80" s="861">
        <v>25.941777980000001</v>
      </c>
      <c r="AE80" s="861">
        <v>10.49002877</v>
      </c>
      <c r="AF80" s="861">
        <v>10.49002877</v>
      </c>
      <c r="AG80" s="861">
        <v>10.49002877</v>
      </c>
      <c r="AH80" s="861">
        <v>10.49002877</v>
      </c>
      <c r="AI80" s="861">
        <v>0</v>
      </c>
      <c r="AJ80" s="861">
        <v>0</v>
      </c>
      <c r="AK80" s="861">
        <v>0</v>
      </c>
      <c r="AL80" s="861">
        <v>0</v>
      </c>
      <c r="AM80" s="861">
        <v>0</v>
      </c>
      <c r="AN80" s="861">
        <v>0</v>
      </c>
      <c r="AO80" s="877">
        <v>0</v>
      </c>
      <c r="AP80" s="50"/>
      <c r="AQ80" s="876">
        <v>0</v>
      </c>
      <c r="AR80" s="861">
        <v>0</v>
      </c>
      <c r="AS80" s="861">
        <v>0</v>
      </c>
      <c r="AT80" s="861">
        <v>2346163.3289999999</v>
      </c>
      <c r="AU80" s="861">
        <v>2345746.84</v>
      </c>
      <c r="AV80" s="861">
        <v>2345746.84</v>
      </c>
      <c r="AW80" s="882">
        <v>2318355.9810000001</v>
      </c>
      <c r="AX80" s="861">
        <v>2318355.9810000001</v>
      </c>
      <c r="AY80" s="861">
        <v>2318355.9810000001</v>
      </c>
      <c r="AZ80" s="861">
        <v>2285450.2179999999</v>
      </c>
      <c r="BA80" s="861">
        <v>2285450.2179999999</v>
      </c>
      <c r="BB80" s="861">
        <v>2077333.86</v>
      </c>
      <c r="BC80" s="861">
        <v>1882296.6370000001</v>
      </c>
      <c r="BD80" s="861">
        <v>1596429.574</v>
      </c>
      <c r="BE80" s="861">
        <v>1401160.3330000001</v>
      </c>
      <c r="BF80" s="861">
        <v>274022.68400000001</v>
      </c>
      <c r="BG80" s="861">
        <v>263350.23920000001</v>
      </c>
      <c r="BH80" s="861">
        <v>263350.23920000001</v>
      </c>
      <c r="BI80" s="861">
        <v>212225.1746</v>
      </c>
      <c r="BJ80" s="861">
        <v>26898.709060000001</v>
      </c>
      <c r="BK80" s="861">
        <v>26898.709060000001</v>
      </c>
      <c r="BL80" s="861">
        <v>26898.709060000001</v>
      </c>
      <c r="BM80" s="861">
        <v>26898.709060000001</v>
      </c>
      <c r="BN80" s="861">
        <v>0</v>
      </c>
      <c r="BO80" s="861">
        <v>0</v>
      </c>
      <c r="BP80" s="861">
        <v>0</v>
      </c>
      <c r="BQ80" s="861">
        <v>0</v>
      </c>
      <c r="BR80" s="861">
        <v>0</v>
      </c>
      <c r="BS80" s="861">
        <v>0</v>
      </c>
      <c r="BT80" s="877">
        <v>0</v>
      </c>
      <c r="BU80" s="163"/>
    </row>
    <row r="81" spans="2:73">
      <c r="B81" s="874" t="s">
        <v>208</v>
      </c>
      <c r="C81" s="874" t="s">
        <v>847</v>
      </c>
      <c r="D81" s="874" t="s">
        <v>2</v>
      </c>
      <c r="E81" s="874" t="s">
        <v>848</v>
      </c>
      <c r="F81" s="884" t="s">
        <v>29</v>
      </c>
      <c r="G81" s="874" t="s">
        <v>849</v>
      </c>
      <c r="H81" s="875">
        <v>2014</v>
      </c>
      <c r="I81" s="874" t="s">
        <v>581</v>
      </c>
      <c r="J81" s="874" t="s">
        <v>596</v>
      </c>
      <c r="K81" s="50"/>
      <c r="L81" s="876">
        <v>0</v>
      </c>
      <c r="M81" s="861">
        <v>0</v>
      </c>
      <c r="N81" s="861">
        <v>0</v>
      </c>
      <c r="O81" s="861">
        <v>8.7021521600000007</v>
      </c>
      <c r="P81" s="861">
        <v>8.7021521600000007</v>
      </c>
      <c r="Q81" s="861">
        <v>8.7021521600000007</v>
      </c>
      <c r="R81" s="861">
        <v>8.7021521600000007</v>
      </c>
      <c r="S81" s="861">
        <v>0</v>
      </c>
      <c r="T81" s="861">
        <v>0</v>
      </c>
      <c r="U81" s="861">
        <v>0</v>
      </c>
      <c r="V81" s="861">
        <v>0</v>
      </c>
      <c r="W81" s="861">
        <v>0</v>
      </c>
      <c r="X81" s="861">
        <v>0</v>
      </c>
      <c r="Y81" s="861">
        <v>0</v>
      </c>
      <c r="Z81" s="861">
        <v>0</v>
      </c>
      <c r="AA81" s="861">
        <v>0</v>
      </c>
      <c r="AB81" s="861">
        <v>0</v>
      </c>
      <c r="AC81" s="861">
        <v>0</v>
      </c>
      <c r="AD81" s="861">
        <v>0</v>
      </c>
      <c r="AE81" s="861">
        <v>0</v>
      </c>
      <c r="AF81" s="861">
        <v>0</v>
      </c>
      <c r="AG81" s="861">
        <v>0</v>
      </c>
      <c r="AH81" s="861">
        <v>0</v>
      </c>
      <c r="AI81" s="861">
        <v>0</v>
      </c>
      <c r="AJ81" s="861">
        <v>0</v>
      </c>
      <c r="AK81" s="861">
        <v>0</v>
      </c>
      <c r="AL81" s="861">
        <v>0</v>
      </c>
      <c r="AM81" s="861">
        <v>0</v>
      </c>
      <c r="AN81" s="861">
        <v>0</v>
      </c>
      <c r="AO81" s="877">
        <v>0</v>
      </c>
      <c r="AP81" s="50"/>
      <c r="AQ81" s="876">
        <v>0</v>
      </c>
      <c r="AR81" s="861">
        <v>0</v>
      </c>
      <c r="AS81" s="861">
        <v>0</v>
      </c>
      <c r="AT81" s="861">
        <v>15516.47487</v>
      </c>
      <c r="AU81" s="861">
        <v>15516.47487</v>
      </c>
      <c r="AV81" s="861">
        <v>15516.47487</v>
      </c>
      <c r="AW81" s="882">
        <v>15516.47487</v>
      </c>
      <c r="AX81" s="861">
        <v>0</v>
      </c>
      <c r="AY81" s="861">
        <v>0</v>
      </c>
      <c r="AZ81" s="861">
        <v>0</v>
      </c>
      <c r="BA81" s="861">
        <v>0</v>
      </c>
      <c r="BB81" s="861">
        <v>0</v>
      </c>
      <c r="BC81" s="861">
        <v>0</v>
      </c>
      <c r="BD81" s="861">
        <v>0</v>
      </c>
      <c r="BE81" s="861">
        <v>0</v>
      </c>
      <c r="BF81" s="861">
        <v>0</v>
      </c>
      <c r="BG81" s="861">
        <v>0</v>
      </c>
      <c r="BH81" s="861">
        <v>0</v>
      </c>
      <c r="BI81" s="861">
        <v>0</v>
      </c>
      <c r="BJ81" s="861">
        <v>0</v>
      </c>
      <c r="BK81" s="861">
        <v>0</v>
      </c>
      <c r="BL81" s="861">
        <v>0</v>
      </c>
      <c r="BM81" s="861">
        <v>0</v>
      </c>
      <c r="BN81" s="861">
        <v>0</v>
      </c>
      <c r="BO81" s="861">
        <v>0</v>
      </c>
      <c r="BP81" s="861">
        <v>0</v>
      </c>
      <c r="BQ81" s="861">
        <v>0</v>
      </c>
      <c r="BR81" s="861">
        <v>0</v>
      </c>
      <c r="BS81" s="861">
        <v>0</v>
      </c>
      <c r="BT81" s="877">
        <v>0</v>
      </c>
    </row>
    <row r="82" spans="2:73" ht="16">
      <c r="B82" s="874" t="s">
        <v>208</v>
      </c>
      <c r="C82" s="874" t="s">
        <v>847</v>
      </c>
      <c r="D82" s="874" t="s">
        <v>1</v>
      </c>
      <c r="E82" s="874" t="s">
        <v>848</v>
      </c>
      <c r="F82" s="884" t="s">
        <v>29</v>
      </c>
      <c r="G82" s="874" t="s">
        <v>849</v>
      </c>
      <c r="H82" s="875">
        <v>2014</v>
      </c>
      <c r="I82" s="874" t="s">
        <v>581</v>
      </c>
      <c r="J82" s="874" t="s">
        <v>596</v>
      </c>
      <c r="K82" s="50"/>
      <c r="L82" s="876">
        <v>0</v>
      </c>
      <c r="M82" s="861">
        <v>0</v>
      </c>
      <c r="N82" s="861">
        <v>0</v>
      </c>
      <c r="O82" s="861">
        <v>0.23350859500000001</v>
      </c>
      <c r="P82" s="861">
        <v>0.23350859500000001</v>
      </c>
      <c r="Q82" s="861">
        <v>0.23350859500000001</v>
      </c>
      <c r="R82" s="861">
        <v>0</v>
      </c>
      <c r="S82" s="861">
        <v>0</v>
      </c>
      <c r="T82" s="861">
        <v>0</v>
      </c>
      <c r="U82" s="861">
        <v>0</v>
      </c>
      <c r="V82" s="861">
        <v>0</v>
      </c>
      <c r="W82" s="861">
        <v>0</v>
      </c>
      <c r="X82" s="861">
        <v>0</v>
      </c>
      <c r="Y82" s="861">
        <v>0</v>
      </c>
      <c r="Z82" s="861">
        <v>0</v>
      </c>
      <c r="AA82" s="861">
        <v>0</v>
      </c>
      <c r="AB82" s="861">
        <v>0</v>
      </c>
      <c r="AC82" s="861">
        <v>0</v>
      </c>
      <c r="AD82" s="861">
        <v>0</v>
      </c>
      <c r="AE82" s="861">
        <v>0</v>
      </c>
      <c r="AF82" s="861">
        <v>0</v>
      </c>
      <c r="AG82" s="861">
        <v>0</v>
      </c>
      <c r="AH82" s="861">
        <v>0</v>
      </c>
      <c r="AI82" s="861">
        <v>0</v>
      </c>
      <c r="AJ82" s="861">
        <v>0</v>
      </c>
      <c r="AK82" s="861">
        <v>0</v>
      </c>
      <c r="AL82" s="861">
        <v>0</v>
      </c>
      <c r="AM82" s="861">
        <v>0</v>
      </c>
      <c r="AN82" s="861">
        <v>0</v>
      </c>
      <c r="AO82" s="877">
        <v>0</v>
      </c>
      <c r="AP82" s="50"/>
      <c r="AQ82" s="876">
        <v>0</v>
      </c>
      <c r="AR82" s="861">
        <v>0</v>
      </c>
      <c r="AS82" s="861">
        <v>0</v>
      </c>
      <c r="AT82" s="861">
        <v>208.81609320000001</v>
      </c>
      <c r="AU82" s="861">
        <v>208.81609320000001</v>
      </c>
      <c r="AV82" s="861">
        <v>208.81609320000001</v>
      </c>
      <c r="AW82" s="882">
        <v>0</v>
      </c>
      <c r="AX82" s="861">
        <v>0</v>
      </c>
      <c r="AY82" s="861">
        <v>0</v>
      </c>
      <c r="AZ82" s="861">
        <v>0</v>
      </c>
      <c r="BA82" s="861">
        <v>0</v>
      </c>
      <c r="BB82" s="861">
        <v>0</v>
      </c>
      <c r="BC82" s="861">
        <v>0</v>
      </c>
      <c r="BD82" s="861">
        <v>0</v>
      </c>
      <c r="BE82" s="861">
        <v>0</v>
      </c>
      <c r="BF82" s="861">
        <v>0</v>
      </c>
      <c r="BG82" s="861">
        <v>0</v>
      </c>
      <c r="BH82" s="861">
        <v>0</v>
      </c>
      <c r="BI82" s="861">
        <v>0</v>
      </c>
      <c r="BJ82" s="861">
        <v>0</v>
      </c>
      <c r="BK82" s="861">
        <v>0</v>
      </c>
      <c r="BL82" s="861">
        <v>0</v>
      </c>
      <c r="BM82" s="861">
        <v>0</v>
      </c>
      <c r="BN82" s="861">
        <v>0</v>
      </c>
      <c r="BO82" s="861">
        <v>0</v>
      </c>
      <c r="BP82" s="861">
        <v>0</v>
      </c>
      <c r="BQ82" s="861">
        <v>0</v>
      </c>
      <c r="BR82" s="861">
        <v>0</v>
      </c>
      <c r="BS82" s="861">
        <v>0</v>
      </c>
      <c r="BT82" s="877">
        <v>0</v>
      </c>
      <c r="BU82" s="163"/>
    </row>
    <row r="83" spans="2:73" ht="16">
      <c r="B83" s="874" t="s">
        <v>208</v>
      </c>
      <c r="C83" s="874" t="s">
        <v>847</v>
      </c>
      <c r="D83" s="874" t="s">
        <v>1</v>
      </c>
      <c r="E83" s="874" t="s">
        <v>848</v>
      </c>
      <c r="F83" s="884" t="s">
        <v>29</v>
      </c>
      <c r="G83" s="874" t="s">
        <v>849</v>
      </c>
      <c r="H83" s="875">
        <v>2014</v>
      </c>
      <c r="I83" s="874" t="s">
        <v>581</v>
      </c>
      <c r="J83" s="874" t="s">
        <v>596</v>
      </c>
      <c r="K83" s="50"/>
      <c r="L83" s="876">
        <v>0</v>
      </c>
      <c r="M83" s="861">
        <v>0</v>
      </c>
      <c r="N83" s="861">
        <v>0</v>
      </c>
      <c r="O83" s="861">
        <v>0.17698983400000001</v>
      </c>
      <c r="P83" s="861">
        <v>0.17698983400000001</v>
      </c>
      <c r="Q83" s="861">
        <v>0.17698983400000001</v>
      </c>
      <c r="R83" s="861">
        <v>0.17698983400000001</v>
      </c>
      <c r="S83" s="861">
        <v>0</v>
      </c>
      <c r="T83" s="861">
        <v>0</v>
      </c>
      <c r="U83" s="861">
        <v>0</v>
      </c>
      <c r="V83" s="861">
        <v>0</v>
      </c>
      <c r="W83" s="861">
        <v>0</v>
      </c>
      <c r="X83" s="861">
        <v>0</v>
      </c>
      <c r="Y83" s="861">
        <v>0</v>
      </c>
      <c r="Z83" s="861">
        <v>0</v>
      </c>
      <c r="AA83" s="861">
        <v>0</v>
      </c>
      <c r="AB83" s="861">
        <v>0</v>
      </c>
      <c r="AC83" s="861">
        <v>0</v>
      </c>
      <c r="AD83" s="861">
        <v>0</v>
      </c>
      <c r="AE83" s="861">
        <v>0</v>
      </c>
      <c r="AF83" s="861">
        <v>0</v>
      </c>
      <c r="AG83" s="861">
        <v>0</v>
      </c>
      <c r="AH83" s="861">
        <v>0</v>
      </c>
      <c r="AI83" s="861">
        <v>0</v>
      </c>
      <c r="AJ83" s="861">
        <v>0</v>
      </c>
      <c r="AK83" s="861">
        <v>0</v>
      </c>
      <c r="AL83" s="861">
        <v>0</v>
      </c>
      <c r="AM83" s="861">
        <v>0</v>
      </c>
      <c r="AN83" s="861">
        <v>0</v>
      </c>
      <c r="AO83" s="877">
        <v>0</v>
      </c>
      <c r="AP83" s="50"/>
      <c r="AQ83" s="876">
        <v>0</v>
      </c>
      <c r="AR83" s="861">
        <v>0</v>
      </c>
      <c r="AS83" s="861">
        <v>0</v>
      </c>
      <c r="AT83" s="861">
        <v>315.58380820000002</v>
      </c>
      <c r="AU83" s="861">
        <v>315.58380820000002</v>
      </c>
      <c r="AV83" s="861">
        <v>315.58380820000002</v>
      </c>
      <c r="AW83" s="882">
        <v>315.58380820000002</v>
      </c>
      <c r="AX83" s="861">
        <v>0</v>
      </c>
      <c r="AY83" s="861">
        <v>0</v>
      </c>
      <c r="AZ83" s="861">
        <v>0</v>
      </c>
      <c r="BA83" s="861">
        <v>0</v>
      </c>
      <c r="BB83" s="861">
        <v>0</v>
      </c>
      <c r="BC83" s="861">
        <v>0</v>
      </c>
      <c r="BD83" s="861">
        <v>0</v>
      </c>
      <c r="BE83" s="861">
        <v>0</v>
      </c>
      <c r="BF83" s="861">
        <v>0</v>
      </c>
      <c r="BG83" s="861">
        <v>0</v>
      </c>
      <c r="BH83" s="861">
        <v>0</v>
      </c>
      <c r="BI83" s="861">
        <v>0</v>
      </c>
      <c r="BJ83" s="861">
        <v>0</v>
      </c>
      <c r="BK83" s="861">
        <v>0</v>
      </c>
      <c r="BL83" s="861">
        <v>0</v>
      </c>
      <c r="BM83" s="861">
        <v>0</v>
      </c>
      <c r="BN83" s="861">
        <v>0</v>
      </c>
      <c r="BO83" s="861">
        <v>0</v>
      </c>
      <c r="BP83" s="861">
        <v>0</v>
      </c>
      <c r="BQ83" s="861">
        <v>0</v>
      </c>
      <c r="BR83" s="861">
        <v>0</v>
      </c>
      <c r="BS83" s="861">
        <v>0</v>
      </c>
      <c r="BT83" s="877">
        <v>0</v>
      </c>
      <c r="BU83" s="163"/>
    </row>
    <row r="84" spans="2:73" ht="16">
      <c r="B84" s="874" t="s">
        <v>208</v>
      </c>
      <c r="C84" s="874" t="s">
        <v>847</v>
      </c>
      <c r="D84" s="874" t="s">
        <v>1</v>
      </c>
      <c r="E84" s="874" t="s">
        <v>848</v>
      </c>
      <c r="F84" s="884" t="s">
        <v>29</v>
      </c>
      <c r="G84" s="874" t="s">
        <v>849</v>
      </c>
      <c r="H84" s="875">
        <v>2014</v>
      </c>
      <c r="I84" s="874" t="s">
        <v>581</v>
      </c>
      <c r="J84" s="874" t="s">
        <v>596</v>
      </c>
      <c r="K84" s="50"/>
      <c r="L84" s="876">
        <v>0</v>
      </c>
      <c r="M84" s="861">
        <v>0</v>
      </c>
      <c r="N84" s="861">
        <v>0</v>
      </c>
      <c r="O84" s="861">
        <v>2.5789923168035234</v>
      </c>
      <c r="P84" s="861">
        <v>2.5789923168035234</v>
      </c>
      <c r="Q84" s="861">
        <v>2.5789923168035234</v>
      </c>
      <c r="R84" s="861">
        <v>2.5789923168035234</v>
      </c>
      <c r="S84" s="861">
        <v>0</v>
      </c>
      <c r="T84" s="861">
        <v>0</v>
      </c>
      <c r="U84" s="861">
        <v>0</v>
      </c>
      <c r="V84" s="861">
        <v>0</v>
      </c>
      <c r="W84" s="861">
        <v>0</v>
      </c>
      <c r="X84" s="861">
        <v>0</v>
      </c>
      <c r="Y84" s="861">
        <v>0</v>
      </c>
      <c r="Z84" s="861">
        <v>0</v>
      </c>
      <c r="AA84" s="861">
        <v>0</v>
      </c>
      <c r="AB84" s="861">
        <v>0</v>
      </c>
      <c r="AC84" s="861">
        <v>0</v>
      </c>
      <c r="AD84" s="861">
        <v>0</v>
      </c>
      <c r="AE84" s="861">
        <v>0</v>
      </c>
      <c r="AF84" s="861">
        <v>0</v>
      </c>
      <c r="AG84" s="861">
        <v>0</v>
      </c>
      <c r="AH84" s="861">
        <v>0</v>
      </c>
      <c r="AI84" s="861">
        <v>0</v>
      </c>
      <c r="AJ84" s="861">
        <v>0</v>
      </c>
      <c r="AK84" s="861">
        <v>0</v>
      </c>
      <c r="AL84" s="861">
        <v>0</v>
      </c>
      <c r="AM84" s="861">
        <v>0</v>
      </c>
      <c r="AN84" s="861">
        <v>0</v>
      </c>
      <c r="AO84" s="877">
        <v>0</v>
      </c>
      <c r="AP84" s="50"/>
      <c r="AQ84" s="876">
        <v>0</v>
      </c>
      <c r="AR84" s="861">
        <v>0</v>
      </c>
      <c r="AS84" s="861">
        <v>0</v>
      </c>
      <c r="AT84" s="861">
        <v>18673.370697660241</v>
      </c>
      <c r="AU84" s="861">
        <v>18673.370697660241</v>
      </c>
      <c r="AV84" s="861">
        <v>18673.370697660241</v>
      </c>
      <c r="AW84" s="882">
        <v>18673.370697660241</v>
      </c>
      <c r="AX84" s="861">
        <v>0</v>
      </c>
      <c r="AY84" s="861">
        <v>0</v>
      </c>
      <c r="AZ84" s="861">
        <v>0</v>
      </c>
      <c r="BA84" s="861">
        <v>0</v>
      </c>
      <c r="BB84" s="861">
        <v>0</v>
      </c>
      <c r="BC84" s="861">
        <v>0</v>
      </c>
      <c r="BD84" s="861">
        <v>0</v>
      </c>
      <c r="BE84" s="861">
        <v>0</v>
      </c>
      <c r="BF84" s="861">
        <v>0</v>
      </c>
      <c r="BG84" s="861">
        <v>0</v>
      </c>
      <c r="BH84" s="861">
        <v>0</v>
      </c>
      <c r="BI84" s="861">
        <v>0</v>
      </c>
      <c r="BJ84" s="861">
        <v>0</v>
      </c>
      <c r="BK84" s="861">
        <v>0</v>
      </c>
      <c r="BL84" s="861">
        <v>0</v>
      </c>
      <c r="BM84" s="861">
        <v>0</v>
      </c>
      <c r="BN84" s="861">
        <v>0</v>
      </c>
      <c r="BO84" s="861">
        <v>0</v>
      </c>
      <c r="BP84" s="861">
        <v>0</v>
      </c>
      <c r="BQ84" s="861">
        <v>0</v>
      </c>
      <c r="BR84" s="861">
        <v>0</v>
      </c>
      <c r="BS84" s="861">
        <v>0</v>
      </c>
      <c r="BT84" s="877">
        <v>0</v>
      </c>
      <c r="BU84" s="163"/>
    </row>
    <row r="85" spans="2:73">
      <c r="B85" s="874" t="s">
        <v>208</v>
      </c>
      <c r="C85" s="874" t="s">
        <v>847</v>
      </c>
      <c r="D85" s="874" t="s">
        <v>1</v>
      </c>
      <c r="E85" s="874" t="s">
        <v>848</v>
      </c>
      <c r="F85" s="884" t="s">
        <v>29</v>
      </c>
      <c r="G85" s="874" t="s">
        <v>849</v>
      </c>
      <c r="H85" s="875">
        <v>2014</v>
      </c>
      <c r="I85" s="874" t="s">
        <v>581</v>
      </c>
      <c r="J85" s="874" t="s">
        <v>596</v>
      </c>
      <c r="K85" s="50"/>
      <c r="L85" s="876">
        <v>0</v>
      </c>
      <c r="M85" s="861">
        <v>0</v>
      </c>
      <c r="N85" s="861">
        <v>0</v>
      </c>
      <c r="O85" s="861">
        <v>4.2045977624726323</v>
      </c>
      <c r="P85" s="861">
        <v>4.2045977624726323</v>
      </c>
      <c r="Q85" s="861">
        <v>4.2045977624726323</v>
      </c>
      <c r="R85" s="861">
        <v>4.2045977624726323</v>
      </c>
      <c r="S85" s="861">
        <v>4.2045977624726323</v>
      </c>
      <c r="T85" s="861">
        <v>0</v>
      </c>
      <c r="U85" s="861">
        <v>0</v>
      </c>
      <c r="V85" s="861">
        <v>0</v>
      </c>
      <c r="W85" s="861">
        <v>0</v>
      </c>
      <c r="X85" s="861">
        <v>0</v>
      </c>
      <c r="Y85" s="861">
        <v>0</v>
      </c>
      <c r="Z85" s="861">
        <v>0</v>
      </c>
      <c r="AA85" s="861">
        <v>0</v>
      </c>
      <c r="AB85" s="861">
        <v>0</v>
      </c>
      <c r="AC85" s="861">
        <v>0</v>
      </c>
      <c r="AD85" s="861">
        <v>0</v>
      </c>
      <c r="AE85" s="861">
        <v>0</v>
      </c>
      <c r="AF85" s="861">
        <v>0</v>
      </c>
      <c r="AG85" s="861">
        <v>0</v>
      </c>
      <c r="AH85" s="861">
        <v>0</v>
      </c>
      <c r="AI85" s="861">
        <v>0</v>
      </c>
      <c r="AJ85" s="861">
        <v>0</v>
      </c>
      <c r="AK85" s="861">
        <v>0</v>
      </c>
      <c r="AL85" s="861">
        <v>0</v>
      </c>
      <c r="AM85" s="861">
        <v>0</v>
      </c>
      <c r="AN85" s="861">
        <v>0</v>
      </c>
      <c r="AO85" s="877">
        <v>0</v>
      </c>
      <c r="AP85" s="50"/>
      <c r="AQ85" s="876">
        <v>0</v>
      </c>
      <c r="AR85" s="861">
        <v>0</v>
      </c>
      <c r="AS85" s="861">
        <v>0</v>
      </c>
      <c r="AT85" s="861">
        <v>28609.682625422112</v>
      </c>
      <c r="AU85" s="861">
        <v>28609.682625422112</v>
      </c>
      <c r="AV85" s="861">
        <v>28609.682625422112</v>
      </c>
      <c r="AW85" s="882">
        <v>28609.682625422112</v>
      </c>
      <c r="AX85" s="861">
        <v>28609.682625422112</v>
      </c>
      <c r="AY85" s="861">
        <v>0</v>
      </c>
      <c r="AZ85" s="861">
        <v>0</v>
      </c>
      <c r="BA85" s="861">
        <v>0</v>
      </c>
      <c r="BB85" s="861">
        <v>0</v>
      </c>
      <c r="BC85" s="861">
        <v>0</v>
      </c>
      <c r="BD85" s="861">
        <v>0</v>
      </c>
      <c r="BE85" s="861">
        <v>0</v>
      </c>
      <c r="BF85" s="861">
        <v>0</v>
      </c>
      <c r="BG85" s="861">
        <v>0</v>
      </c>
      <c r="BH85" s="861">
        <v>0</v>
      </c>
      <c r="BI85" s="861">
        <v>0</v>
      </c>
      <c r="BJ85" s="861">
        <v>0</v>
      </c>
      <c r="BK85" s="861">
        <v>0</v>
      </c>
      <c r="BL85" s="861">
        <v>0</v>
      </c>
      <c r="BM85" s="861">
        <v>0</v>
      </c>
      <c r="BN85" s="861">
        <v>0</v>
      </c>
      <c r="BO85" s="861">
        <v>0</v>
      </c>
      <c r="BP85" s="861">
        <v>0</v>
      </c>
      <c r="BQ85" s="861">
        <v>0</v>
      </c>
      <c r="BR85" s="861">
        <v>0</v>
      </c>
      <c r="BS85" s="861">
        <v>0</v>
      </c>
      <c r="BT85" s="877">
        <v>0</v>
      </c>
    </row>
    <row r="86" spans="2:73">
      <c r="B86" s="874" t="s">
        <v>208</v>
      </c>
      <c r="C86" s="874" t="s">
        <v>847</v>
      </c>
      <c r="D86" s="874" t="s">
        <v>5</v>
      </c>
      <c r="E86" s="874" t="s">
        <v>848</v>
      </c>
      <c r="F86" s="884" t="s">
        <v>29</v>
      </c>
      <c r="G86" s="874" t="s">
        <v>849</v>
      </c>
      <c r="H86" s="875">
        <v>2014</v>
      </c>
      <c r="I86" s="874" t="s">
        <v>581</v>
      </c>
      <c r="J86" s="874" t="s">
        <v>596</v>
      </c>
      <c r="K86" s="50"/>
      <c r="L86" s="876">
        <v>0</v>
      </c>
      <c r="M86" s="861">
        <v>0</v>
      </c>
      <c r="N86" s="861">
        <v>0</v>
      </c>
      <c r="O86" s="861">
        <v>69.582491730000001</v>
      </c>
      <c r="P86" s="861">
        <v>60.737963440000001</v>
      </c>
      <c r="Q86" s="861">
        <v>56.128685019999999</v>
      </c>
      <c r="R86" s="861">
        <v>56.128685019999999</v>
      </c>
      <c r="S86" s="861">
        <v>56.128685019999999</v>
      </c>
      <c r="T86" s="861">
        <v>56.128685019999999</v>
      </c>
      <c r="U86" s="861">
        <v>56.128685019999999</v>
      </c>
      <c r="V86" s="861">
        <v>56.08670635</v>
      </c>
      <c r="W86" s="861">
        <v>56.08670635</v>
      </c>
      <c r="X86" s="861">
        <v>52.360839740000003</v>
      </c>
      <c r="Y86" s="861">
        <v>47.651579720000001</v>
      </c>
      <c r="Z86" s="861">
        <v>40.365281660000001</v>
      </c>
      <c r="AA86" s="861">
        <v>40.365281660000001</v>
      </c>
      <c r="AB86" s="861">
        <v>40.171044770000002</v>
      </c>
      <c r="AC86" s="861">
        <v>40.171044770000002</v>
      </c>
      <c r="AD86" s="861">
        <v>40.08899263</v>
      </c>
      <c r="AE86" s="861">
        <v>32.589717229999998</v>
      </c>
      <c r="AF86" s="861">
        <v>32.589717229999998</v>
      </c>
      <c r="AG86" s="861">
        <v>32.589717229999998</v>
      </c>
      <c r="AH86" s="861">
        <v>32.589717229999998</v>
      </c>
      <c r="AI86" s="861">
        <v>0</v>
      </c>
      <c r="AJ86" s="861">
        <v>0</v>
      </c>
      <c r="AK86" s="861">
        <v>0</v>
      </c>
      <c r="AL86" s="861">
        <v>0</v>
      </c>
      <c r="AM86" s="861">
        <v>0</v>
      </c>
      <c r="AN86" s="861">
        <v>0</v>
      </c>
      <c r="AO86" s="877">
        <v>0</v>
      </c>
      <c r="AP86" s="50"/>
      <c r="AQ86" s="876">
        <v>0</v>
      </c>
      <c r="AR86" s="861">
        <v>0</v>
      </c>
      <c r="AS86" s="861">
        <v>0</v>
      </c>
      <c r="AT86" s="861">
        <v>1063216.1089999999</v>
      </c>
      <c r="AU86" s="861">
        <v>922328.74360000005</v>
      </c>
      <c r="AV86" s="861">
        <v>848906.04960000003</v>
      </c>
      <c r="AW86" s="882">
        <v>848906.04960000003</v>
      </c>
      <c r="AX86" s="861">
        <v>848906.04960000003</v>
      </c>
      <c r="AY86" s="861">
        <v>848906.04960000003</v>
      </c>
      <c r="AZ86" s="861">
        <v>848906.04960000003</v>
      </c>
      <c r="BA86" s="861">
        <v>848538.31640000001</v>
      </c>
      <c r="BB86" s="861">
        <v>848538.31640000001</v>
      </c>
      <c r="BC86" s="861">
        <v>789187.77619999996</v>
      </c>
      <c r="BD86" s="861">
        <v>767240.80610000005</v>
      </c>
      <c r="BE86" s="861">
        <v>648785.24040000001</v>
      </c>
      <c r="BF86" s="861">
        <v>648785.24040000001</v>
      </c>
      <c r="BG86" s="861">
        <v>639494.69160000002</v>
      </c>
      <c r="BH86" s="861">
        <v>639494.69160000002</v>
      </c>
      <c r="BI86" s="861">
        <v>638590.59310000006</v>
      </c>
      <c r="BJ86" s="861">
        <v>519132.19779999997</v>
      </c>
      <c r="BK86" s="861">
        <v>519132.19779999997</v>
      </c>
      <c r="BL86" s="861">
        <v>519132.19779999997</v>
      </c>
      <c r="BM86" s="861">
        <v>519132.19779999997</v>
      </c>
      <c r="BN86" s="861">
        <v>0</v>
      </c>
      <c r="BO86" s="861">
        <v>0</v>
      </c>
      <c r="BP86" s="861">
        <v>0</v>
      </c>
      <c r="BQ86" s="861">
        <v>0</v>
      </c>
      <c r="BR86" s="861">
        <v>0</v>
      </c>
      <c r="BS86" s="861">
        <v>0</v>
      </c>
      <c r="BT86" s="877">
        <v>0</v>
      </c>
    </row>
    <row r="87" spans="2:73">
      <c r="B87" s="874" t="s">
        <v>208</v>
      </c>
      <c r="C87" s="874" t="s">
        <v>847</v>
      </c>
      <c r="D87" s="874" t="s">
        <v>4</v>
      </c>
      <c r="E87" s="874" t="s">
        <v>848</v>
      </c>
      <c r="F87" s="884" t="s">
        <v>29</v>
      </c>
      <c r="G87" s="874" t="s">
        <v>849</v>
      </c>
      <c r="H87" s="875">
        <v>2013</v>
      </c>
      <c r="I87" s="874" t="s">
        <v>581</v>
      </c>
      <c r="J87" s="874" t="s">
        <v>589</v>
      </c>
      <c r="K87" s="50"/>
      <c r="L87" s="876">
        <v>0</v>
      </c>
      <c r="M87" s="861">
        <v>0</v>
      </c>
      <c r="N87" s="861">
        <v>1.4E-2</v>
      </c>
      <c r="O87" s="861">
        <v>1.4E-2</v>
      </c>
      <c r="P87" s="861">
        <v>1.4E-2</v>
      </c>
      <c r="Q87" s="861">
        <v>1.2E-2</v>
      </c>
      <c r="R87" s="861">
        <v>1.2E-2</v>
      </c>
      <c r="S87" s="861">
        <v>1.2E-2</v>
      </c>
      <c r="T87" s="861">
        <v>1.2E-2</v>
      </c>
      <c r="U87" s="861">
        <v>1.2E-2</v>
      </c>
      <c r="V87" s="861">
        <v>0.01</v>
      </c>
      <c r="W87" s="861">
        <v>0.01</v>
      </c>
      <c r="X87" s="861">
        <v>8.0000000000000002E-3</v>
      </c>
      <c r="Y87" s="861">
        <v>8.0000000000000002E-3</v>
      </c>
      <c r="Z87" s="861">
        <v>8.0000000000000002E-3</v>
      </c>
      <c r="AA87" s="861">
        <v>8.0000000000000002E-3</v>
      </c>
      <c r="AB87" s="861">
        <v>8.0000000000000002E-3</v>
      </c>
      <c r="AC87" s="861">
        <v>8.0000000000000002E-3</v>
      </c>
      <c r="AD87" s="861">
        <v>4.0000000000000001E-3</v>
      </c>
      <c r="AE87" s="861">
        <v>4.0000000000000001E-3</v>
      </c>
      <c r="AF87" s="861">
        <v>4.0000000000000001E-3</v>
      </c>
      <c r="AG87" s="861">
        <v>4.0000000000000001E-3</v>
      </c>
      <c r="AH87" s="861">
        <v>0</v>
      </c>
      <c r="AI87" s="861">
        <v>0</v>
      </c>
      <c r="AJ87" s="861">
        <v>0</v>
      </c>
      <c r="AK87" s="861">
        <v>0</v>
      </c>
      <c r="AL87" s="861">
        <v>0</v>
      </c>
      <c r="AM87" s="861">
        <v>0</v>
      </c>
      <c r="AN87" s="861">
        <v>0</v>
      </c>
      <c r="AO87" s="877">
        <v>0</v>
      </c>
      <c r="AP87" s="50"/>
      <c r="AQ87" s="876">
        <v>0</v>
      </c>
      <c r="AR87" s="861">
        <v>0</v>
      </c>
      <c r="AS87" s="861">
        <v>204</v>
      </c>
      <c r="AT87" s="861">
        <v>204</v>
      </c>
      <c r="AU87" s="861">
        <v>194</v>
      </c>
      <c r="AV87" s="861">
        <v>168</v>
      </c>
      <c r="AW87" s="882">
        <v>168</v>
      </c>
      <c r="AX87" s="861">
        <v>168</v>
      </c>
      <c r="AY87" s="861">
        <v>168</v>
      </c>
      <c r="AZ87" s="861">
        <v>168</v>
      </c>
      <c r="BA87" s="861">
        <v>141</v>
      </c>
      <c r="BB87" s="861">
        <v>141</v>
      </c>
      <c r="BC87" s="861">
        <v>134</v>
      </c>
      <c r="BD87" s="861">
        <v>134</v>
      </c>
      <c r="BE87" s="861">
        <v>134</v>
      </c>
      <c r="BF87" s="861">
        <v>134</v>
      </c>
      <c r="BG87" s="861">
        <v>134</v>
      </c>
      <c r="BH87" s="861">
        <v>134</v>
      </c>
      <c r="BI87" s="861">
        <v>70</v>
      </c>
      <c r="BJ87" s="861">
        <v>70</v>
      </c>
      <c r="BK87" s="861">
        <v>70</v>
      </c>
      <c r="BL87" s="861">
        <v>70</v>
      </c>
      <c r="BM87" s="861">
        <v>0</v>
      </c>
      <c r="BN87" s="861">
        <v>0</v>
      </c>
      <c r="BO87" s="861">
        <v>0</v>
      </c>
      <c r="BP87" s="861">
        <v>0</v>
      </c>
      <c r="BQ87" s="861">
        <v>0</v>
      </c>
      <c r="BR87" s="861">
        <v>0</v>
      </c>
      <c r="BS87" s="861">
        <v>0</v>
      </c>
      <c r="BT87" s="877">
        <v>0</v>
      </c>
    </row>
    <row r="88" spans="2:73">
      <c r="B88" s="874" t="s">
        <v>208</v>
      </c>
      <c r="C88" s="874" t="s">
        <v>847</v>
      </c>
      <c r="D88" s="874" t="s">
        <v>4</v>
      </c>
      <c r="E88" s="874" t="s">
        <v>848</v>
      </c>
      <c r="F88" s="884" t="s">
        <v>29</v>
      </c>
      <c r="G88" s="874" t="s">
        <v>849</v>
      </c>
      <c r="H88" s="875">
        <v>2014</v>
      </c>
      <c r="I88" s="874" t="s">
        <v>581</v>
      </c>
      <c r="J88" s="874" t="s">
        <v>596</v>
      </c>
      <c r="K88" s="50"/>
      <c r="L88" s="876">
        <v>0</v>
      </c>
      <c r="M88" s="861">
        <v>0</v>
      </c>
      <c r="N88" s="861">
        <v>0</v>
      </c>
      <c r="O88" s="861">
        <v>18.318523890000002</v>
      </c>
      <c r="P88" s="861">
        <v>17.261716329999999</v>
      </c>
      <c r="Q88" s="861">
        <v>16.749156159999998</v>
      </c>
      <c r="R88" s="861">
        <v>16.749156159999998</v>
      </c>
      <c r="S88" s="861">
        <v>16.749156159999998</v>
      </c>
      <c r="T88" s="861">
        <v>16.749156159999998</v>
      </c>
      <c r="U88" s="861">
        <v>16.749156159999998</v>
      </c>
      <c r="V88" s="861">
        <v>16.69736674</v>
      </c>
      <c r="W88" s="861">
        <v>16.69736674</v>
      </c>
      <c r="X88" s="861">
        <v>14.687124949999999</v>
      </c>
      <c r="Y88" s="861">
        <v>10.67478427</v>
      </c>
      <c r="Z88" s="861">
        <v>10.67452143</v>
      </c>
      <c r="AA88" s="861">
        <v>10.67452143</v>
      </c>
      <c r="AB88" s="861">
        <v>10.65344108</v>
      </c>
      <c r="AC88" s="861">
        <v>10.65344108</v>
      </c>
      <c r="AD88" s="861">
        <v>10.63507534</v>
      </c>
      <c r="AE88" s="861">
        <v>4.7878682780000004</v>
      </c>
      <c r="AF88" s="861">
        <v>4.7878682780000004</v>
      </c>
      <c r="AG88" s="861">
        <v>4.7878682780000004</v>
      </c>
      <c r="AH88" s="861">
        <v>4.7878682780000004</v>
      </c>
      <c r="AI88" s="861">
        <v>0</v>
      </c>
      <c r="AJ88" s="861">
        <v>0</v>
      </c>
      <c r="AK88" s="861">
        <v>0</v>
      </c>
      <c r="AL88" s="861">
        <v>0</v>
      </c>
      <c r="AM88" s="861">
        <v>0</v>
      </c>
      <c r="AN88" s="861">
        <v>0</v>
      </c>
      <c r="AO88" s="877">
        <v>0</v>
      </c>
      <c r="AP88" s="50"/>
      <c r="AQ88" s="878">
        <v>0</v>
      </c>
      <c r="AR88" s="879">
        <v>0</v>
      </c>
      <c r="AS88" s="879">
        <v>0</v>
      </c>
      <c r="AT88" s="879">
        <v>245066.6292</v>
      </c>
      <c r="AU88" s="879">
        <v>228236.80619999999</v>
      </c>
      <c r="AV88" s="879">
        <v>220076.47659999999</v>
      </c>
      <c r="AW88" s="882">
        <v>220076.47659999999</v>
      </c>
      <c r="AX88" s="879">
        <v>220076.47659999999</v>
      </c>
      <c r="AY88" s="879">
        <v>220076.47659999999</v>
      </c>
      <c r="AZ88" s="879">
        <v>220076.47659999999</v>
      </c>
      <c r="BA88" s="879">
        <v>219599.4896</v>
      </c>
      <c r="BB88" s="879">
        <v>219599.4896</v>
      </c>
      <c r="BC88" s="879">
        <v>187577.6948</v>
      </c>
      <c r="BD88" s="879">
        <v>172781.40760000001</v>
      </c>
      <c r="BE88" s="879">
        <v>170615.3432</v>
      </c>
      <c r="BF88" s="879">
        <v>170615.3432</v>
      </c>
      <c r="BG88" s="879">
        <v>169594.4914</v>
      </c>
      <c r="BH88" s="879">
        <v>169594.4914</v>
      </c>
      <c r="BI88" s="879">
        <v>169392.12700000001</v>
      </c>
      <c r="BJ88" s="879">
        <v>76267.509919999997</v>
      </c>
      <c r="BK88" s="879">
        <v>76267.509919999997</v>
      </c>
      <c r="BL88" s="879">
        <v>76267.509919999997</v>
      </c>
      <c r="BM88" s="879">
        <v>76267.509919999997</v>
      </c>
      <c r="BN88" s="879">
        <v>0</v>
      </c>
      <c r="BO88" s="879">
        <v>0</v>
      </c>
      <c r="BP88" s="879">
        <v>0</v>
      </c>
      <c r="BQ88" s="879">
        <v>0</v>
      </c>
      <c r="BR88" s="879">
        <v>0</v>
      </c>
      <c r="BS88" s="879">
        <v>0</v>
      </c>
      <c r="BT88" s="880">
        <v>0</v>
      </c>
    </row>
    <row r="89" spans="2:73">
      <c r="B89" s="874" t="s">
        <v>208</v>
      </c>
      <c r="C89" s="874" t="s">
        <v>863</v>
      </c>
      <c r="D89" s="874" t="s">
        <v>14</v>
      </c>
      <c r="E89" s="874" t="s">
        <v>848</v>
      </c>
      <c r="F89" s="884" t="s">
        <v>29</v>
      </c>
      <c r="G89" s="874" t="s">
        <v>849</v>
      </c>
      <c r="H89" s="875">
        <v>2014</v>
      </c>
      <c r="I89" s="874" t="s">
        <v>581</v>
      </c>
      <c r="J89" s="874" t="s">
        <v>596</v>
      </c>
      <c r="K89" s="50"/>
      <c r="L89" s="876">
        <v>0</v>
      </c>
      <c r="M89" s="861">
        <v>0</v>
      </c>
      <c r="N89" s="861">
        <v>0</v>
      </c>
      <c r="O89" s="861">
        <v>8.7284133090000005</v>
      </c>
      <c r="P89" s="861">
        <v>8.7178315620000006</v>
      </c>
      <c r="Q89" s="861">
        <v>8.2548981819999998</v>
      </c>
      <c r="R89" s="861">
        <v>8.0271527440000003</v>
      </c>
      <c r="S89" s="861">
        <v>7.8031554229999998</v>
      </c>
      <c r="T89" s="861">
        <v>7.8031554229999998</v>
      </c>
      <c r="U89" s="861">
        <v>7.7720854089999998</v>
      </c>
      <c r="V89" s="861">
        <v>7.7720854089999998</v>
      </c>
      <c r="W89" s="861">
        <v>6.0223349580000001</v>
      </c>
      <c r="X89" s="861">
        <v>5.8135349549999997</v>
      </c>
      <c r="Y89" s="861">
        <v>5.8101766780000004</v>
      </c>
      <c r="Z89" s="861">
        <v>5.8101766780000004</v>
      </c>
      <c r="AA89" s="861">
        <v>5.6670997810000001</v>
      </c>
      <c r="AB89" s="861">
        <v>5.6670997810000001</v>
      </c>
      <c r="AC89" s="861">
        <v>0.17180000200000001</v>
      </c>
      <c r="AD89" s="861">
        <v>0.17180000200000001</v>
      </c>
      <c r="AE89" s="861">
        <v>0.17180000200000001</v>
      </c>
      <c r="AF89" s="861">
        <v>0.17180000200000001</v>
      </c>
      <c r="AG89" s="861">
        <v>0.17180000200000001</v>
      </c>
      <c r="AH89" s="861">
        <v>0.17180000200000001</v>
      </c>
      <c r="AI89" s="861">
        <v>0.17180000200000001</v>
      </c>
      <c r="AJ89" s="861">
        <v>0</v>
      </c>
      <c r="AK89" s="861">
        <v>0</v>
      </c>
      <c r="AL89" s="861">
        <v>0</v>
      </c>
      <c r="AM89" s="861">
        <v>0</v>
      </c>
      <c r="AN89" s="861">
        <v>0</v>
      </c>
      <c r="AO89" s="877">
        <v>0</v>
      </c>
      <c r="AP89" s="50"/>
      <c r="AQ89" s="881">
        <v>0</v>
      </c>
      <c r="AR89" s="882">
        <v>0</v>
      </c>
      <c r="AS89" s="882">
        <v>0</v>
      </c>
      <c r="AT89" s="882">
        <v>99080.249219999998</v>
      </c>
      <c r="AU89" s="882">
        <v>98875.874490000002</v>
      </c>
      <c r="AV89" s="882">
        <v>89998.820860000007</v>
      </c>
      <c r="AW89" s="882">
        <v>85633.254620000007</v>
      </c>
      <c r="AX89" s="882">
        <v>81339.971909999993</v>
      </c>
      <c r="AY89" s="882">
        <v>81339.971909999993</v>
      </c>
      <c r="AZ89" s="882">
        <v>80743.934909999996</v>
      </c>
      <c r="BA89" s="882">
        <v>80743.934909999996</v>
      </c>
      <c r="BB89" s="882">
        <v>47191.777410000002</v>
      </c>
      <c r="BC89" s="882">
        <v>46996.777410000002</v>
      </c>
      <c r="BD89" s="882">
        <v>46922.615449999998</v>
      </c>
      <c r="BE89" s="882">
        <v>46922.615449999998</v>
      </c>
      <c r="BF89" s="882">
        <v>46447</v>
      </c>
      <c r="BG89" s="882">
        <v>46447</v>
      </c>
      <c r="BH89" s="882">
        <v>1266</v>
      </c>
      <c r="BI89" s="882">
        <v>1266</v>
      </c>
      <c r="BJ89" s="882">
        <v>1266</v>
      </c>
      <c r="BK89" s="882">
        <v>1266</v>
      </c>
      <c r="BL89" s="882">
        <v>1266</v>
      </c>
      <c r="BM89" s="882">
        <v>1266</v>
      </c>
      <c r="BN89" s="882">
        <v>1266</v>
      </c>
      <c r="BO89" s="882">
        <v>0</v>
      </c>
      <c r="BP89" s="882">
        <v>0</v>
      </c>
      <c r="BQ89" s="882">
        <v>0</v>
      </c>
      <c r="BR89" s="882">
        <v>0</v>
      </c>
      <c r="BS89" s="882">
        <v>0</v>
      </c>
      <c r="BT89" s="883">
        <v>0</v>
      </c>
    </row>
    <row r="90" spans="2:73">
      <c r="B90" s="874" t="s">
        <v>208</v>
      </c>
      <c r="C90" s="874" t="s">
        <v>847</v>
      </c>
      <c r="D90" s="874" t="s">
        <v>3</v>
      </c>
      <c r="E90" s="874" t="s">
        <v>848</v>
      </c>
      <c r="F90" s="884" t="s">
        <v>29</v>
      </c>
      <c r="G90" s="874" t="s">
        <v>852</v>
      </c>
      <c r="H90" s="875">
        <v>2013</v>
      </c>
      <c r="I90" s="874" t="s">
        <v>581</v>
      </c>
      <c r="J90" s="874" t="s">
        <v>589</v>
      </c>
      <c r="K90" s="50"/>
      <c r="L90" s="876">
        <v>0</v>
      </c>
      <c r="M90" s="861">
        <v>0</v>
      </c>
      <c r="N90" s="861">
        <v>11.778405764999999</v>
      </c>
      <c r="O90" s="861">
        <v>11.778405764999999</v>
      </c>
      <c r="P90" s="861">
        <v>11.778405764999999</v>
      </c>
      <c r="Q90" s="861">
        <v>11.778405764999999</v>
      </c>
      <c r="R90" s="861">
        <v>11.778405764999999</v>
      </c>
      <c r="S90" s="861">
        <v>11.778405764999999</v>
      </c>
      <c r="T90" s="861">
        <v>11.778405764999999</v>
      </c>
      <c r="U90" s="861">
        <v>11.778405764999999</v>
      </c>
      <c r="V90" s="861">
        <v>11.778405764999999</v>
      </c>
      <c r="W90" s="861">
        <v>11.778405764999999</v>
      </c>
      <c r="X90" s="861">
        <v>11.778405764999999</v>
      </c>
      <c r="Y90" s="861">
        <v>11.778405764999999</v>
      </c>
      <c r="Z90" s="861">
        <v>11.778405764999999</v>
      </c>
      <c r="AA90" s="861">
        <v>11.778405764999999</v>
      </c>
      <c r="AB90" s="861">
        <v>11.778405764999999</v>
      </c>
      <c r="AC90" s="861">
        <v>11.778405764999999</v>
      </c>
      <c r="AD90" s="861">
        <v>11.778405764999999</v>
      </c>
      <c r="AE90" s="861">
        <v>11.778405764999999</v>
      </c>
      <c r="AF90" s="861">
        <v>9.4657312139999998</v>
      </c>
      <c r="AG90" s="861">
        <v>0</v>
      </c>
      <c r="AH90" s="861">
        <v>0</v>
      </c>
      <c r="AI90" s="861">
        <v>0</v>
      </c>
      <c r="AJ90" s="861">
        <v>0</v>
      </c>
      <c r="AK90" s="861">
        <v>0</v>
      </c>
      <c r="AL90" s="861">
        <v>0</v>
      </c>
      <c r="AM90" s="861">
        <v>0</v>
      </c>
      <c r="AN90" s="861">
        <v>0</v>
      </c>
      <c r="AO90" s="877">
        <v>0</v>
      </c>
      <c r="AP90" s="50"/>
      <c r="AQ90" s="876">
        <v>0</v>
      </c>
      <c r="AR90" s="861">
        <v>0</v>
      </c>
      <c r="AS90" s="861">
        <v>20448.003029700001</v>
      </c>
      <c r="AT90" s="861">
        <v>20448.003029700001</v>
      </c>
      <c r="AU90" s="861">
        <v>20448.003029700001</v>
      </c>
      <c r="AV90" s="861">
        <v>20448.003029700001</v>
      </c>
      <c r="AW90" s="882">
        <v>20448.003029700001</v>
      </c>
      <c r="AX90" s="861">
        <v>20448.003029700001</v>
      </c>
      <c r="AY90" s="861">
        <v>20448.003029700001</v>
      </c>
      <c r="AZ90" s="861">
        <v>20448.003029700001</v>
      </c>
      <c r="BA90" s="861">
        <v>20448.003029700001</v>
      </c>
      <c r="BB90" s="861">
        <v>20448.003029700001</v>
      </c>
      <c r="BC90" s="861">
        <v>20448.003029700001</v>
      </c>
      <c r="BD90" s="861">
        <v>20448.003029700001</v>
      </c>
      <c r="BE90" s="861">
        <v>20448.003029700001</v>
      </c>
      <c r="BF90" s="861">
        <v>20448.003029700001</v>
      </c>
      <c r="BG90" s="861">
        <v>20448.003029700001</v>
      </c>
      <c r="BH90" s="861">
        <v>20448.003029700001</v>
      </c>
      <c r="BI90" s="861">
        <v>20448.003029700001</v>
      </c>
      <c r="BJ90" s="861">
        <v>20448.003029700001</v>
      </c>
      <c r="BK90" s="861">
        <v>18379.883590000001</v>
      </c>
      <c r="BL90" s="861">
        <v>0</v>
      </c>
      <c r="BM90" s="861">
        <v>0</v>
      </c>
      <c r="BN90" s="861">
        <v>0</v>
      </c>
      <c r="BO90" s="861">
        <v>0</v>
      </c>
      <c r="BP90" s="861">
        <v>0</v>
      </c>
      <c r="BQ90" s="861">
        <v>0</v>
      </c>
      <c r="BR90" s="861">
        <v>0</v>
      </c>
      <c r="BS90" s="861">
        <v>0</v>
      </c>
      <c r="BT90" s="877">
        <v>0</v>
      </c>
    </row>
    <row r="91" spans="2:73">
      <c r="B91" s="874" t="s">
        <v>208</v>
      </c>
      <c r="C91" s="874" t="s">
        <v>847</v>
      </c>
      <c r="D91" s="874" t="s">
        <v>3</v>
      </c>
      <c r="E91" s="874" t="s">
        <v>848</v>
      </c>
      <c r="F91" s="884" t="s">
        <v>29</v>
      </c>
      <c r="G91" s="874" t="s">
        <v>849</v>
      </c>
      <c r="H91" s="875">
        <v>2014</v>
      </c>
      <c r="I91" s="874" t="s">
        <v>581</v>
      </c>
      <c r="J91" s="874" t="s">
        <v>596</v>
      </c>
      <c r="K91" s="50"/>
      <c r="L91" s="876">
        <v>0</v>
      </c>
      <c r="M91" s="861">
        <v>0</v>
      </c>
      <c r="N91" s="861">
        <v>0</v>
      </c>
      <c r="O91" s="861">
        <v>280.76822601100002</v>
      </c>
      <c r="P91" s="861">
        <v>280.76822601100002</v>
      </c>
      <c r="Q91" s="861">
        <v>280.76822601100002</v>
      </c>
      <c r="R91" s="861">
        <v>280.76822601100002</v>
      </c>
      <c r="S91" s="861">
        <v>280.76822601100002</v>
      </c>
      <c r="T91" s="861">
        <v>280.76822601100002</v>
      </c>
      <c r="U91" s="861">
        <v>280.76822601100002</v>
      </c>
      <c r="V91" s="861">
        <v>280.76822601100002</v>
      </c>
      <c r="W91" s="861">
        <v>280.76822601100002</v>
      </c>
      <c r="X91" s="861">
        <v>280.76822601100002</v>
      </c>
      <c r="Y91" s="861">
        <v>280.76822601100002</v>
      </c>
      <c r="Z91" s="861">
        <v>280.76822601100002</v>
      </c>
      <c r="AA91" s="861">
        <v>280.76822601100002</v>
      </c>
      <c r="AB91" s="861">
        <v>280.76822601100002</v>
      </c>
      <c r="AC91" s="861">
        <v>280.76822601100002</v>
      </c>
      <c r="AD91" s="861">
        <v>280.76822601100002</v>
      </c>
      <c r="AE91" s="861">
        <v>280.76822601100002</v>
      </c>
      <c r="AF91" s="861">
        <v>280.76822601100002</v>
      </c>
      <c r="AG91" s="861">
        <v>252.52014779999999</v>
      </c>
      <c r="AH91" s="861">
        <v>0</v>
      </c>
      <c r="AI91" s="861">
        <v>0</v>
      </c>
      <c r="AJ91" s="861">
        <v>0</v>
      </c>
      <c r="AK91" s="861">
        <v>0</v>
      </c>
      <c r="AL91" s="861">
        <v>0</v>
      </c>
      <c r="AM91" s="861">
        <v>0</v>
      </c>
      <c r="AN91" s="861">
        <v>0</v>
      </c>
      <c r="AO91" s="877">
        <v>0</v>
      </c>
      <c r="AP91" s="50"/>
      <c r="AQ91" s="876">
        <v>0</v>
      </c>
      <c r="AR91" s="861">
        <v>0</v>
      </c>
      <c r="AS91" s="861">
        <v>0</v>
      </c>
      <c r="AT91" s="861">
        <v>518947.36750400002</v>
      </c>
      <c r="AU91" s="861">
        <v>518947.36750400002</v>
      </c>
      <c r="AV91" s="861">
        <v>518947.36750400002</v>
      </c>
      <c r="AW91" s="882">
        <v>518947.36750400002</v>
      </c>
      <c r="AX91" s="861">
        <v>518947.36750400002</v>
      </c>
      <c r="AY91" s="861">
        <v>518947.36750400002</v>
      </c>
      <c r="AZ91" s="861">
        <v>518947.36750400002</v>
      </c>
      <c r="BA91" s="861">
        <v>518947.36750400002</v>
      </c>
      <c r="BB91" s="861">
        <v>518947.36750400002</v>
      </c>
      <c r="BC91" s="861">
        <v>518947.36750400002</v>
      </c>
      <c r="BD91" s="861">
        <v>518947.36750400002</v>
      </c>
      <c r="BE91" s="861">
        <v>518947.36750400002</v>
      </c>
      <c r="BF91" s="861">
        <v>518947.36750400002</v>
      </c>
      <c r="BG91" s="861">
        <v>518947.36750400002</v>
      </c>
      <c r="BH91" s="861">
        <v>518947.36750400002</v>
      </c>
      <c r="BI91" s="861">
        <v>518947.36750400002</v>
      </c>
      <c r="BJ91" s="861">
        <v>518947.36750400002</v>
      </c>
      <c r="BK91" s="861">
        <v>518947.36750400002</v>
      </c>
      <c r="BL91" s="861">
        <v>493686.39870000002</v>
      </c>
      <c r="BM91" s="861">
        <v>0</v>
      </c>
      <c r="BN91" s="861">
        <v>0</v>
      </c>
      <c r="BO91" s="861">
        <v>0</v>
      </c>
      <c r="BP91" s="861">
        <v>0</v>
      </c>
      <c r="BQ91" s="861">
        <v>0</v>
      </c>
      <c r="BR91" s="861">
        <v>0</v>
      </c>
      <c r="BS91" s="861">
        <v>0</v>
      </c>
      <c r="BT91" s="877">
        <v>0</v>
      </c>
    </row>
    <row r="92" spans="2:73">
      <c r="B92" s="874" t="s">
        <v>208</v>
      </c>
      <c r="C92" s="874" t="s">
        <v>847</v>
      </c>
      <c r="D92" s="874" t="s">
        <v>7</v>
      </c>
      <c r="E92" s="874" t="s">
        <v>848</v>
      </c>
      <c r="F92" s="884" t="s">
        <v>29</v>
      </c>
      <c r="G92" s="874" t="s">
        <v>849</v>
      </c>
      <c r="H92" s="875">
        <v>2013</v>
      </c>
      <c r="I92" s="874" t="s">
        <v>581</v>
      </c>
      <c r="J92" s="874" t="s">
        <v>589</v>
      </c>
      <c r="K92" s="50"/>
      <c r="L92" s="876">
        <v>0</v>
      </c>
      <c r="M92" s="861">
        <v>0</v>
      </c>
      <c r="N92" s="861">
        <v>1.3513500000000001</v>
      </c>
      <c r="O92" s="861">
        <v>1.3513500000000001</v>
      </c>
      <c r="P92" s="861">
        <v>1.3513500000000001</v>
      </c>
      <c r="Q92" s="861">
        <v>1.3513500000000001</v>
      </c>
      <c r="R92" s="861">
        <v>1.3513500000000001</v>
      </c>
      <c r="S92" s="861">
        <v>1.3513500000000001</v>
      </c>
      <c r="T92" s="861">
        <v>1.3513500000000001</v>
      </c>
      <c r="U92" s="861">
        <v>1.3513500000000001</v>
      </c>
      <c r="V92" s="861">
        <v>1.3513500000000001</v>
      </c>
      <c r="W92" s="861">
        <v>1.3513500000000001</v>
      </c>
      <c r="X92" s="861">
        <v>1.3513500000000001</v>
      </c>
      <c r="Y92" s="861">
        <v>1.3513500000000001</v>
      </c>
      <c r="Z92" s="861">
        <v>0.67567500000000003</v>
      </c>
      <c r="AA92" s="861">
        <v>0</v>
      </c>
      <c r="AB92" s="861">
        <v>0</v>
      </c>
      <c r="AC92" s="861">
        <v>0</v>
      </c>
      <c r="AD92" s="861">
        <v>0</v>
      </c>
      <c r="AE92" s="861">
        <v>0</v>
      </c>
      <c r="AF92" s="861">
        <v>0</v>
      </c>
      <c r="AG92" s="861">
        <v>0</v>
      </c>
      <c r="AH92" s="861">
        <v>0</v>
      </c>
      <c r="AI92" s="861">
        <v>0</v>
      </c>
      <c r="AJ92" s="861">
        <v>0</v>
      </c>
      <c r="AK92" s="861">
        <v>0</v>
      </c>
      <c r="AL92" s="861">
        <v>0</v>
      </c>
      <c r="AM92" s="861">
        <v>0</v>
      </c>
      <c r="AN92" s="861">
        <v>0</v>
      </c>
      <c r="AO92" s="877">
        <v>0</v>
      </c>
      <c r="AP92" s="50"/>
      <c r="AQ92" s="876">
        <v>0</v>
      </c>
      <c r="AR92" s="861">
        <v>0</v>
      </c>
      <c r="AS92" s="861">
        <v>20661.379199999999</v>
      </c>
      <c r="AT92" s="861">
        <v>20661.379199999999</v>
      </c>
      <c r="AU92" s="861">
        <v>20661.379199999999</v>
      </c>
      <c r="AV92" s="861">
        <v>20661.379199999999</v>
      </c>
      <c r="AW92" s="882">
        <v>20661.379199999999</v>
      </c>
      <c r="AX92" s="861">
        <v>20661.379199999999</v>
      </c>
      <c r="AY92" s="861">
        <v>20661.379199999999</v>
      </c>
      <c r="AZ92" s="861">
        <v>20661.379199999999</v>
      </c>
      <c r="BA92" s="861">
        <v>20661.379199999999</v>
      </c>
      <c r="BB92" s="861">
        <v>20661.379199999999</v>
      </c>
      <c r="BC92" s="861">
        <v>20661.379199999999</v>
      </c>
      <c r="BD92" s="861">
        <v>20661.379199999999</v>
      </c>
      <c r="BE92" s="861">
        <v>10330.6896</v>
      </c>
      <c r="BF92" s="861">
        <v>0</v>
      </c>
      <c r="BG92" s="861">
        <v>0</v>
      </c>
      <c r="BH92" s="861">
        <v>0</v>
      </c>
      <c r="BI92" s="861">
        <v>0</v>
      </c>
      <c r="BJ92" s="861">
        <v>0</v>
      </c>
      <c r="BK92" s="861">
        <v>0</v>
      </c>
      <c r="BL92" s="861">
        <v>0</v>
      </c>
      <c r="BM92" s="861">
        <v>0</v>
      </c>
      <c r="BN92" s="861">
        <v>0</v>
      </c>
      <c r="BO92" s="861">
        <v>0</v>
      </c>
      <c r="BP92" s="861">
        <v>0</v>
      </c>
      <c r="BQ92" s="861">
        <v>0</v>
      </c>
      <c r="BR92" s="861">
        <v>0</v>
      </c>
      <c r="BS92" s="861">
        <v>0</v>
      </c>
      <c r="BT92" s="877">
        <v>0</v>
      </c>
    </row>
    <row r="93" spans="2:73">
      <c r="B93" s="874" t="s">
        <v>208</v>
      </c>
      <c r="C93" s="874" t="s">
        <v>772</v>
      </c>
      <c r="D93" s="874" t="s">
        <v>12</v>
      </c>
      <c r="E93" s="874" t="s">
        <v>848</v>
      </c>
      <c r="F93" s="884" t="s">
        <v>772</v>
      </c>
      <c r="G93" s="874" t="s">
        <v>849</v>
      </c>
      <c r="H93" s="875">
        <v>2013</v>
      </c>
      <c r="I93" s="874" t="s">
        <v>581</v>
      </c>
      <c r="J93" s="874" t="s">
        <v>589</v>
      </c>
      <c r="K93" s="50"/>
      <c r="L93" s="876">
        <v>0</v>
      </c>
      <c r="M93" s="861">
        <v>0</v>
      </c>
      <c r="N93" s="861">
        <v>54.26</v>
      </c>
      <c r="O93" s="861">
        <v>54.26</v>
      </c>
      <c r="P93" s="861">
        <v>54.26</v>
      </c>
      <c r="Q93" s="861">
        <v>54.26</v>
      </c>
      <c r="R93" s="861">
        <v>54.26</v>
      </c>
      <c r="S93" s="861">
        <v>0</v>
      </c>
      <c r="T93" s="861">
        <v>0</v>
      </c>
      <c r="U93" s="861">
        <v>0</v>
      </c>
      <c r="V93" s="861">
        <v>0</v>
      </c>
      <c r="W93" s="861">
        <v>0</v>
      </c>
      <c r="X93" s="861">
        <v>0</v>
      </c>
      <c r="Y93" s="861">
        <v>0</v>
      </c>
      <c r="Z93" s="861">
        <v>0</v>
      </c>
      <c r="AA93" s="861">
        <v>0</v>
      </c>
      <c r="AB93" s="861">
        <v>0</v>
      </c>
      <c r="AC93" s="861">
        <v>0</v>
      </c>
      <c r="AD93" s="861">
        <v>0</v>
      </c>
      <c r="AE93" s="861">
        <v>0</v>
      </c>
      <c r="AF93" s="861">
        <v>0</v>
      </c>
      <c r="AG93" s="861">
        <v>0</v>
      </c>
      <c r="AH93" s="861">
        <v>0</v>
      </c>
      <c r="AI93" s="861">
        <v>0</v>
      </c>
      <c r="AJ93" s="861">
        <v>0</v>
      </c>
      <c r="AK93" s="861">
        <v>0</v>
      </c>
      <c r="AL93" s="861">
        <v>0</v>
      </c>
      <c r="AM93" s="861">
        <v>0</v>
      </c>
      <c r="AN93" s="861">
        <v>0</v>
      </c>
      <c r="AO93" s="877">
        <v>0</v>
      </c>
      <c r="AP93" s="50"/>
      <c r="AQ93" s="876">
        <v>0</v>
      </c>
      <c r="AR93" s="861">
        <v>0</v>
      </c>
      <c r="AS93" s="861">
        <v>148348</v>
      </c>
      <c r="AT93" s="861">
        <v>148348</v>
      </c>
      <c r="AU93" s="861">
        <v>148348</v>
      </c>
      <c r="AV93" s="861">
        <v>148348</v>
      </c>
      <c r="AW93" s="882">
        <v>148348</v>
      </c>
      <c r="AX93" s="861">
        <v>0</v>
      </c>
      <c r="AY93" s="861">
        <v>0</v>
      </c>
      <c r="AZ93" s="861">
        <v>0</v>
      </c>
      <c r="BA93" s="861">
        <v>0</v>
      </c>
      <c r="BB93" s="861">
        <v>0</v>
      </c>
      <c r="BC93" s="861">
        <v>0</v>
      </c>
      <c r="BD93" s="861">
        <v>0</v>
      </c>
      <c r="BE93" s="861">
        <v>0</v>
      </c>
      <c r="BF93" s="861">
        <v>0</v>
      </c>
      <c r="BG93" s="861">
        <v>0</v>
      </c>
      <c r="BH93" s="861">
        <v>0</v>
      </c>
      <c r="BI93" s="861">
        <v>0</v>
      </c>
      <c r="BJ93" s="861">
        <v>0</v>
      </c>
      <c r="BK93" s="861">
        <v>0</v>
      </c>
      <c r="BL93" s="861">
        <v>0</v>
      </c>
      <c r="BM93" s="861">
        <v>0</v>
      </c>
      <c r="BN93" s="861">
        <v>0</v>
      </c>
      <c r="BO93" s="861">
        <v>0</v>
      </c>
      <c r="BP93" s="861">
        <v>0</v>
      </c>
      <c r="BQ93" s="861">
        <v>0</v>
      </c>
      <c r="BR93" s="861">
        <v>0</v>
      </c>
      <c r="BS93" s="861">
        <v>0</v>
      </c>
      <c r="BT93" s="877">
        <v>0</v>
      </c>
    </row>
    <row r="94" spans="2:73">
      <c r="B94" s="874" t="s">
        <v>208</v>
      </c>
      <c r="C94" s="874" t="s">
        <v>490</v>
      </c>
      <c r="D94" s="874" t="s">
        <v>864</v>
      </c>
      <c r="E94" s="874" t="s">
        <v>848</v>
      </c>
      <c r="F94" s="884" t="s">
        <v>490</v>
      </c>
      <c r="G94" s="874" t="s">
        <v>852</v>
      </c>
      <c r="H94" s="875">
        <v>2014</v>
      </c>
      <c r="I94" s="874" t="s">
        <v>581</v>
      </c>
      <c r="J94" s="874" t="s">
        <v>596</v>
      </c>
      <c r="K94" s="50"/>
      <c r="L94" s="876">
        <v>0</v>
      </c>
      <c r="M94" s="861">
        <v>0</v>
      </c>
      <c r="N94" s="861">
        <v>0</v>
      </c>
      <c r="O94" s="861">
        <v>449.0617135</v>
      </c>
      <c r="P94" s="861">
        <v>0</v>
      </c>
      <c r="Q94" s="861">
        <v>0</v>
      </c>
      <c r="R94" s="861">
        <v>0</v>
      </c>
      <c r="S94" s="861">
        <v>0</v>
      </c>
      <c r="T94" s="861">
        <v>0</v>
      </c>
      <c r="U94" s="861">
        <v>0</v>
      </c>
      <c r="V94" s="861">
        <v>0</v>
      </c>
      <c r="W94" s="861">
        <v>0</v>
      </c>
      <c r="X94" s="861">
        <v>0</v>
      </c>
      <c r="Y94" s="861">
        <v>0</v>
      </c>
      <c r="Z94" s="861">
        <v>0</v>
      </c>
      <c r="AA94" s="861">
        <v>0</v>
      </c>
      <c r="AB94" s="861">
        <v>0</v>
      </c>
      <c r="AC94" s="861">
        <v>0</v>
      </c>
      <c r="AD94" s="861">
        <v>0</v>
      </c>
      <c r="AE94" s="861">
        <v>0</v>
      </c>
      <c r="AF94" s="861">
        <v>0</v>
      </c>
      <c r="AG94" s="861">
        <v>0</v>
      </c>
      <c r="AH94" s="861">
        <v>0</v>
      </c>
      <c r="AI94" s="861">
        <v>0</v>
      </c>
      <c r="AJ94" s="861">
        <v>0</v>
      </c>
      <c r="AK94" s="861">
        <v>0</v>
      </c>
      <c r="AL94" s="861">
        <v>0</v>
      </c>
      <c r="AM94" s="861">
        <v>0</v>
      </c>
      <c r="AN94" s="861">
        <v>0</v>
      </c>
      <c r="AO94" s="877">
        <v>0</v>
      </c>
      <c r="AP94" s="50"/>
      <c r="AQ94" s="876">
        <v>0</v>
      </c>
      <c r="AR94" s="861">
        <v>0</v>
      </c>
      <c r="AS94" s="861">
        <v>0</v>
      </c>
      <c r="AT94" s="861">
        <v>0</v>
      </c>
      <c r="AU94" s="861">
        <v>0</v>
      </c>
      <c r="AV94" s="861">
        <v>0</v>
      </c>
      <c r="AW94" s="882">
        <v>0</v>
      </c>
      <c r="AX94" s="861">
        <v>0</v>
      </c>
      <c r="AY94" s="861">
        <v>0</v>
      </c>
      <c r="AZ94" s="861">
        <v>0</v>
      </c>
      <c r="BA94" s="861">
        <v>0</v>
      </c>
      <c r="BB94" s="861">
        <v>0</v>
      </c>
      <c r="BC94" s="861">
        <v>0</v>
      </c>
      <c r="BD94" s="861">
        <v>0</v>
      </c>
      <c r="BE94" s="861">
        <v>0</v>
      </c>
      <c r="BF94" s="861">
        <v>0</v>
      </c>
      <c r="BG94" s="861">
        <v>0</v>
      </c>
      <c r="BH94" s="861">
        <v>0</v>
      </c>
      <c r="BI94" s="861">
        <v>0</v>
      </c>
      <c r="BJ94" s="861">
        <v>0</v>
      </c>
      <c r="BK94" s="861">
        <v>0</v>
      </c>
      <c r="BL94" s="861">
        <v>0</v>
      </c>
      <c r="BM94" s="861">
        <v>0</v>
      </c>
      <c r="BN94" s="861">
        <v>0</v>
      </c>
      <c r="BO94" s="861">
        <v>0</v>
      </c>
      <c r="BP94" s="861">
        <v>0</v>
      </c>
      <c r="BQ94" s="861">
        <v>0</v>
      </c>
      <c r="BR94" s="861">
        <v>0</v>
      </c>
      <c r="BS94" s="861">
        <v>0</v>
      </c>
      <c r="BT94" s="877">
        <v>0</v>
      </c>
    </row>
    <row r="95" spans="2:73">
      <c r="B95" s="874" t="s">
        <v>846</v>
      </c>
      <c r="C95" s="874" t="s">
        <v>778</v>
      </c>
      <c r="D95" s="874" t="s">
        <v>865</v>
      </c>
      <c r="E95" s="874" t="s">
        <v>848</v>
      </c>
      <c r="F95" s="884" t="s">
        <v>768</v>
      </c>
      <c r="G95" s="874" t="s">
        <v>852</v>
      </c>
      <c r="H95" s="875">
        <v>2014</v>
      </c>
      <c r="I95" s="874" t="s">
        <v>581</v>
      </c>
      <c r="J95" s="874" t="s">
        <v>596</v>
      </c>
      <c r="K95" s="50"/>
      <c r="L95" s="876">
        <v>0</v>
      </c>
      <c r="M95" s="861">
        <v>0</v>
      </c>
      <c r="N95" s="861">
        <v>0</v>
      </c>
      <c r="O95" s="861">
        <v>76.37697</v>
      </c>
      <c r="P95" s="861">
        <v>0</v>
      </c>
      <c r="Q95" s="861">
        <v>0</v>
      </c>
      <c r="R95" s="861">
        <v>0</v>
      </c>
      <c r="S95" s="861">
        <v>0</v>
      </c>
      <c r="T95" s="861">
        <v>0</v>
      </c>
      <c r="U95" s="861">
        <v>0</v>
      </c>
      <c r="V95" s="861">
        <v>0</v>
      </c>
      <c r="W95" s="861">
        <v>0</v>
      </c>
      <c r="X95" s="861">
        <v>0</v>
      </c>
      <c r="Y95" s="861">
        <v>0</v>
      </c>
      <c r="Z95" s="861">
        <v>0</v>
      </c>
      <c r="AA95" s="861">
        <v>0</v>
      </c>
      <c r="AB95" s="861">
        <v>0</v>
      </c>
      <c r="AC95" s="861">
        <v>0</v>
      </c>
      <c r="AD95" s="861">
        <v>0</v>
      </c>
      <c r="AE95" s="861">
        <v>0</v>
      </c>
      <c r="AF95" s="861">
        <v>0</v>
      </c>
      <c r="AG95" s="861">
        <v>0</v>
      </c>
      <c r="AH95" s="861">
        <v>0</v>
      </c>
      <c r="AI95" s="861">
        <v>0</v>
      </c>
      <c r="AJ95" s="861">
        <v>0</v>
      </c>
      <c r="AK95" s="861">
        <v>0</v>
      </c>
      <c r="AL95" s="861">
        <v>0</v>
      </c>
      <c r="AM95" s="861">
        <v>0</v>
      </c>
      <c r="AN95" s="861">
        <v>0</v>
      </c>
      <c r="AO95" s="877">
        <v>0</v>
      </c>
      <c r="AP95" s="50"/>
      <c r="AQ95" s="876">
        <v>0</v>
      </c>
      <c r="AR95" s="861">
        <v>0</v>
      </c>
      <c r="AS95" s="861">
        <v>0</v>
      </c>
      <c r="AT95" s="861">
        <v>0</v>
      </c>
      <c r="AU95" s="861">
        <v>0</v>
      </c>
      <c r="AV95" s="861">
        <v>0</v>
      </c>
      <c r="AW95" s="882">
        <v>0</v>
      </c>
      <c r="AX95" s="861">
        <v>0</v>
      </c>
      <c r="AY95" s="861">
        <v>0</v>
      </c>
      <c r="AZ95" s="861">
        <v>0</v>
      </c>
      <c r="BA95" s="861">
        <v>0</v>
      </c>
      <c r="BB95" s="861">
        <v>0</v>
      </c>
      <c r="BC95" s="861">
        <v>0</v>
      </c>
      <c r="BD95" s="861">
        <v>0</v>
      </c>
      <c r="BE95" s="861">
        <v>0</v>
      </c>
      <c r="BF95" s="861">
        <v>0</v>
      </c>
      <c r="BG95" s="861">
        <v>0</v>
      </c>
      <c r="BH95" s="861">
        <v>0</v>
      </c>
      <c r="BI95" s="861">
        <v>0</v>
      </c>
      <c r="BJ95" s="861">
        <v>0</v>
      </c>
      <c r="BK95" s="861">
        <v>0</v>
      </c>
      <c r="BL95" s="861">
        <v>0</v>
      </c>
      <c r="BM95" s="861">
        <v>0</v>
      </c>
      <c r="BN95" s="861">
        <v>0</v>
      </c>
      <c r="BO95" s="861">
        <v>0</v>
      </c>
      <c r="BP95" s="861">
        <v>0</v>
      </c>
      <c r="BQ95" s="861">
        <v>0</v>
      </c>
      <c r="BR95" s="861">
        <v>0</v>
      </c>
      <c r="BS95" s="861">
        <v>0</v>
      </c>
      <c r="BT95" s="877">
        <v>0</v>
      </c>
    </row>
    <row r="96" spans="2:73">
      <c r="B96" s="874" t="s">
        <v>846</v>
      </c>
      <c r="C96" s="874" t="s">
        <v>847</v>
      </c>
      <c r="D96" s="874" t="s">
        <v>42</v>
      </c>
      <c r="E96" s="874" t="s">
        <v>848</v>
      </c>
      <c r="F96" s="884" t="s">
        <v>29</v>
      </c>
      <c r="G96" s="874" t="s">
        <v>852</v>
      </c>
      <c r="H96" s="875">
        <v>2012</v>
      </c>
      <c r="I96" s="874" t="s">
        <v>581</v>
      </c>
      <c r="J96" s="874" t="s">
        <v>589</v>
      </c>
      <c r="K96" s="50"/>
      <c r="L96" s="876">
        <v>0</v>
      </c>
      <c r="M96" s="861">
        <v>0</v>
      </c>
      <c r="N96" s="861">
        <v>0</v>
      </c>
      <c r="O96" s="861">
        <v>445.99689999999998</v>
      </c>
      <c r="P96" s="861">
        <v>0</v>
      </c>
      <c r="Q96" s="861">
        <v>0</v>
      </c>
      <c r="R96" s="861">
        <v>0</v>
      </c>
      <c r="S96" s="861">
        <v>0</v>
      </c>
      <c r="T96" s="861">
        <v>0</v>
      </c>
      <c r="U96" s="861">
        <v>0</v>
      </c>
      <c r="V96" s="861">
        <v>0</v>
      </c>
      <c r="W96" s="861">
        <v>0</v>
      </c>
      <c r="X96" s="861">
        <v>0</v>
      </c>
      <c r="Y96" s="861">
        <v>0</v>
      </c>
      <c r="Z96" s="861">
        <v>0</v>
      </c>
      <c r="AA96" s="861">
        <v>0</v>
      </c>
      <c r="AB96" s="861">
        <v>0</v>
      </c>
      <c r="AC96" s="861">
        <v>0</v>
      </c>
      <c r="AD96" s="861">
        <v>0</v>
      </c>
      <c r="AE96" s="861">
        <v>0</v>
      </c>
      <c r="AF96" s="861">
        <v>0</v>
      </c>
      <c r="AG96" s="861">
        <v>0</v>
      </c>
      <c r="AH96" s="861">
        <v>0</v>
      </c>
      <c r="AI96" s="861">
        <v>0</v>
      </c>
      <c r="AJ96" s="861">
        <v>0</v>
      </c>
      <c r="AK96" s="861">
        <v>0</v>
      </c>
      <c r="AL96" s="861">
        <v>0</v>
      </c>
      <c r="AM96" s="861">
        <v>0</v>
      </c>
      <c r="AN96" s="861">
        <v>0</v>
      </c>
      <c r="AO96" s="877">
        <v>0</v>
      </c>
      <c r="AP96" s="50"/>
      <c r="AQ96" s="876">
        <v>0</v>
      </c>
      <c r="AR96" s="861">
        <v>0</v>
      </c>
      <c r="AS96" s="861">
        <v>0</v>
      </c>
      <c r="AT96" s="861">
        <v>0</v>
      </c>
      <c r="AU96" s="861">
        <v>0</v>
      </c>
      <c r="AV96" s="861">
        <v>0</v>
      </c>
      <c r="AW96" s="882">
        <v>0</v>
      </c>
      <c r="AX96" s="861">
        <v>0</v>
      </c>
      <c r="AY96" s="861">
        <v>0</v>
      </c>
      <c r="AZ96" s="861">
        <v>0</v>
      </c>
      <c r="BA96" s="861">
        <v>0</v>
      </c>
      <c r="BB96" s="861">
        <v>0</v>
      </c>
      <c r="BC96" s="861">
        <v>0</v>
      </c>
      <c r="BD96" s="861">
        <v>0</v>
      </c>
      <c r="BE96" s="861">
        <v>0</v>
      </c>
      <c r="BF96" s="861">
        <v>0</v>
      </c>
      <c r="BG96" s="861">
        <v>0</v>
      </c>
      <c r="BH96" s="861">
        <v>0</v>
      </c>
      <c r="BI96" s="861">
        <v>0</v>
      </c>
      <c r="BJ96" s="861">
        <v>0</v>
      </c>
      <c r="BK96" s="861">
        <v>0</v>
      </c>
      <c r="BL96" s="861">
        <v>0</v>
      </c>
      <c r="BM96" s="861">
        <v>0</v>
      </c>
      <c r="BN96" s="861">
        <v>0</v>
      </c>
      <c r="BO96" s="861">
        <v>0</v>
      </c>
      <c r="BP96" s="861">
        <v>0</v>
      </c>
      <c r="BQ96" s="861">
        <v>0</v>
      </c>
      <c r="BR96" s="861">
        <v>0</v>
      </c>
      <c r="BS96" s="861">
        <v>0</v>
      </c>
      <c r="BT96" s="877">
        <v>0</v>
      </c>
    </row>
    <row r="97" spans="2:73">
      <c r="B97" s="874" t="s">
        <v>846</v>
      </c>
      <c r="C97" s="874" t="s">
        <v>847</v>
      </c>
      <c r="D97" s="874" t="s">
        <v>42</v>
      </c>
      <c r="E97" s="874" t="s">
        <v>848</v>
      </c>
      <c r="F97" s="884" t="s">
        <v>29</v>
      </c>
      <c r="G97" s="874" t="s">
        <v>852</v>
      </c>
      <c r="H97" s="875">
        <v>2013</v>
      </c>
      <c r="I97" s="874" t="s">
        <v>581</v>
      </c>
      <c r="J97" s="874" t="s">
        <v>589</v>
      </c>
      <c r="K97" s="50"/>
      <c r="L97" s="876">
        <v>0</v>
      </c>
      <c r="M97" s="861">
        <v>0</v>
      </c>
      <c r="N97" s="861">
        <v>0</v>
      </c>
      <c r="O97" s="861">
        <v>1259.278</v>
      </c>
      <c r="P97" s="861">
        <v>0</v>
      </c>
      <c r="Q97" s="861">
        <v>0</v>
      </c>
      <c r="R97" s="861">
        <v>0</v>
      </c>
      <c r="S97" s="861">
        <v>0</v>
      </c>
      <c r="T97" s="861">
        <v>0</v>
      </c>
      <c r="U97" s="861">
        <v>0</v>
      </c>
      <c r="V97" s="861">
        <v>0</v>
      </c>
      <c r="W97" s="861">
        <v>0</v>
      </c>
      <c r="X97" s="861">
        <v>0</v>
      </c>
      <c r="Y97" s="861">
        <v>0</v>
      </c>
      <c r="Z97" s="861">
        <v>0</v>
      </c>
      <c r="AA97" s="861">
        <v>0</v>
      </c>
      <c r="AB97" s="861">
        <v>0</v>
      </c>
      <c r="AC97" s="861">
        <v>0</v>
      </c>
      <c r="AD97" s="861">
        <v>0</v>
      </c>
      <c r="AE97" s="861">
        <v>0</v>
      </c>
      <c r="AF97" s="861">
        <v>0</v>
      </c>
      <c r="AG97" s="861">
        <v>0</v>
      </c>
      <c r="AH97" s="861">
        <v>0</v>
      </c>
      <c r="AI97" s="861">
        <v>0</v>
      </c>
      <c r="AJ97" s="861">
        <v>0</v>
      </c>
      <c r="AK97" s="861">
        <v>0</v>
      </c>
      <c r="AL97" s="861">
        <v>0</v>
      </c>
      <c r="AM97" s="861">
        <v>0</v>
      </c>
      <c r="AN97" s="861">
        <v>0</v>
      </c>
      <c r="AO97" s="877">
        <v>0</v>
      </c>
      <c r="AP97" s="50"/>
      <c r="AQ97" s="876">
        <v>0</v>
      </c>
      <c r="AR97" s="861">
        <v>0</v>
      </c>
      <c r="AS97" s="861">
        <v>0</v>
      </c>
      <c r="AT97" s="861">
        <v>0</v>
      </c>
      <c r="AU97" s="861">
        <v>0</v>
      </c>
      <c r="AV97" s="861">
        <v>0</v>
      </c>
      <c r="AW97" s="882">
        <v>0</v>
      </c>
      <c r="AX97" s="861">
        <v>0</v>
      </c>
      <c r="AY97" s="861">
        <v>0</v>
      </c>
      <c r="AZ97" s="861">
        <v>0</v>
      </c>
      <c r="BA97" s="861">
        <v>0</v>
      </c>
      <c r="BB97" s="861">
        <v>0</v>
      </c>
      <c r="BC97" s="861">
        <v>0</v>
      </c>
      <c r="BD97" s="861">
        <v>0</v>
      </c>
      <c r="BE97" s="861">
        <v>0</v>
      </c>
      <c r="BF97" s="861">
        <v>0</v>
      </c>
      <c r="BG97" s="861">
        <v>0</v>
      </c>
      <c r="BH97" s="861">
        <v>0</v>
      </c>
      <c r="BI97" s="861">
        <v>0</v>
      </c>
      <c r="BJ97" s="861">
        <v>0</v>
      </c>
      <c r="BK97" s="861">
        <v>0</v>
      </c>
      <c r="BL97" s="861">
        <v>0</v>
      </c>
      <c r="BM97" s="861">
        <v>0</v>
      </c>
      <c r="BN97" s="861">
        <v>0</v>
      </c>
      <c r="BO97" s="861">
        <v>0</v>
      </c>
      <c r="BP97" s="861">
        <v>0</v>
      </c>
      <c r="BQ97" s="861">
        <v>0</v>
      </c>
      <c r="BR97" s="861">
        <v>0</v>
      </c>
      <c r="BS97" s="861">
        <v>0</v>
      </c>
      <c r="BT97" s="877">
        <v>0</v>
      </c>
    </row>
    <row r="98" spans="2:73" ht="16">
      <c r="B98" s="874" t="s">
        <v>846</v>
      </c>
      <c r="C98" s="874" t="s">
        <v>847</v>
      </c>
      <c r="D98" s="874" t="s">
        <v>42</v>
      </c>
      <c r="E98" s="874" t="s">
        <v>848</v>
      </c>
      <c r="F98" s="884" t="s">
        <v>29</v>
      </c>
      <c r="G98" s="874" t="s">
        <v>852</v>
      </c>
      <c r="H98" s="875">
        <v>2014</v>
      </c>
      <c r="I98" s="874" t="s">
        <v>581</v>
      </c>
      <c r="J98" s="874" t="s">
        <v>596</v>
      </c>
      <c r="K98" s="50"/>
      <c r="L98" s="876">
        <v>0</v>
      </c>
      <c r="M98" s="861">
        <v>0</v>
      </c>
      <c r="N98" s="861">
        <v>0</v>
      </c>
      <c r="O98" s="861">
        <v>342.01839999999999</v>
      </c>
      <c r="P98" s="861">
        <v>0</v>
      </c>
      <c r="Q98" s="861">
        <v>0</v>
      </c>
      <c r="R98" s="861">
        <v>0</v>
      </c>
      <c r="S98" s="861">
        <v>0</v>
      </c>
      <c r="T98" s="861">
        <v>0</v>
      </c>
      <c r="U98" s="861">
        <v>0</v>
      </c>
      <c r="V98" s="861">
        <v>0</v>
      </c>
      <c r="W98" s="861">
        <v>0</v>
      </c>
      <c r="X98" s="861">
        <v>0</v>
      </c>
      <c r="Y98" s="861">
        <v>0</v>
      </c>
      <c r="Z98" s="861">
        <v>0</v>
      </c>
      <c r="AA98" s="861">
        <v>0</v>
      </c>
      <c r="AB98" s="861">
        <v>0</v>
      </c>
      <c r="AC98" s="861">
        <v>0</v>
      </c>
      <c r="AD98" s="861">
        <v>0</v>
      </c>
      <c r="AE98" s="861">
        <v>0</v>
      </c>
      <c r="AF98" s="861">
        <v>0</v>
      </c>
      <c r="AG98" s="861">
        <v>0</v>
      </c>
      <c r="AH98" s="861">
        <v>0</v>
      </c>
      <c r="AI98" s="861">
        <v>0</v>
      </c>
      <c r="AJ98" s="861">
        <v>0</v>
      </c>
      <c r="AK98" s="861">
        <v>0</v>
      </c>
      <c r="AL98" s="861">
        <v>0</v>
      </c>
      <c r="AM98" s="861">
        <v>0</v>
      </c>
      <c r="AN98" s="861">
        <v>0</v>
      </c>
      <c r="AO98" s="877">
        <v>0</v>
      </c>
      <c r="AP98" s="50"/>
      <c r="AQ98" s="876">
        <v>0</v>
      </c>
      <c r="AR98" s="861">
        <v>0</v>
      </c>
      <c r="AS98" s="861">
        <v>0</v>
      </c>
      <c r="AT98" s="861">
        <v>0</v>
      </c>
      <c r="AU98" s="861">
        <v>0</v>
      </c>
      <c r="AV98" s="861">
        <v>0</v>
      </c>
      <c r="AW98" s="861">
        <v>0</v>
      </c>
      <c r="AX98" s="861">
        <v>0</v>
      </c>
      <c r="AY98" s="861">
        <v>0</v>
      </c>
      <c r="AZ98" s="861">
        <v>0</v>
      </c>
      <c r="BA98" s="861">
        <v>0</v>
      </c>
      <c r="BB98" s="861">
        <v>0</v>
      </c>
      <c r="BC98" s="861">
        <v>0</v>
      </c>
      <c r="BD98" s="861">
        <v>0</v>
      </c>
      <c r="BE98" s="861">
        <v>0</v>
      </c>
      <c r="BF98" s="861">
        <v>0</v>
      </c>
      <c r="BG98" s="861">
        <v>0</v>
      </c>
      <c r="BH98" s="861">
        <v>0</v>
      </c>
      <c r="BI98" s="861">
        <v>0</v>
      </c>
      <c r="BJ98" s="861">
        <v>0</v>
      </c>
      <c r="BK98" s="861">
        <v>0</v>
      </c>
      <c r="BL98" s="861">
        <v>0</v>
      </c>
      <c r="BM98" s="861">
        <v>0</v>
      </c>
      <c r="BN98" s="861">
        <v>0</v>
      </c>
      <c r="BO98" s="861">
        <v>0</v>
      </c>
      <c r="BP98" s="861">
        <v>0</v>
      </c>
      <c r="BQ98" s="861">
        <v>0</v>
      </c>
      <c r="BR98" s="861">
        <v>0</v>
      </c>
      <c r="BS98" s="861">
        <v>0</v>
      </c>
      <c r="BT98" s="877">
        <v>0</v>
      </c>
      <c r="BU98" s="163"/>
    </row>
    <row r="99" spans="2:73" ht="16">
      <c r="B99" s="874" t="s">
        <v>846</v>
      </c>
      <c r="C99" s="874" t="s">
        <v>772</v>
      </c>
      <c r="D99" s="874" t="s">
        <v>9</v>
      </c>
      <c r="E99" s="874" t="s">
        <v>848</v>
      </c>
      <c r="F99" s="884" t="s">
        <v>772</v>
      </c>
      <c r="G99" s="874" t="s">
        <v>852</v>
      </c>
      <c r="H99" s="875">
        <v>2014</v>
      </c>
      <c r="I99" s="874" t="s">
        <v>581</v>
      </c>
      <c r="J99" s="874" t="s">
        <v>596</v>
      </c>
      <c r="K99" s="50"/>
      <c r="L99" s="876">
        <v>0</v>
      </c>
      <c r="M99" s="861">
        <v>0</v>
      </c>
      <c r="N99" s="861">
        <v>0</v>
      </c>
      <c r="O99" s="861">
        <v>448.38139999999999</v>
      </c>
      <c r="P99" s="861">
        <v>0</v>
      </c>
      <c r="Q99" s="861">
        <v>0</v>
      </c>
      <c r="R99" s="861">
        <v>0</v>
      </c>
      <c r="S99" s="861">
        <v>0</v>
      </c>
      <c r="T99" s="861">
        <v>0</v>
      </c>
      <c r="U99" s="861">
        <v>0</v>
      </c>
      <c r="V99" s="861">
        <v>0</v>
      </c>
      <c r="W99" s="861">
        <v>0</v>
      </c>
      <c r="X99" s="861">
        <v>0</v>
      </c>
      <c r="Y99" s="861">
        <v>0</v>
      </c>
      <c r="Z99" s="861">
        <v>0</v>
      </c>
      <c r="AA99" s="861">
        <v>0</v>
      </c>
      <c r="AB99" s="861">
        <v>0</v>
      </c>
      <c r="AC99" s="861">
        <v>0</v>
      </c>
      <c r="AD99" s="861">
        <v>0</v>
      </c>
      <c r="AE99" s="861">
        <v>0</v>
      </c>
      <c r="AF99" s="861">
        <v>0</v>
      </c>
      <c r="AG99" s="861">
        <v>0</v>
      </c>
      <c r="AH99" s="861">
        <v>0</v>
      </c>
      <c r="AI99" s="861">
        <v>0</v>
      </c>
      <c r="AJ99" s="861">
        <v>0</v>
      </c>
      <c r="AK99" s="861">
        <v>0</v>
      </c>
      <c r="AL99" s="861">
        <v>0</v>
      </c>
      <c r="AM99" s="861">
        <v>0</v>
      </c>
      <c r="AN99" s="861">
        <v>0</v>
      </c>
      <c r="AO99" s="877">
        <v>0</v>
      </c>
      <c r="AP99" s="50"/>
      <c r="AQ99" s="876">
        <v>0</v>
      </c>
      <c r="AR99" s="861">
        <v>0</v>
      </c>
      <c r="AS99" s="861">
        <v>0</v>
      </c>
      <c r="AT99" s="861">
        <v>0</v>
      </c>
      <c r="AU99" s="861">
        <v>0</v>
      </c>
      <c r="AV99" s="861">
        <v>0</v>
      </c>
      <c r="AW99" s="861">
        <v>0</v>
      </c>
      <c r="AX99" s="861">
        <v>0</v>
      </c>
      <c r="AY99" s="861">
        <v>0</v>
      </c>
      <c r="AZ99" s="861">
        <v>0</v>
      </c>
      <c r="BA99" s="861">
        <v>0</v>
      </c>
      <c r="BB99" s="861">
        <v>0</v>
      </c>
      <c r="BC99" s="861">
        <v>0</v>
      </c>
      <c r="BD99" s="861">
        <v>0</v>
      </c>
      <c r="BE99" s="861">
        <v>0</v>
      </c>
      <c r="BF99" s="861">
        <v>0</v>
      </c>
      <c r="BG99" s="861">
        <v>0</v>
      </c>
      <c r="BH99" s="861">
        <v>0</v>
      </c>
      <c r="BI99" s="861">
        <v>0</v>
      </c>
      <c r="BJ99" s="861">
        <v>0</v>
      </c>
      <c r="BK99" s="861">
        <v>0</v>
      </c>
      <c r="BL99" s="861">
        <v>0</v>
      </c>
      <c r="BM99" s="861">
        <v>0</v>
      </c>
      <c r="BN99" s="861">
        <v>0</v>
      </c>
      <c r="BO99" s="861">
        <v>0</v>
      </c>
      <c r="BP99" s="861">
        <v>0</v>
      </c>
      <c r="BQ99" s="861">
        <v>0</v>
      </c>
      <c r="BR99" s="861">
        <v>0</v>
      </c>
      <c r="BS99" s="861">
        <v>0</v>
      </c>
      <c r="BT99" s="877">
        <v>0</v>
      </c>
      <c r="BU99" s="163"/>
    </row>
    <row r="100" spans="2:73" ht="16">
      <c r="B100" s="874"/>
      <c r="C100" s="874" t="s">
        <v>504</v>
      </c>
      <c r="D100" s="874" t="s">
        <v>95</v>
      </c>
      <c r="E100" s="874" t="s">
        <v>848</v>
      </c>
      <c r="F100" s="874"/>
      <c r="G100" s="874"/>
      <c r="H100" s="875">
        <v>2015</v>
      </c>
      <c r="I100" s="874" t="s">
        <v>582</v>
      </c>
      <c r="J100" s="874" t="s">
        <v>596</v>
      </c>
      <c r="K100" s="50"/>
      <c r="L100" s="876">
        <v>0</v>
      </c>
      <c r="M100" s="861">
        <v>0</v>
      </c>
      <c r="N100" s="861">
        <v>0</v>
      </c>
      <c r="O100" s="861">
        <v>0</v>
      </c>
      <c r="P100" s="861">
        <v>31</v>
      </c>
      <c r="Q100" s="861">
        <v>31</v>
      </c>
      <c r="R100" s="861">
        <v>31</v>
      </c>
      <c r="S100" s="861">
        <v>31</v>
      </c>
      <c r="T100" s="861">
        <v>31</v>
      </c>
      <c r="U100" s="861">
        <v>31</v>
      </c>
      <c r="V100" s="861">
        <v>31</v>
      </c>
      <c r="W100" s="861">
        <v>31</v>
      </c>
      <c r="X100" s="861">
        <v>31</v>
      </c>
      <c r="Y100" s="861">
        <v>31</v>
      </c>
      <c r="Z100" s="861">
        <v>26</v>
      </c>
      <c r="AA100" s="861">
        <v>26</v>
      </c>
      <c r="AB100" s="861">
        <v>26</v>
      </c>
      <c r="AC100" s="861">
        <v>26</v>
      </c>
      <c r="AD100" s="861">
        <v>26</v>
      </c>
      <c r="AE100" s="861">
        <v>26</v>
      </c>
      <c r="AF100" s="861">
        <v>10</v>
      </c>
      <c r="AG100" s="861">
        <v>10</v>
      </c>
      <c r="AH100" s="861">
        <v>10</v>
      </c>
      <c r="AI100" s="861">
        <v>10</v>
      </c>
      <c r="AJ100" s="861">
        <v>0</v>
      </c>
      <c r="AK100" s="861">
        <v>0</v>
      </c>
      <c r="AL100" s="861">
        <v>0</v>
      </c>
      <c r="AM100" s="861">
        <v>0</v>
      </c>
      <c r="AN100" s="861">
        <v>0</v>
      </c>
      <c r="AO100" s="877">
        <v>0</v>
      </c>
      <c r="AP100" s="50"/>
      <c r="AQ100" s="876">
        <v>0</v>
      </c>
      <c r="AR100" s="861">
        <v>0</v>
      </c>
      <c r="AS100" s="861">
        <v>0</v>
      </c>
      <c r="AT100" s="861">
        <v>0</v>
      </c>
      <c r="AU100" s="861">
        <v>463048</v>
      </c>
      <c r="AV100" s="861">
        <v>458886</v>
      </c>
      <c r="AW100" s="861">
        <v>458886</v>
      </c>
      <c r="AX100" s="861">
        <v>458886</v>
      </c>
      <c r="AY100" s="861">
        <v>458886</v>
      </c>
      <c r="AZ100" s="861">
        <v>458886</v>
      </c>
      <c r="BA100" s="861">
        <v>458886</v>
      </c>
      <c r="BB100" s="861">
        <v>458791</v>
      </c>
      <c r="BC100" s="861">
        <v>458791</v>
      </c>
      <c r="BD100" s="861">
        <v>458791</v>
      </c>
      <c r="BE100" s="861">
        <v>420228</v>
      </c>
      <c r="BF100" s="861">
        <v>418769</v>
      </c>
      <c r="BG100" s="861">
        <v>418769</v>
      </c>
      <c r="BH100" s="861">
        <v>415345</v>
      </c>
      <c r="BI100" s="861">
        <v>415345</v>
      </c>
      <c r="BJ100" s="861">
        <v>415173</v>
      </c>
      <c r="BK100" s="861">
        <v>153895</v>
      </c>
      <c r="BL100" s="861">
        <v>153895</v>
      </c>
      <c r="BM100" s="861">
        <v>153895</v>
      </c>
      <c r="BN100" s="861">
        <v>153895</v>
      </c>
      <c r="BO100" s="861">
        <v>0</v>
      </c>
      <c r="BP100" s="861">
        <v>0</v>
      </c>
      <c r="BQ100" s="861">
        <v>0</v>
      </c>
      <c r="BR100" s="861">
        <v>0</v>
      </c>
      <c r="BS100" s="861">
        <v>0</v>
      </c>
      <c r="BT100" s="877">
        <v>0</v>
      </c>
      <c r="BU100" s="163"/>
    </row>
    <row r="101" spans="2:73">
      <c r="B101" s="874"/>
      <c r="C101" s="874" t="s">
        <v>504</v>
      </c>
      <c r="D101" s="874" t="s">
        <v>96</v>
      </c>
      <c r="E101" s="874" t="s">
        <v>848</v>
      </c>
      <c r="F101" s="874"/>
      <c r="G101" s="874"/>
      <c r="H101" s="875">
        <v>2015</v>
      </c>
      <c r="I101" s="874" t="s">
        <v>582</v>
      </c>
      <c r="J101" s="874" t="s">
        <v>596</v>
      </c>
      <c r="K101" s="50"/>
      <c r="L101" s="876">
        <v>0</v>
      </c>
      <c r="M101" s="861">
        <v>0</v>
      </c>
      <c r="N101" s="861">
        <v>0</v>
      </c>
      <c r="O101" s="861">
        <v>0</v>
      </c>
      <c r="P101" s="861">
        <v>55</v>
      </c>
      <c r="Q101" s="861">
        <v>54</v>
      </c>
      <c r="R101" s="861">
        <v>54</v>
      </c>
      <c r="S101" s="861">
        <v>54</v>
      </c>
      <c r="T101" s="861">
        <v>54</v>
      </c>
      <c r="U101" s="861">
        <v>54</v>
      </c>
      <c r="V101" s="861">
        <v>54</v>
      </c>
      <c r="W101" s="861">
        <v>54</v>
      </c>
      <c r="X101" s="861">
        <v>54</v>
      </c>
      <c r="Y101" s="861">
        <v>54</v>
      </c>
      <c r="Z101" s="861">
        <v>45</v>
      </c>
      <c r="AA101" s="861">
        <v>43</v>
      </c>
      <c r="AB101" s="861">
        <v>43</v>
      </c>
      <c r="AC101" s="861">
        <v>43</v>
      </c>
      <c r="AD101" s="861">
        <v>43</v>
      </c>
      <c r="AE101" s="861">
        <v>43</v>
      </c>
      <c r="AF101" s="861">
        <v>16</v>
      </c>
      <c r="AG101" s="861">
        <v>16</v>
      </c>
      <c r="AH101" s="861">
        <v>16</v>
      </c>
      <c r="AI101" s="861">
        <v>16</v>
      </c>
      <c r="AJ101" s="861">
        <v>0</v>
      </c>
      <c r="AK101" s="861">
        <v>0</v>
      </c>
      <c r="AL101" s="861">
        <v>0</v>
      </c>
      <c r="AM101" s="861">
        <v>0</v>
      </c>
      <c r="AN101" s="861">
        <v>0</v>
      </c>
      <c r="AO101" s="877">
        <v>0</v>
      </c>
      <c r="AP101" s="50"/>
      <c r="AQ101" s="876">
        <v>0</v>
      </c>
      <c r="AR101" s="861">
        <v>0</v>
      </c>
      <c r="AS101" s="861">
        <v>0</v>
      </c>
      <c r="AT101" s="861">
        <v>0</v>
      </c>
      <c r="AU101" s="861">
        <v>812151</v>
      </c>
      <c r="AV101" s="861">
        <v>797717</v>
      </c>
      <c r="AW101" s="861">
        <v>797717</v>
      </c>
      <c r="AX101" s="861">
        <v>797717</v>
      </c>
      <c r="AY101" s="861">
        <v>797717</v>
      </c>
      <c r="AZ101" s="861">
        <v>797717</v>
      </c>
      <c r="BA101" s="861">
        <v>797717</v>
      </c>
      <c r="BB101" s="861">
        <v>797300</v>
      </c>
      <c r="BC101" s="861">
        <v>797300</v>
      </c>
      <c r="BD101" s="861">
        <v>797300</v>
      </c>
      <c r="BE101" s="861">
        <v>735225</v>
      </c>
      <c r="BF101" s="861">
        <v>697368</v>
      </c>
      <c r="BG101" s="861">
        <v>697368</v>
      </c>
      <c r="BH101" s="861">
        <v>682368</v>
      </c>
      <c r="BI101" s="861">
        <v>682368</v>
      </c>
      <c r="BJ101" s="861">
        <v>680778</v>
      </c>
      <c r="BK101" s="861">
        <v>252203</v>
      </c>
      <c r="BL101" s="861">
        <v>252203</v>
      </c>
      <c r="BM101" s="861">
        <v>252203</v>
      </c>
      <c r="BN101" s="861">
        <v>252203</v>
      </c>
      <c r="BO101" s="861">
        <v>0</v>
      </c>
      <c r="BP101" s="861">
        <v>0</v>
      </c>
      <c r="BQ101" s="861">
        <v>0</v>
      </c>
      <c r="BR101" s="861">
        <v>0</v>
      </c>
      <c r="BS101" s="861">
        <v>0</v>
      </c>
      <c r="BT101" s="877">
        <v>0</v>
      </c>
    </row>
    <row r="102" spans="2:73" ht="16">
      <c r="B102" s="874"/>
      <c r="C102" s="874" t="s">
        <v>504</v>
      </c>
      <c r="D102" s="874" t="s">
        <v>97</v>
      </c>
      <c r="E102" s="874" t="s">
        <v>848</v>
      </c>
      <c r="F102" s="874"/>
      <c r="G102" s="874"/>
      <c r="H102" s="875">
        <v>2015</v>
      </c>
      <c r="I102" s="874" t="s">
        <v>582</v>
      </c>
      <c r="J102" s="874" t="s">
        <v>596</v>
      </c>
      <c r="K102" s="50"/>
      <c r="L102" s="876">
        <v>0</v>
      </c>
      <c r="M102" s="861">
        <v>0</v>
      </c>
      <c r="N102" s="861">
        <v>0</v>
      </c>
      <c r="O102" s="861">
        <v>0</v>
      </c>
      <c r="P102" s="861">
        <v>2</v>
      </c>
      <c r="Q102" s="861">
        <v>2</v>
      </c>
      <c r="R102" s="861">
        <v>2</v>
      </c>
      <c r="S102" s="861">
        <v>2</v>
      </c>
      <c r="T102" s="861">
        <v>1</v>
      </c>
      <c r="U102" s="861">
        <v>0</v>
      </c>
      <c r="V102" s="861">
        <v>0</v>
      </c>
      <c r="W102" s="861">
        <v>0</v>
      </c>
      <c r="X102" s="861">
        <v>0</v>
      </c>
      <c r="Y102" s="861">
        <v>0</v>
      </c>
      <c r="Z102" s="861">
        <v>0</v>
      </c>
      <c r="AA102" s="861">
        <v>0</v>
      </c>
      <c r="AB102" s="861">
        <v>0</v>
      </c>
      <c r="AC102" s="861">
        <v>0</v>
      </c>
      <c r="AD102" s="861">
        <v>0</v>
      </c>
      <c r="AE102" s="861">
        <v>0</v>
      </c>
      <c r="AF102" s="861">
        <v>0</v>
      </c>
      <c r="AG102" s="861">
        <v>0</v>
      </c>
      <c r="AH102" s="861">
        <v>0</v>
      </c>
      <c r="AI102" s="861">
        <v>0</v>
      </c>
      <c r="AJ102" s="861">
        <v>0</v>
      </c>
      <c r="AK102" s="861">
        <v>0</v>
      </c>
      <c r="AL102" s="861">
        <v>0</v>
      </c>
      <c r="AM102" s="861">
        <v>0</v>
      </c>
      <c r="AN102" s="861">
        <v>0</v>
      </c>
      <c r="AO102" s="877">
        <v>0</v>
      </c>
      <c r="AP102" s="50"/>
      <c r="AQ102" s="876">
        <v>0</v>
      </c>
      <c r="AR102" s="861">
        <v>0</v>
      </c>
      <c r="AS102" s="861">
        <v>0</v>
      </c>
      <c r="AT102" s="861">
        <v>0</v>
      </c>
      <c r="AU102" s="861">
        <v>12724</v>
      </c>
      <c r="AV102" s="861">
        <v>12724</v>
      </c>
      <c r="AW102" s="861">
        <v>12724</v>
      </c>
      <c r="AX102" s="861">
        <v>12619</v>
      </c>
      <c r="AY102" s="861">
        <v>8546</v>
      </c>
      <c r="AZ102" s="861">
        <v>0</v>
      </c>
      <c r="BA102" s="861">
        <v>0</v>
      </c>
      <c r="BB102" s="861">
        <v>0</v>
      </c>
      <c r="BC102" s="861">
        <v>0</v>
      </c>
      <c r="BD102" s="861">
        <v>0</v>
      </c>
      <c r="BE102" s="861">
        <v>0</v>
      </c>
      <c r="BF102" s="861">
        <v>0</v>
      </c>
      <c r="BG102" s="861">
        <v>0</v>
      </c>
      <c r="BH102" s="861">
        <v>0</v>
      </c>
      <c r="BI102" s="861">
        <v>0</v>
      </c>
      <c r="BJ102" s="861">
        <v>0</v>
      </c>
      <c r="BK102" s="861">
        <v>0</v>
      </c>
      <c r="BL102" s="861">
        <v>0</v>
      </c>
      <c r="BM102" s="861">
        <v>0</v>
      </c>
      <c r="BN102" s="861">
        <v>0</v>
      </c>
      <c r="BO102" s="861">
        <v>0</v>
      </c>
      <c r="BP102" s="861">
        <v>0</v>
      </c>
      <c r="BQ102" s="861">
        <v>0</v>
      </c>
      <c r="BR102" s="861">
        <v>0</v>
      </c>
      <c r="BS102" s="861">
        <v>0</v>
      </c>
      <c r="BT102" s="877">
        <v>0</v>
      </c>
      <c r="BU102" s="163"/>
    </row>
    <row r="103" spans="2:73" ht="16">
      <c r="B103" s="874"/>
      <c r="C103" s="874" t="s">
        <v>504</v>
      </c>
      <c r="D103" s="874" t="s">
        <v>682</v>
      </c>
      <c r="E103" s="874" t="s">
        <v>848</v>
      </c>
      <c r="F103" s="874"/>
      <c r="G103" s="874"/>
      <c r="H103" s="875">
        <v>2015</v>
      </c>
      <c r="I103" s="874" t="s">
        <v>582</v>
      </c>
      <c r="J103" s="874" t="s">
        <v>596</v>
      </c>
      <c r="K103" s="50"/>
      <c r="L103" s="876">
        <v>0</v>
      </c>
      <c r="M103" s="861">
        <v>0</v>
      </c>
      <c r="N103" s="861">
        <v>0</v>
      </c>
      <c r="O103" s="861">
        <v>0</v>
      </c>
      <c r="P103" s="861">
        <v>599</v>
      </c>
      <c r="Q103" s="861">
        <v>599</v>
      </c>
      <c r="R103" s="861">
        <v>599</v>
      </c>
      <c r="S103" s="861">
        <v>599</v>
      </c>
      <c r="T103" s="861">
        <v>599</v>
      </c>
      <c r="U103" s="861">
        <v>599</v>
      </c>
      <c r="V103" s="861">
        <v>599</v>
      </c>
      <c r="W103" s="861">
        <v>599</v>
      </c>
      <c r="X103" s="861">
        <v>599</v>
      </c>
      <c r="Y103" s="861">
        <v>599</v>
      </c>
      <c r="Z103" s="861">
        <v>599</v>
      </c>
      <c r="AA103" s="861">
        <v>599</v>
      </c>
      <c r="AB103" s="861">
        <v>599</v>
      </c>
      <c r="AC103" s="861">
        <v>599</v>
      </c>
      <c r="AD103" s="861">
        <v>599</v>
      </c>
      <c r="AE103" s="861">
        <v>599</v>
      </c>
      <c r="AF103" s="861">
        <v>599</v>
      </c>
      <c r="AG103" s="861">
        <v>599</v>
      </c>
      <c r="AH103" s="861">
        <v>542</v>
      </c>
      <c r="AI103" s="861">
        <v>0</v>
      </c>
      <c r="AJ103" s="861">
        <v>0</v>
      </c>
      <c r="AK103" s="861">
        <v>0</v>
      </c>
      <c r="AL103" s="861">
        <v>0</v>
      </c>
      <c r="AM103" s="861">
        <v>0</v>
      </c>
      <c r="AN103" s="861">
        <v>0</v>
      </c>
      <c r="AO103" s="877">
        <v>0</v>
      </c>
      <c r="AP103" s="50"/>
      <c r="AQ103" s="876">
        <v>0</v>
      </c>
      <c r="AR103" s="861">
        <v>0</v>
      </c>
      <c r="AS103" s="861">
        <v>0</v>
      </c>
      <c r="AT103" s="861">
        <v>0</v>
      </c>
      <c r="AU103" s="861">
        <v>1140449</v>
      </c>
      <c r="AV103" s="861">
        <v>1140449</v>
      </c>
      <c r="AW103" s="861">
        <v>1140449</v>
      </c>
      <c r="AX103" s="861">
        <v>1140449</v>
      </c>
      <c r="AY103" s="861">
        <v>1140449</v>
      </c>
      <c r="AZ103" s="861">
        <v>1140449</v>
      </c>
      <c r="BA103" s="861">
        <v>1140449</v>
      </c>
      <c r="BB103" s="861">
        <v>1140449</v>
      </c>
      <c r="BC103" s="861">
        <v>1140449</v>
      </c>
      <c r="BD103" s="861">
        <v>1140449</v>
      </c>
      <c r="BE103" s="861">
        <v>1140449</v>
      </c>
      <c r="BF103" s="861">
        <v>1140449</v>
      </c>
      <c r="BG103" s="861">
        <v>1140449</v>
      </c>
      <c r="BH103" s="861">
        <v>1140449</v>
      </c>
      <c r="BI103" s="861">
        <v>1140449</v>
      </c>
      <c r="BJ103" s="861">
        <v>1140449</v>
      </c>
      <c r="BK103" s="861">
        <v>1140449</v>
      </c>
      <c r="BL103" s="861">
        <v>1140449</v>
      </c>
      <c r="BM103" s="861">
        <v>1089138</v>
      </c>
      <c r="BN103" s="861">
        <v>0</v>
      </c>
      <c r="BO103" s="861">
        <v>0</v>
      </c>
      <c r="BP103" s="861">
        <v>0</v>
      </c>
      <c r="BQ103" s="861">
        <v>0</v>
      </c>
      <c r="BR103" s="861">
        <v>0</v>
      </c>
      <c r="BS103" s="861">
        <v>0</v>
      </c>
      <c r="BT103" s="877">
        <v>0</v>
      </c>
      <c r="BU103" s="163"/>
    </row>
    <row r="104" spans="2:73" ht="16">
      <c r="B104" s="874"/>
      <c r="C104" s="874" t="s">
        <v>504</v>
      </c>
      <c r="D104" s="874" t="s">
        <v>100</v>
      </c>
      <c r="E104" s="874" t="s">
        <v>848</v>
      </c>
      <c r="F104" s="874"/>
      <c r="G104" s="874"/>
      <c r="H104" s="875">
        <v>2015</v>
      </c>
      <c r="I104" s="874" t="s">
        <v>582</v>
      </c>
      <c r="J104" s="874" t="s">
        <v>596</v>
      </c>
      <c r="K104" s="50"/>
      <c r="L104" s="876">
        <v>0</v>
      </c>
      <c r="M104" s="861">
        <v>0</v>
      </c>
      <c r="N104" s="861">
        <v>0</v>
      </c>
      <c r="O104" s="861">
        <v>0</v>
      </c>
      <c r="P104" s="861">
        <v>296</v>
      </c>
      <c r="Q104" s="861">
        <v>296</v>
      </c>
      <c r="R104" s="861">
        <v>295</v>
      </c>
      <c r="S104" s="861">
        <v>295</v>
      </c>
      <c r="T104" s="861">
        <v>295</v>
      </c>
      <c r="U104" s="861">
        <v>295</v>
      </c>
      <c r="V104" s="861">
        <v>287</v>
      </c>
      <c r="W104" s="861">
        <v>287</v>
      </c>
      <c r="X104" s="861">
        <v>257</v>
      </c>
      <c r="Y104" s="861">
        <v>229</v>
      </c>
      <c r="Z104" s="861">
        <v>159</v>
      </c>
      <c r="AA104" s="861">
        <v>155</v>
      </c>
      <c r="AB104" s="861">
        <v>91</v>
      </c>
      <c r="AC104" s="861">
        <v>45</v>
      </c>
      <c r="AD104" s="861">
        <v>45</v>
      </c>
      <c r="AE104" s="861">
        <v>44</v>
      </c>
      <c r="AF104" s="861">
        <v>42</v>
      </c>
      <c r="AG104" s="861">
        <v>42</v>
      </c>
      <c r="AH104" s="861">
        <v>42</v>
      </c>
      <c r="AI104" s="861">
        <v>42</v>
      </c>
      <c r="AJ104" s="861">
        <v>0</v>
      </c>
      <c r="AK104" s="861">
        <v>0</v>
      </c>
      <c r="AL104" s="861">
        <v>0</v>
      </c>
      <c r="AM104" s="861">
        <v>0</v>
      </c>
      <c r="AN104" s="861">
        <v>0</v>
      </c>
      <c r="AO104" s="877">
        <v>0</v>
      </c>
      <c r="AP104" s="50"/>
      <c r="AQ104" s="876">
        <v>0</v>
      </c>
      <c r="AR104" s="861">
        <v>0</v>
      </c>
      <c r="AS104" s="861">
        <v>0</v>
      </c>
      <c r="AT104" s="861">
        <v>0</v>
      </c>
      <c r="AU104" s="861">
        <v>3615737</v>
      </c>
      <c r="AV104" s="861">
        <v>3615737</v>
      </c>
      <c r="AW104" s="861">
        <v>3612476</v>
      </c>
      <c r="AX104" s="861">
        <v>3612476</v>
      </c>
      <c r="AY104" s="861">
        <v>3612476</v>
      </c>
      <c r="AZ104" s="861">
        <v>3612476</v>
      </c>
      <c r="BA104" s="861">
        <v>3549305</v>
      </c>
      <c r="BB104" s="861">
        <v>3549305</v>
      </c>
      <c r="BC104" s="861">
        <v>3441661</v>
      </c>
      <c r="BD104" s="861">
        <v>3228789</v>
      </c>
      <c r="BE104" s="861">
        <v>2669944</v>
      </c>
      <c r="BF104" s="861">
        <v>2621374</v>
      </c>
      <c r="BG104" s="861">
        <v>325771</v>
      </c>
      <c r="BH104" s="861">
        <v>181418</v>
      </c>
      <c r="BI104" s="861">
        <v>181418</v>
      </c>
      <c r="BJ104" s="861">
        <v>161267</v>
      </c>
      <c r="BK104" s="861">
        <v>121539</v>
      </c>
      <c r="BL104" s="861">
        <v>121539</v>
      </c>
      <c r="BM104" s="861">
        <v>121539</v>
      </c>
      <c r="BN104" s="861">
        <v>121539</v>
      </c>
      <c r="BO104" s="861">
        <v>0</v>
      </c>
      <c r="BP104" s="861">
        <v>0</v>
      </c>
      <c r="BQ104" s="861">
        <v>0</v>
      </c>
      <c r="BR104" s="861">
        <v>0</v>
      </c>
      <c r="BS104" s="861">
        <v>0</v>
      </c>
      <c r="BT104" s="877">
        <v>0</v>
      </c>
      <c r="BU104" s="163"/>
    </row>
    <row r="105" spans="2:73" ht="16">
      <c r="B105" s="874"/>
      <c r="C105" s="874" t="s">
        <v>504</v>
      </c>
      <c r="D105" s="874" t="s">
        <v>101</v>
      </c>
      <c r="E105" s="874" t="s">
        <v>848</v>
      </c>
      <c r="F105" s="874"/>
      <c r="G105" s="874"/>
      <c r="H105" s="875">
        <v>2015</v>
      </c>
      <c r="I105" s="874" t="s">
        <v>582</v>
      </c>
      <c r="J105" s="874" t="s">
        <v>596</v>
      </c>
      <c r="K105" s="50"/>
      <c r="L105" s="876">
        <v>0</v>
      </c>
      <c r="M105" s="861">
        <v>0</v>
      </c>
      <c r="N105" s="861">
        <v>0</v>
      </c>
      <c r="O105" s="861">
        <v>0</v>
      </c>
      <c r="P105" s="861">
        <v>33</v>
      </c>
      <c r="Q105" s="861">
        <v>27</v>
      </c>
      <c r="R105" s="861">
        <v>23</v>
      </c>
      <c r="S105" s="861">
        <v>23</v>
      </c>
      <c r="T105" s="861">
        <v>23</v>
      </c>
      <c r="U105" s="861">
        <v>23</v>
      </c>
      <c r="V105" s="861">
        <v>23</v>
      </c>
      <c r="W105" s="861">
        <v>23</v>
      </c>
      <c r="X105" s="861">
        <v>23</v>
      </c>
      <c r="Y105" s="861">
        <v>23</v>
      </c>
      <c r="Z105" s="861">
        <v>23</v>
      </c>
      <c r="AA105" s="861">
        <v>2</v>
      </c>
      <c r="AB105" s="861">
        <v>0</v>
      </c>
      <c r="AC105" s="861">
        <v>0</v>
      </c>
      <c r="AD105" s="861">
        <v>0</v>
      </c>
      <c r="AE105" s="861">
        <v>0</v>
      </c>
      <c r="AF105" s="861">
        <v>0</v>
      </c>
      <c r="AG105" s="861">
        <v>0</v>
      </c>
      <c r="AH105" s="861">
        <v>0</v>
      </c>
      <c r="AI105" s="861">
        <v>0</v>
      </c>
      <c r="AJ105" s="861">
        <v>0</v>
      </c>
      <c r="AK105" s="861">
        <v>0</v>
      </c>
      <c r="AL105" s="861">
        <v>0</v>
      </c>
      <c r="AM105" s="861">
        <v>0</v>
      </c>
      <c r="AN105" s="861">
        <v>0</v>
      </c>
      <c r="AO105" s="877">
        <v>0</v>
      </c>
      <c r="AP105" s="50"/>
      <c r="AQ105" s="876">
        <v>0</v>
      </c>
      <c r="AR105" s="861">
        <v>0</v>
      </c>
      <c r="AS105" s="861">
        <v>0</v>
      </c>
      <c r="AT105" s="861">
        <v>0</v>
      </c>
      <c r="AU105" s="861">
        <v>155411</v>
      </c>
      <c r="AV105" s="861">
        <v>129008</v>
      </c>
      <c r="AW105" s="861">
        <v>115975</v>
      </c>
      <c r="AX105" s="861">
        <v>115975</v>
      </c>
      <c r="AY105" s="861">
        <v>115975</v>
      </c>
      <c r="AZ105" s="861">
        <v>115975</v>
      </c>
      <c r="BA105" s="861">
        <v>115975</v>
      </c>
      <c r="BB105" s="861">
        <v>115975</v>
      </c>
      <c r="BC105" s="861">
        <v>115975</v>
      </c>
      <c r="BD105" s="861">
        <v>115975</v>
      </c>
      <c r="BE105" s="861">
        <v>107771</v>
      </c>
      <c r="BF105" s="861">
        <v>8548</v>
      </c>
      <c r="BG105" s="861">
        <v>0</v>
      </c>
      <c r="BH105" s="861">
        <v>0</v>
      </c>
      <c r="BI105" s="861">
        <v>0</v>
      </c>
      <c r="BJ105" s="861">
        <v>0</v>
      </c>
      <c r="BK105" s="861">
        <v>0</v>
      </c>
      <c r="BL105" s="861">
        <v>0</v>
      </c>
      <c r="BM105" s="861">
        <v>0</v>
      </c>
      <c r="BN105" s="861">
        <v>0</v>
      </c>
      <c r="BO105" s="861">
        <v>0</v>
      </c>
      <c r="BP105" s="861">
        <v>0</v>
      </c>
      <c r="BQ105" s="861">
        <v>0</v>
      </c>
      <c r="BR105" s="861">
        <v>0</v>
      </c>
      <c r="BS105" s="861">
        <v>0</v>
      </c>
      <c r="BT105" s="877">
        <v>0</v>
      </c>
      <c r="BU105" s="163"/>
    </row>
    <row r="106" spans="2:73" ht="16">
      <c r="B106" s="874"/>
      <c r="C106" s="874" t="s">
        <v>504</v>
      </c>
      <c r="D106" s="874" t="s">
        <v>106</v>
      </c>
      <c r="E106" s="874" t="s">
        <v>848</v>
      </c>
      <c r="F106" s="874"/>
      <c r="G106" s="874"/>
      <c r="H106" s="875">
        <v>2015</v>
      </c>
      <c r="I106" s="874" t="s">
        <v>582</v>
      </c>
      <c r="J106" s="874" t="s">
        <v>596</v>
      </c>
      <c r="K106" s="50"/>
      <c r="L106" s="876">
        <v>0</v>
      </c>
      <c r="M106" s="861">
        <v>0</v>
      </c>
      <c r="N106" s="861">
        <v>0</v>
      </c>
      <c r="O106" s="861">
        <v>0</v>
      </c>
      <c r="P106" s="861">
        <v>0</v>
      </c>
      <c r="Q106" s="861">
        <v>0</v>
      </c>
      <c r="R106" s="861">
        <v>0</v>
      </c>
      <c r="S106" s="861">
        <v>0</v>
      </c>
      <c r="T106" s="861">
        <v>0</v>
      </c>
      <c r="U106" s="861">
        <v>0</v>
      </c>
      <c r="V106" s="861">
        <v>0</v>
      </c>
      <c r="W106" s="861">
        <v>0</v>
      </c>
      <c r="X106" s="861">
        <v>0</v>
      </c>
      <c r="Y106" s="861">
        <v>0</v>
      </c>
      <c r="Z106" s="861">
        <v>0</v>
      </c>
      <c r="AA106" s="861">
        <v>0</v>
      </c>
      <c r="AB106" s="861">
        <v>0</v>
      </c>
      <c r="AC106" s="861">
        <v>0</v>
      </c>
      <c r="AD106" s="861">
        <v>0</v>
      </c>
      <c r="AE106" s="861">
        <v>0</v>
      </c>
      <c r="AF106" s="861">
        <v>0</v>
      </c>
      <c r="AG106" s="861">
        <v>0</v>
      </c>
      <c r="AH106" s="861">
        <v>0</v>
      </c>
      <c r="AI106" s="861">
        <v>0</v>
      </c>
      <c r="AJ106" s="861">
        <v>0</v>
      </c>
      <c r="AK106" s="861">
        <v>0</v>
      </c>
      <c r="AL106" s="861">
        <v>0</v>
      </c>
      <c r="AM106" s="861">
        <v>0</v>
      </c>
      <c r="AN106" s="861">
        <v>0</v>
      </c>
      <c r="AO106" s="877">
        <v>0</v>
      </c>
      <c r="AP106" s="50"/>
      <c r="AQ106" s="876">
        <v>0</v>
      </c>
      <c r="AR106" s="861">
        <v>0</v>
      </c>
      <c r="AS106" s="861">
        <v>0</v>
      </c>
      <c r="AT106" s="861">
        <v>0</v>
      </c>
      <c r="AU106" s="861">
        <v>10350</v>
      </c>
      <c r="AV106" s="861">
        <v>0</v>
      </c>
      <c r="AW106" s="861">
        <v>0</v>
      </c>
      <c r="AX106" s="861">
        <v>0</v>
      </c>
      <c r="AY106" s="861">
        <v>0</v>
      </c>
      <c r="AZ106" s="861">
        <v>0</v>
      </c>
      <c r="BA106" s="861">
        <v>0</v>
      </c>
      <c r="BB106" s="861">
        <v>0</v>
      </c>
      <c r="BC106" s="861">
        <v>0</v>
      </c>
      <c r="BD106" s="861">
        <v>0</v>
      </c>
      <c r="BE106" s="861">
        <v>0</v>
      </c>
      <c r="BF106" s="861">
        <v>0</v>
      </c>
      <c r="BG106" s="861">
        <v>0</v>
      </c>
      <c r="BH106" s="861">
        <v>0</v>
      </c>
      <c r="BI106" s="861">
        <v>0</v>
      </c>
      <c r="BJ106" s="861">
        <v>0</v>
      </c>
      <c r="BK106" s="861">
        <v>0</v>
      </c>
      <c r="BL106" s="861">
        <v>0</v>
      </c>
      <c r="BM106" s="861">
        <v>0</v>
      </c>
      <c r="BN106" s="861">
        <v>0</v>
      </c>
      <c r="BO106" s="861">
        <v>0</v>
      </c>
      <c r="BP106" s="861">
        <v>0</v>
      </c>
      <c r="BQ106" s="861">
        <v>0</v>
      </c>
      <c r="BR106" s="861">
        <v>0</v>
      </c>
      <c r="BS106" s="861">
        <v>0</v>
      </c>
      <c r="BT106" s="877">
        <v>0</v>
      </c>
      <c r="BU106" s="163"/>
    </row>
    <row r="107" spans="2:73" ht="16">
      <c r="B107" s="874"/>
      <c r="C107" s="874" t="s">
        <v>504</v>
      </c>
      <c r="D107" s="874" t="s">
        <v>105</v>
      </c>
      <c r="E107" s="874" t="s">
        <v>848</v>
      </c>
      <c r="F107" s="874"/>
      <c r="G107" s="874"/>
      <c r="H107" s="875">
        <v>2015</v>
      </c>
      <c r="I107" s="874" t="s">
        <v>582</v>
      </c>
      <c r="J107" s="874" t="s">
        <v>596</v>
      </c>
      <c r="K107" s="50"/>
      <c r="L107" s="876">
        <v>0</v>
      </c>
      <c r="M107" s="861">
        <v>0</v>
      </c>
      <c r="N107" s="861">
        <v>0</v>
      </c>
      <c r="O107" s="861">
        <v>0</v>
      </c>
      <c r="P107" s="861">
        <v>0</v>
      </c>
      <c r="Q107" s="861">
        <v>0</v>
      </c>
      <c r="R107" s="861">
        <v>0</v>
      </c>
      <c r="S107" s="861">
        <v>0</v>
      </c>
      <c r="T107" s="861">
        <v>0</v>
      </c>
      <c r="U107" s="861">
        <v>0</v>
      </c>
      <c r="V107" s="861">
        <v>0</v>
      </c>
      <c r="W107" s="861">
        <v>0</v>
      </c>
      <c r="X107" s="861">
        <v>0</v>
      </c>
      <c r="Y107" s="861">
        <v>0</v>
      </c>
      <c r="Z107" s="861">
        <v>0</v>
      </c>
      <c r="AA107" s="861">
        <v>0</v>
      </c>
      <c r="AB107" s="861">
        <v>0</v>
      </c>
      <c r="AC107" s="861">
        <v>0</v>
      </c>
      <c r="AD107" s="861">
        <v>0</v>
      </c>
      <c r="AE107" s="861">
        <v>0</v>
      </c>
      <c r="AF107" s="861">
        <v>0</v>
      </c>
      <c r="AG107" s="861">
        <v>0</v>
      </c>
      <c r="AH107" s="861">
        <v>0</v>
      </c>
      <c r="AI107" s="861">
        <v>0</v>
      </c>
      <c r="AJ107" s="861">
        <v>0</v>
      </c>
      <c r="AK107" s="861">
        <v>0</v>
      </c>
      <c r="AL107" s="861">
        <v>0</v>
      </c>
      <c r="AM107" s="861">
        <v>0</v>
      </c>
      <c r="AN107" s="861">
        <v>0</v>
      </c>
      <c r="AO107" s="877">
        <v>0</v>
      </c>
      <c r="AP107" s="50"/>
      <c r="AQ107" s="878">
        <v>0</v>
      </c>
      <c r="AR107" s="879">
        <v>0</v>
      </c>
      <c r="AS107" s="879">
        <v>0</v>
      </c>
      <c r="AT107" s="879">
        <v>0</v>
      </c>
      <c r="AU107" s="879">
        <v>244000</v>
      </c>
      <c r="AV107" s="879">
        <v>0</v>
      </c>
      <c r="AW107" s="879">
        <v>0</v>
      </c>
      <c r="AX107" s="879">
        <v>0</v>
      </c>
      <c r="AY107" s="879">
        <v>0</v>
      </c>
      <c r="AZ107" s="879">
        <v>0</v>
      </c>
      <c r="BA107" s="879">
        <v>0</v>
      </c>
      <c r="BB107" s="879">
        <v>0</v>
      </c>
      <c r="BC107" s="879">
        <v>0</v>
      </c>
      <c r="BD107" s="879">
        <v>0</v>
      </c>
      <c r="BE107" s="879">
        <v>0</v>
      </c>
      <c r="BF107" s="879">
        <v>0</v>
      </c>
      <c r="BG107" s="879">
        <v>0</v>
      </c>
      <c r="BH107" s="879">
        <v>0</v>
      </c>
      <c r="BI107" s="879">
        <v>0</v>
      </c>
      <c r="BJ107" s="879">
        <v>0</v>
      </c>
      <c r="BK107" s="879">
        <v>0</v>
      </c>
      <c r="BL107" s="879">
        <v>0</v>
      </c>
      <c r="BM107" s="879">
        <v>0</v>
      </c>
      <c r="BN107" s="879">
        <v>0</v>
      </c>
      <c r="BO107" s="879">
        <v>0</v>
      </c>
      <c r="BP107" s="879">
        <v>0</v>
      </c>
      <c r="BQ107" s="879">
        <v>0</v>
      </c>
      <c r="BR107" s="879">
        <v>0</v>
      </c>
      <c r="BS107" s="879">
        <v>0</v>
      </c>
      <c r="BT107" s="880">
        <v>0</v>
      </c>
      <c r="BU107" s="163"/>
    </row>
    <row r="108" spans="2:73" ht="16">
      <c r="B108" s="874"/>
      <c r="C108" s="874" t="s">
        <v>504</v>
      </c>
      <c r="D108" s="874" t="s">
        <v>108</v>
      </c>
      <c r="E108" s="874" t="s">
        <v>848</v>
      </c>
      <c r="F108" s="874"/>
      <c r="G108" s="874"/>
      <c r="H108" s="875">
        <v>2015</v>
      </c>
      <c r="I108" s="874" t="s">
        <v>582</v>
      </c>
      <c r="J108" s="874" t="s">
        <v>596</v>
      </c>
      <c r="K108" s="50"/>
      <c r="L108" s="876">
        <v>0</v>
      </c>
      <c r="M108" s="861">
        <v>0</v>
      </c>
      <c r="N108" s="861">
        <v>0</v>
      </c>
      <c r="O108" s="861">
        <v>0</v>
      </c>
      <c r="P108" s="861">
        <v>1</v>
      </c>
      <c r="Q108" s="861">
        <v>1</v>
      </c>
      <c r="R108" s="861">
        <v>1</v>
      </c>
      <c r="S108" s="861">
        <v>1</v>
      </c>
      <c r="T108" s="861">
        <v>1</v>
      </c>
      <c r="U108" s="861">
        <v>1</v>
      </c>
      <c r="V108" s="861">
        <v>1</v>
      </c>
      <c r="W108" s="861">
        <v>1</v>
      </c>
      <c r="X108" s="861">
        <v>1</v>
      </c>
      <c r="Y108" s="861">
        <v>1</v>
      </c>
      <c r="Z108" s="861">
        <v>1</v>
      </c>
      <c r="AA108" s="861">
        <v>1</v>
      </c>
      <c r="AB108" s="861">
        <v>0</v>
      </c>
      <c r="AC108" s="861">
        <v>0</v>
      </c>
      <c r="AD108" s="861">
        <v>0</v>
      </c>
      <c r="AE108" s="861">
        <v>0</v>
      </c>
      <c r="AF108" s="861">
        <v>0</v>
      </c>
      <c r="AG108" s="861">
        <v>0</v>
      </c>
      <c r="AH108" s="861">
        <v>0</v>
      </c>
      <c r="AI108" s="861">
        <v>0</v>
      </c>
      <c r="AJ108" s="861">
        <v>0</v>
      </c>
      <c r="AK108" s="861">
        <v>0</v>
      </c>
      <c r="AL108" s="861">
        <v>0</v>
      </c>
      <c r="AM108" s="861">
        <v>0</v>
      </c>
      <c r="AN108" s="861">
        <v>0</v>
      </c>
      <c r="AO108" s="877">
        <v>0</v>
      </c>
      <c r="AP108" s="50"/>
      <c r="AQ108" s="881">
        <v>0</v>
      </c>
      <c r="AR108" s="882">
        <v>0</v>
      </c>
      <c r="AS108" s="882">
        <v>0</v>
      </c>
      <c r="AT108" s="882">
        <v>0</v>
      </c>
      <c r="AU108" s="882">
        <v>14599</v>
      </c>
      <c r="AV108" s="882">
        <v>11059</v>
      </c>
      <c r="AW108" s="882">
        <v>10434</v>
      </c>
      <c r="AX108" s="882">
        <v>9837</v>
      </c>
      <c r="AY108" s="882">
        <v>9837</v>
      </c>
      <c r="AZ108" s="882">
        <v>9837</v>
      </c>
      <c r="BA108" s="882">
        <v>9085</v>
      </c>
      <c r="BB108" s="882">
        <v>9085</v>
      </c>
      <c r="BC108" s="882">
        <v>3977</v>
      </c>
      <c r="BD108" s="882">
        <v>3977</v>
      </c>
      <c r="BE108" s="882">
        <v>3924</v>
      </c>
      <c r="BF108" s="882">
        <v>3924</v>
      </c>
      <c r="BG108" s="882">
        <v>3682</v>
      </c>
      <c r="BH108" s="882">
        <v>3682</v>
      </c>
      <c r="BI108" s="882">
        <v>0</v>
      </c>
      <c r="BJ108" s="882">
        <v>0</v>
      </c>
      <c r="BK108" s="882">
        <v>0</v>
      </c>
      <c r="BL108" s="882">
        <v>0</v>
      </c>
      <c r="BM108" s="882">
        <v>0</v>
      </c>
      <c r="BN108" s="882">
        <v>0</v>
      </c>
      <c r="BO108" s="882">
        <v>0</v>
      </c>
      <c r="BP108" s="882">
        <v>0</v>
      </c>
      <c r="BQ108" s="882">
        <v>0</v>
      </c>
      <c r="BR108" s="882">
        <v>0</v>
      </c>
      <c r="BS108" s="882">
        <v>0</v>
      </c>
      <c r="BT108" s="883">
        <v>0</v>
      </c>
      <c r="BU108" s="163"/>
    </row>
    <row r="109" spans="2:73" ht="16">
      <c r="B109" s="874"/>
      <c r="C109" s="874" t="s">
        <v>503</v>
      </c>
      <c r="D109" s="874" t="s">
        <v>118</v>
      </c>
      <c r="E109" s="874" t="s">
        <v>848</v>
      </c>
      <c r="F109" s="874"/>
      <c r="G109" s="874"/>
      <c r="H109" s="875">
        <v>2015</v>
      </c>
      <c r="I109" s="874" t="s">
        <v>582</v>
      </c>
      <c r="J109" s="874" t="s">
        <v>596</v>
      </c>
      <c r="K109" s="50"/>
      <c r="L109" s="876">
        <v>0</v>
      </c>
      <c r="M109" s="861">
        <v>0</v>
      </c>
      <c r="N109" s="861">
        <v>0</v>
      </c>
      <c r="O109" s="861">
        <v>0</v>
      </c>
      <c r="P109" s="861">
        <v>10</v>
      </c>
      <c r="Q109" s="861">
        <v>10</v>
      </c>
      <c r="R109" s="861">
        <v>10</v>
      </c>
      <c r="S109" s="861">
        <v>10</v>
      </c>
      <c r="T109" s="861">
        <v>10</v>
      </c>
      <c r="U109" s="861">
        <v>10</v>
      </c>
      <c r="V109" s="861">
        <v>10</v>
      </c>
      <c r="W109" s="861">
        <v>10</v>
      </c>
      <c r="X109" s="861">
        <v>7</v>
      </c>
      <c r="Y109" s="861">
        <v>6</v>
      </c>
      <c r="Z109" s="861">
        <v>2</v>
      </c>
      <c r="AA109" s="861">
        <v>2</v>
      </c>
      <c r="AB109" s="861">
        <v>0</v>
      </c>
      <c r="AC109" s="861">
        <v>0</v>
      </c>
      <c r="AD109" s="861">
        <v>0</v>
      </c>
      <c r="AE109" s="861">
        <v>0</v>
      </c>
      <c r="AF109" s="861">
        <v>0</v>
      </c>
      <c r="AG109" s="861">
        <v>0</v>
      </c>
      <c r="AH109" s="861">
        <v>0</v>
      </c>
      <c r="AI109" s="861">
        <v>0</v>
      </c>
      <c r="AJ109" s="861">
        <v>0</v>
      </c>
      <c r="AK109" s="861">
        <v>0</v>
      </c>
      <c r="AL109" s="861">
        <v>0</v>
      </c>
      <c r="AM109" s="861">
        <v>0</v>
      </c>
      <c r="AN109" s="861">
        <v>0</v>
      </c>
      <c r="AO109" s="877">
        <v>0</v>
      </c>
      <c r="AP109" s="50"/>
      <c r="AQ109" s="876">
        <v>0</v>
      </c>
      <c r="AR109" s="861">
        <v>0</v>
      </c>
      <c r="AS109" s="861">
        <v>0</v>
      </c>
      <c r="AT109" s="861">
        <v>0</v>
      </c>
      <c r="AU109" s="861">
        <v>75468</v>
      </c>
      <c r="AV109" s="861">
        <v>75468</v>
      </c>
      <c r="AW109" s="861">
        <v>75468</v>
      </c>
      <c r="AX109" s="861">
        <v>75468</v>
      </c>
      <c r="AY109" s="861">
        <v>75468</v>
      </c>
      <c r="AZ109" s="861">
        <v>75468</v>
      </c>
      <c r="BA109" s="861">
        <v>71900</v>
      </c>
      <c r="BB109" s="861">
        <v>71900</v>
      </c>
      <c r="BC109" s="861">
        <v>63716</v>
      </c>
      <c r="BD109" s="861">
        <v>52087</v>
      </c>
      <c r="BE109" s="861">
        <v>24322</v>
      </c>
      <c r="BF109" s="861">
        <v>24322</v>
      </c>
      <c r="BG109" s="861">
        <v>154</v>
      </c>
      <c r="BH109" s="861">
        <v>154</v>
      </c>
      <c r="BI109" s="861">
        <v>154</v>
      </c>
      <c r="BJ109" s="861">
        <v>154</v>
      </c>
      <c r="BK109" s="861">
        <v>154</v>
      </c>
      <c r="BL109" s="861">
        <v>154</v>
      </c>
      <c r="BM109" s="861">
        <v>154</v>
      </c>
      <c r="BN109" s="861">
        <v>154</v>
      </c>
      <c r="BO109" s="861">
        <v>0</v>
      </c>
      <c r="BP109" s="861">
        <v>0</v>
      </c>
      <c r="BQ109" s="861">
        <v>0</v>
      </c>
      <c r="BR109" s="861">
        <v>0</v>
      </c>
      <c r="BS109" s="861">
        <v>0</v>
      </c>
      <c r="BT109" s="877">
        <v>0</v>
      </c>
      <c r="BU109" s="163"/>
    </row>
    <row r="110" spans="2:73" ht="16">
      <c r="B110" s="874"/>
      <c r="C110" s="874" t="s">
        <v>503</v>
      </c>
      <c r="D110" s="874" t="s">
        <v>118</v>
      </c>
      <c r="E110" s="874" t="s">
        <v>848</v>
      </c>
      <c r="F110" s="874"/>
      <c r="G110" s="874"/>
      <c r="H110" s="875">
        <v>2015</v>
      </c>
      <c r="I110" s="874" t="s">
        <v>583</v>
      </c>
      <c r="J110" s="874" t="s">
        <v>589</v>
      </c>
      <c r="K110" s="50"/>
      <c r="L110" s="876">
        <v>0</v>
      </c>
      <c r="M110" s="861">
        <v>0</v>
      </c>
      <c r="N110" s="861">
        <v>0</v>
      </c>
      <c r="O110" s="861">
        <v>0</v>
      </c>
      <c r="P110" s="861">
        <v>24</v>
      </c>
      <c r="Q110" s="861">
        <v>24</v>
      </c>
      <c r="R110" s="861">
        <v>24</v>
      </c>
      <c r="S110" s="861">
        <v>24</v>
      </c>
      <c r="T110" s="861">
        <v>24</v>
      </c>
      <c r="U110" s="861">
        <v>24</v>
      </c>
      <c r="V110" s="861">
        <v>22</v>
      </c>
      <c r="W110" s="861">
        <v>22</v>
      </c>
      <c r="X110" s="861">
        <v>22</v>
      </c>
      <c r="Y110" s="861">
        <v>16</v>
      </c>
      <c r="Z110" s="861">
        <v>1</v>
      </c>
      <c r="AA110" s="861">
        <v>1</v>
      </c>
      <c r="AB110" s="861">
        <v>0</v>
      </c>
      <c r="AC110" s="861">
        <v>0</v>
      </c>
      <c r="AD110" s="861">
        <v>0</v>
      </c>
      <c r="AE110" s="861">
        <v>0</v>
      </c>
      <c r="AF110" s="861">
        <v>0</v>
      </c>
      <c r="AG110" s="861">
        <v>0</v>
      </c>
      <c r="AH110" s="861">
        <v>0</v>
      </c>
      <c r="AI110" s="861">
        <v>0</v>
      </c>
      <c r="AJ110" s="861">
        <v>0</v>
      </c>
      <c r="AK110" s="861">
        <v>0</v>
      </c>
      <c r="AL110" s="861">
        <v>0</v>
      </c>
      <c r="AM110" s="861">
        <v>0</v>
      </c>
      <c r="AN110" s="861">
        <v>0</v>
      </c>
      <c r="AO110" s="877">
        <v>0</v>
      </c>
      <c r="AP110" s="50"/>
      <c r="AQ110" s="876">
        <v>0</v>
      </c>
      <c r="AR110" s="861">
        <v>0</v>
      </c>
      <c r="AS110" s="861">
        <v>0</v>
      </c>
      <c r="AT110" s="861">
        <v>0</v>
      </c>
      <c r="AU110" s="861">
        <v>192374</v>
      </c>
      <c r="AV110" s="861">
        <v>192374</v>
      </c>
      <c r="AW110" s="861">
        <v>192374</v>
      </c>
      <c r="AX110" s="861">
        <v>192374</v>
      </c>
      <c r="AY110" s="861">
        <v>192374</v>
      </c>
      <c r="AZ110" s="861">
        <v>192374</v>
      </c>
      <c r="BA110" s="861">
        <v>178364</v>
      </c>
      <c r="BB110" s="861">
        <v>178364</v>
      </c>
      <c r="BC110" s="861">
        <v>178364</v>
      </c>
      <c r="BD110" s="861">
        <v>134120</v>
      </c>
      <c r="BE110" s="861">
        <v>27879</v>
      </c>
      <c r="BF110" s="861">
        <v>27879</v>
      </c>
      <c r="BG110" s="861">
        <v>0</v>
      </c>
      <c r="BH110" s="861">
        <v>0</v>
      </c>
      <c r="BI110" s="861">
        <v>0</v>
      </c>
      <c r="BJ110" s="861">
        <v>0</v>
      </c>
      <c r="BK110" s="861">
        <v>0</v>
      </c>
      <c r="BL110" s="861">
        <v>0</v>
      </c>
      <c r="BM110" s="861">
        <v>0</v>
      </c>
      <c r="BN110" s="861">
        <v>0</v>
      </c>
      <c r="BO110" s="861">
        <v>0</v>
      </c>
      <c r="BP110" s="861">
        <v>0</v>
      </c>
      <c r="BQ110" s="861">
        <v>0</v>
      </c>
      <c r="BR110" s="861">
        <v>0</v>
      </c>
      <c r="BS110" s="861">
        <v>0</v>
      </c>
      <c r="BT110" s="877">
        <v>0</v>
      </c>
      <c r="BU110" s="163"/>
    </row>
    <row r="111" spans="2:73" ht="16">
      <c r="B111" s="874"/>
      <c r="C111" s="874" t="s">
        <v>504</v>
      </c>
      <c r="D111" s="874" t="s">
        <v>95</v>
      </c>
      <c r="E111" s="874" t="s">
        <v>848</v>
      </c>
      <c r="F111" s="874"/>
      <c r="G111" s="874"/>
      <c r="H111" s="875">
        <v>2015</v>
      </c>
      <c r="I111" s="874" t="s">
        <v>583</v>
      </c>
      <c r="J111" s="874" t="s">
        <v>589</v>
      </c>
      <c r="K111" s="50"/>
      <c r="L111" s="876">
        <v>0</v>
      </c>
      <c r="M111" s="861">
        <v>0</v>
      </c>
      <c r="N111" s="861">
        <v>0</v>
      </c>
      <c r="O111" s="861">
        <v>0</v>
      </c>
      <c r="P111" s="861">
        <v>6</v>
      </c>
      <c r="Q111" s="861">
        <v>6</v>
      </c>
      <c r="R111" s="861">
        <v>6</v>
      </c>
      <c r="S111" s="861">
        <v>6</v>
      </c>
      <c r="T111" s="861">
        <v>6</v>
      </c>
      <c r="U111" s="861">
        <v>6</v>
      </c>
      <c r="V111" s="861">
        <v>6</v>
      </c>
      <c r="W111" s="861">
        <v>6</v>
      </c>
      <c r="X111" s="861">
        <v>6</v>
      </c>
      <c r="Y111" s="861">
        <v>6</v>
      </c>
      <c r="Z111" s="861">
        <v>5</v>
      </c>
      <c r="AA111" s="861">
        <v>5</v>
      </c>
      <c r="AB111" s="861">
        <v>5</v>
      </c>
      <c r="AC111" s="861">
        <v>5</v>
      </c>
      <c r="AD111" s="861">
        <v>5</v>
      </c>
      <c r="AE111" s="861">
        <v>5</v>
      </c>
      <c r="AF111" s="861">
        <v>3</v>
      </c>
      <c r="AG111" s="861">
        <v>3</v>
      </c>
      <c r="AH111" s="861">
        <v>3</v>
      </c>
      <c r="AI111" s="861">
        <v>3</v>
      </c>
      <c r="AJ111" s="861">
        <v>0</v>
      </c>
      <c r="AK111" s="861">
        <v>0</v>
      </c>
      <c r="AL111" s="861">
        <v>0</v>
      </c>
      <c r="AM111" s="861">
        <v>0</v>
      </c>
      <c r="AN111" s="861">
        <v>0</v>
      </c>
      <c r="AO111" s="877">
        <v>0</v>
      </c>
      <c r="AP111" s="50"/>
      <c r="AQ111" s="876">
        <v>0</v>
      </c>
      <c r="AR111" s="861">
        <v>0</v>
      </c>
      <c r="AS111" s="861">
        <v>0</v>
      </c>
      <c r="AT111" s="861">
        <v>0</v>
      </c>
      <c r="AU111" s="861">
        <v>87602</v>
      </c>
      <c r="AV111" s="861">
        <v>86378</v>
      </c>
      <c r="AW111" s="861">
        <v>86378</v>
      </c>
      <c r="AX111" s="861">
        <v>86378</v>
      </c>
      <c r="AY111" s="861">
        <v>86378</v>
      </c>
      <c r="AZ111" s="861">
        <v>86378</v>
      </c>
      <c r="BA111" s="861">
        <v>86378</v>
      </c>
      <c r="BB111" s="861">
        <v>86349</v>
      </c>
      <c r="BC111" s="861">
        <v>86349</v>
      </c>
      <c r="BD111" s="861">
        <v>86349</v>
      </c>
      <c r="BE111" s="861">
        <v>83486</v>
      </c>
      <c r="BF111" s="861">
        <v>83407</v>
      </c>
      <c r="BG111" s="861">
        <v>83407</v>
      </c>
      <c r="BH111" s="861">
        <v>82566</v>
      </c>
      <c r="BI111" s="861">
        <v>82566</v>
      </c>
      <c r="BJ111" s="861">
        <v>82437</v>
      </c>
      <c r="BK111" s="861">
        <v>40837</v>
      </c>
      <c r="BL111" s="861">
        <v>40837</v>
      </c>
      <c r="BM111" s="861">
        <v>40837</v>
      </c>
      <c r="BN111" s="861">
        <v>40837</v>
      </c>
      <c r="BO111" s="861">
        <v>0</v>
      </c>
      <c r="BP111" s="861">
        <v>0</v>
      </c>
      <c r="BQ111" s="861">
        <v>0</v>
      </c>
      <c r="BR111" s="861">
        <v>0</v>
      </c>
      <c r="BS111" s="861">
        <v>0</v>
      </c>
      <c r="BT111" s="877">
        <v>0</v>
      </c>
      <c r="BU111" s="163"/>
    </row>
    <row r="112" spans="2:73">
      <c r="B112" s="874"/>
      <c r="C112" s="874" t="s">
        <v>504</v>
      </c>
      <c r="D112" s="874" t="s">
        <v>96</v>
      </c>
      <c r="E112" s="874" t="s">
        <v>848</v>
      </c>
      <c r="F112" s="874"/>
      <c r="G112" s="874"/>
      <c r="H112" s="875">
        <v>2015</v>
      </c>
      <c r="I112" s="874" t="s">
        <v>583</v>
      </c>
      <c r="J112" s="874" t="s">
        <v>589</v>
      </c>
      <c r="K112" s="50"/>
      <c r="L112" s="876">
        <v>0</v>
      </c>
      <c r="M112" s="861">
        <v>0</v>
      </c>
      <c r="N112" s="861">
        <v>0</v>
      </c>
      <c r="O112" s="861">
        <v>0</v>
      </c>
      <c r="P112" s="861">
        <v>1</v>
      </c>
      <c r="Q112" s="861">
        <v>1</v>
      </c>
      <c r="R112" s="861">
        <v>1</v>
      </c>
      <c r="S112" s="861">
        <v>1</v>
      </c>
      <c r="T112" s="861">
        <v>1</v>
      </c>
      <c r="U112" s="861">
        <v>1</v>
      </c>
      <c r="V112" s="861">
        <v>1</v>
      </c>
      <c r="W112" s="861">
        <v>1</v>
      </c>
      <c r="X112" s="861">
        <v>1</v>
      </c>
      <c r="Y112" s="861">
        <v>1</v>
      </c>
      <c r="Z112" s="861">
        <v>0</v>
      </c>
      <c r="AA112" s="861">
        <v>0</v>
      </c>
      <c r="AB112" s="861">
        <v>0</v>
      </c>
      <c r="AC112" s="861">
        <v>0</v>
      </c>
      <c r="AD112" s="861">
        <v>0</v>
      </c>
      <c r="AE112" s="861">
        <v>0</v>
      </c>
      <c r="AF112" s="861">
        <v>0</v>
      </c>
      <c r="AG112" s="861">
        <v>0</v>
      </c>
      <c r="AH112" s="861">
        <v>0</v>
      </c>
      <c r="AI112" s="861">
        <v>0</v>
      </c>
      <c r="AJ112" s="861">
        <v>0</v>
      </c>
      <c r="AK112" s="861">
        <v>0</v>
      </c>
      <c r="AL112" s="861">
        <v>0</v>
      </c>
      <c r="AM112" s="861">
        <v>0</v>
      </c>
      <c r="AN112" s="861">
        <v>0</v>
      </c>
      <c r="AO112" s="877">
        <v>0</v>
      </c>
      <c r="AP112" s="50"/>
      <c r="AQ112" s="876">
        <v>0</v>
      </c>
      <c r="AR112" s="861">
        <v>0</v>
      </c>
      <c r="AS112" s="861">
        <v>0</v>
      </c>
      <c r="AT112" s="861">
        <v>0</v>
      </c>
      <c r="AU112" s="861">
        <v>8401</v>
      </c>
      <c r="AV112" s="861">
        <v>8302</v>
      </c>
      <c r="AW112" s="861">
        <v>8302</v>
      </c>
      <c r="AX112" s="861">
        <v>8302</v>
      </c>
      <c r="AY112" s="861">
        <v>8302</v>
      </c>
      <c r="AZ112" s="861">
        <v>8302</v>
      </c>
      <c r="BA112" s="861">
        <v>8302</v>
      </c>
      <c r="BB112" s="861">
        <v>8281</v>
      </c>
      <c r="BC112" s="861">
        <v>8281</v>
      </c>
      <c r="BD112" s="861">
        <v>8281</v>
      </c>
      <c r="BE112" s="861">
        <v>7023</v>
      </c>
      <c r="BF112" s="861">
        <v>6966</v>
      </c>
      <c r="BG112" s="861">
        <v>6966</v>
      </c>
      <c r="BH112" s="861">
        <v>6752</v>
      </c>
      <c r="BI112" s="861">
        <v>6752</v>
      </c>
      <c r="BJ112" s="861">
        <v>6727</v>
      </c>
      <c r="BK112" s="861">
        <v>2811</v>
      </c>
      <c r="BL112" s="861">
        <v>2811</v>
      </c>
      <c r="BM112" s="861">
        <v>2811</v>
      </c>
      <c r="BN112" s="861">
        <v>2811</v>
      </c>
      <c r="BO112" s="861">
        <v>0</v>
      </c>
      <c r="BP112" s="861">
        <v>0</v>
      </c>
      <c r="BQ112" s="861">
        <v>0</v>
      </c>
      <c r="BR112" s="861">
        <v>0</v>
      </c>
      <c r="BS112" s="861">
        <v>0</v>
      </c>
      <c r="BT112" s="877">
        <v>0</v>
      </c>
    </row>
    <row r="113" spans="2:73">
      <c r="B113" s="874"/>
      <c r="C113" s="874" t="s">
        <v>504</v>
      </c>
      <c r="D113" s="874" t="s">
        <v>682</v>
      </c>
      <c r="E113" s="874" t="s">
        <v>848</v>
      </c>
      <c r="F113" s="874"/>
      <c r="G113" s="874"/>
      <c r="H113" s="875">
        <v>2015</v>
      </c>
      <c r="I113" s="874" t="s">
        <v>583</v>
      </c>
      <c r="J113" s="874" t="s">
        <v>589</v>
      </c>
      <c r="K113" s="50"/>
      <c r="L113" s="876">
        <v>0</v>
      </c>
      <c r="M113" s="861">
        <v>0</v>
      </c>
      <c r="N113" s="861">
        <v>0</v>
      </c>
      <c r="O113" s="861">
        <v>0</v>
      </c>
      <c r="P113" s="861">
        <v>15</v>
      </c>
      <c r="Q113" s="861">
        <v>15</v>
      </c>
      <c r="R113" s="861">
        <v>15</v>
      </c>
      <c r="S113" s="861">
        <v>15</v>
      </c>
      <c r="T113" s="861">
        <v>15</v>
      </c>
      <c r="U113" s="861">
        <v>15</v>
      </c>
      <c r="V113" s="861">
        <v>15</v>
      </c>
      <c r="W113" s="861">
        <v>15</v>
      </c>
      <c r="X113" s="861">
        <v>15</v>
      </c>
      <c r="Y113" s="861">
        <v>15</v>
      </c>
      <c r="Z113" s="861">
        <v>15</v>
      </c>
      <c r="AA113" s="861">
        <v>15</v>
      </c>
      <c r="AB113" s="861">
        <v>15</v>
      </c>
      <c r="AC113" s="861">
        <v>15</v>
      </c>
      <c r="AD113" s="861">
        <v>15</v>
      </c>
      <c r="AE113" s="861">
        <v>15</v>
      </c>
      <c r="AF113" s="861">
        <v>15</v>
      </c>
      <c r="AG113" s="861">
        <v>15</v>
      </c>
      <c r="AH113" s="861">
        <v>14</v>
      </c>
      <c r="AI113" s="861">
        <v>0</v>
      </c>
      <c r="AJ113" s="861">
        <v>0</v>
      </c>
      <c r="AK113" s="861">
        <v>0</v>
      </c>
      <c r="AL113" s="861">
        <v>0</v>
      </c>
      <c r="AM113" s="861">
        <v>0</v>
      </c>
      <c r="AN113" s="861">
        <v>0</v>
      </c>
      <c r="AO113" s="877">
        <v>0</v>
      </c>
      <c r="AP113" s="50"/>
      <c r="AQ113" s="876">
        <v>0</v>
      </c>
      <c r="AR113" s="861">
        <v>0</v>
      </c>
      <c r="AS113" s="861">
        <v>0</v>
      </c>
      <c r="AT113" s="861">
        <v>0</v>
      </c>
      <c r="AU113" s="861">
        <v>29105</v>
      </c>
      <c r="AV113" s="861">
        <v>29105</v>
      </c>
      <c r="AW113" s="861">
        <v>29105</v>
      </c>
      <c r="AX113" s="861">
        <v>29105</v>
      </c>
      <c r="AY113" s="861">
        <v>29105</v>
      </c>
      <c r="AZ113" s="861">
        <v>29105</v>
      </c>
      <c r="BA113" s="861">
        <v>29105</v>
      </c>
      <c r="BB113" s="861">
        <v>29105</v>
      </c>
      <c r="BC113" s="861">
        <v>29105</v>
      </c>
      <c r="BD113" s="861">
        <v>29105</v>
      </c>
      <c r="BE113" s="861">
        <v>29105</v>
      </c>
      <c r="BF113" s="861">
        <v>29105</v>
      </c>
      <c r="BG113" s="861">
        <v>29105</v>
      </c>
      <c r="BH113" s="861">
        <v>29105</v>
      </c>
      <c r="BI113" s="861">
        <v>29105</v>
      </c>
      <c r="BJ113" s="861">
        <v>29105</v>
      </c>
      <c r="BK113" s="861">
        <v>29105</v>
      </c>
      <c r="BL113" s="861">
        <v>29105</v>
      </c>
      <c r="BM113" s="861">
        <v>27898</v>
      </c>
      <c r="BN113" s="861">
        <v>0</v>
      </c>
      <c r="BO113" s="861">
        <v>0</v>
      </c>
      <c r="BP113" s="861">
        <v>0</v>
      </c>
      <c r="BQ113" s="861">
        <v>0</v>
      </c>
      <c r="BR113" s="861">
        <v>0</v>
      </c>
      <c r="BS113" s="861">
        <v>0</v>
      </c>
      <c r="BT113" s="877">
        <v>0</v>
      </c>
    </row>
    <row r="114" spans="2:73">
      <c r="B114" s="874"/>
      <c r="C114" s="874" t="s">
        <v>504</v>
      </c>
      <c r="D114" s="874" t="s">
        <v>100</v>
      </c>
      <c r="E114" s="874" t="s">
        <v>848</v>
      </c>
      <c r="F114" s="874"/>
      <c r="G114" s="874"/>
      <c r="H114" s="875">
        <v>2015</v>
      </c>
      <c r="I114" s="874" t="s">
        <v>583</v>
      </c>
      <c r="J114" s="874" t="s">
        <v>589</v>
      </c>
      <c r="K114" s="50"/>
      <c r="L114" s="876">
        <v>0</v>
      </c>
      <c r="M114" s="861">
        <v>0</v>
      </c>
      <c r="N114" s="861">
        <v>0</v>
      </c>
      <c r="O114" s="861">
        <v>0</v>
      </c>
      <c r="P114" s="861">
        <v>3</v>
      </c>
      <c r="Q114" s="861">
        <v>3</v>
      </c>
      <c r="R114" s="861">
        <v>3</v>
      </c>
      <c r="S114" s="861">
        <v>3</v>
      </c>
      <c r="T114" s="861">
        <v>3</v>
      </c>
      <c r="U114" s="861">
        <v>3</v>
      </c>
      <c r="V114" s="861">
        <v>3</v>
      </c>
      <c r="W114" s="861">
        <v>3</v>
      </c>
      <c r="X114" s="861">
        <v>3</v>
      </c>
      <c r="Y114" s="861">
        <v>3</v>
      </c>
      <c r="Z114" s="861">
        <v>3</v>
      </c>
      <c r="AA114" s="861">
        <v>3</v>
      </c>
      <c r="AB114" s="861">
        <v>3</v>
      </c>
      <c r="AC114" s="861">
        <v>3</v>
      </c>
      <c r="AD114" s="861">
        <v>3</v>
      </c>
      <c r="AE114" s="861">
        <v>3</v>
      </c>
      <c r="AF114" s="861">
        <v>2</v>
      </c>
      <c r="AG114" s="861">
        <v>2</v>
      </c>
      <c r="AH114" s="861">
        <v>2</v>
      </c>
      <c r="AI114" s="861">
        <v>2</v>
      </c>
      <c r="AJ114" s="861">
        <v>0</v>
      </c>
      <c r="AK114" s="861">
        <v>0</v>
      </c>
      <c r="AL114" s="861">
        <v>0</v>
      </c>
      <c r="AM114" s="861">
        <v>0</v>
      </c>
      <c r="AN114" s="861">
        <v>0</v>
      </c>
      <c r="AO114" s="877">
        <v>0</v>
      </c>
      <c r="AP114" s="50"/>
      <c r="AQ114" s="876">
        <v>0</v>
      </c>
      <c r="AR114" s="861">
        <v>0</v>
      </c>
      <c r="AS114" s="861">
        <v>0</v>
      </c>
      <c r="AT114" s="861">
        <v>0</v>
      </c>
      <c r="AU114" s="861">
        <v>9845</v>
      </c>
      <c r="AV114" s="861">
        <v>9845</v>
      </c>
      <c r="AW114" s="861">
        <v>9845</v>
      </c>
      <c r="AX114" s="861">
        <v>9845</v>
      </c>
      <c r="AY114" s="861">
        <v>9845</v>
      </c>
      <c r="AZ114" s="861">
        <v>9845</v>
      </c>
      <c r="BA114" s="861">
        <v>9845</v>
      </c>
      <c r="BB114" s="861">
        <v>9845</v>
      </c>
      <c r="BC114" s="861">
        <v>9845</v>
      </c>
      <c r="BD114" s="861">
        <v>9845</v>
      </c>
      <c r="BE114" s="861">
        <v>9845</v>
      </c>
      <c r="BF114" s="861">
        <v>9845</v>
      </c>
      <c r="BG114" s="861">
        <v>9845</v>
      </c>
      <c r="BH114" s="861">
        <v>9845</v>
      </c>
      <c r="BI114" s="861">
        <v>9845</v>
      </c>
      <c r="BJ114" s="861">
        <v>7787</v>
      </c>
      <c r="BK114" s="861">
        <v>6000</v>
      </c>
      <c r="BL114" s="861">
        <v>6000</v>
      </c>
      <c r="BM114" s="861">
        <v>6000</v>
      </c>
      <c r="BN114" s="861">
        <v>6000</v>
      </c>
      <c r="BO114" s="861">
        <v>0</v>
      </c>
      <c r="BP114" s="861">
        <v>0</v>
      </c>
      <c r="BQ114" s="861">
        <v>0</v>
      </c>
      <c r="BR114" s="861">
        <v>0</v>
      </c>
      <c r="BS114" s="861">
        <v>0</v>
      </c>
      <c r="BT114" s="877">
        <v>0</v>
      </c>
    </row>
    <row r="115" spans="2:73" ht="16">
      <c r="B115" s="874"/>
      <c r="C115" s="874" t="s">
        <v>504</v>
      </c>
      <c r="D115" s="874" t="s">
        <v>102</v>
      </c>
      <c r="E115" s="874" t="s">
        <v>848</v>
      </c>
      <c r="F115" s="874"/>
      <c r="G115" s="874"/>
      <c r="H115" s="875">
        <v>2015</v>
      </c>
      <c r="I115" s="874" t="s">
        <v>583</v>
      </c>
      <c r="J115" s="874" t="s">
        <v>589</v>
      </c>
      <c r="K115" s="50"/>
      <c r="L115" s="876">
        <v>0</v>
      </c>
      <c r="M115" s="861">
        <v>0</v>
      </c>
      <c r="N115" s="861">
        <v>0</v>
      </c>
      <c r="O115" s="861">
        <v>0</v>
      </c>
      <c r="P115" s="861">
        <v>30</v>
      </c>
      <c r="Q115" s="861">
        <v>30</v>
      </c>
      <c r="R115" s="861">
        <v>30</v>
      </c>
      <c r="S115" s="861">
        <v>30</v>
      </c>
      <c r="T115" s="861">
        <v>30</v>
      </c>
      <c r="U115" s="861">
        <v>30</v>
      </c>
      <c r="V115" s="861">
        <v>30</v>
      </c>
      <c r="W115" s="861">
        <v>30</v>
      </c>
      <c r="X115" s="861">
        <v>30</v>
      </c>
      <c r="Y115" s="861">
        <v>30</v>
      </c>
      <c r="Z115" s="861">
        <v>30</v>
      </c>
      <c r="AA115" s="861">
        <v>30</v>
      </c>
      <c r="AB115" s="861">
        <v>30</v>
      </c>
      <c r="AC115" s="861">
        <v>30</v>
      </c>
      <c r="AD115" s="861">
        <v>13</v>
      </c>
      <c r="AE115" s="861">
        <v>0</v>
      </c>
      <c r="AF115" s="861">
        <v>0</v>
      </c>
      <c r="AG115" s="861">
        <v>0</v>
      </c>
      <c r="AH115" s="861">
        <v>0</v>
      </c>
      <c r="AI115" s="861">
        <v>0</v>
      </c>
      <c r="AJ115" s="861">
        <v>0</v>
      </c>
      <c r="AK115" s="861">
        <v>0</v>
      </c>
      <c r="AL115" s="861">
        <v>0</v>
      </c>
      <c r="AM115" s="861">
        <v>0</v>
      </c>
      <c r="AN115" s="861">
        <v>0</v>
      </c>
      <c r="AO115" s="877">
        <v>0</v>
      </c>
      <c r="AP115" s="50"/>
      <c r="AQ115" s="876">
        <v>0</v>
      </c>
      <c r="AR115" s="861">
        <v>0</v>
      </c>
      <c r="AS115" s="861">
        <v>0</v>
      </c>
      <c r="AT115" s="861">
        <v>0</v>
      </c>
      <c r="AU115" s="861">
        <v>84385</v>
      </c>
      <c r="AV115" s="861">
        <v>84385</v>
      </c>
      <c r="AW115" s="861">
        <v>84385</v>
      </c>
      <c r="AX115" s="861">
        <v>84385</v>
      </c>
      <c r="AY115" s="861">
        <v>84385</v>
      </c>
      <c r="AZ115" s="861">
        <v>84385</v>
      </c>
      <c r="BA115" s="861">
        <v>84385</v>
      </c>
      <c r="BB115" s="861">
        <v>84385</v>
      </c>
      <c r="BC115" s="861">
        <v>84385</v>
      </c>
      <c r="BD115" s="861">
        <v>84385</v>
      </c>
      <c r="BE115" s="861">
        <v>84385</v>
      </c>
      <c r="BF115" s="861">
        <v>84385</v>
      </c>
      <c r="BG115" s="861">
        <v>84385</v>
      </c>
      <c r="BH115" s="861">
        <v>84385</v>
      </c>
      <c r="BI115" s="861">
        <v>36615</v>
      </c>
      <c r="BJ115" s="861">
        <v>0</v>
      </c>
      <c r="BK115" s="861">
        <v>0</v>
      </c>
      <c r="BL115" s="861">
        <v>0</v>
      </c>
      <c r="BM115" s="861">
        <v>0</v>
      </c>
      <c r="BN115" s="861">
        <v>0</v>
      </c>
      <c r="BO115" s="861">
        <v>0</v>
      </c>
      <c r="BP115" s="861">
        <v>0</v>
      </c>
      <c r="BQ115" s="861">
        <v>0</v>
      </c>
      <c r="BR115" s="861">
        <v>0</v>
      </c>
      <c r="BS115" s="861">
        <v>0</v>
      </c>
      <c r="BT115" s="877">
        <v>0</v>
      </c>
      <c r="BU115" s="163"/>
    </row>
    <row r="116" spans="2:73" ht="16">
      <c r="B116" s="874"/>
      <c r="C116" s="874" t="s">
        <v>503</v>
      </c>
      <c r="D116" s="874" t="s">
        <v>113</v>
      </c>
      <c r="E116" s="874" t="s">
        <v>848</v>
      </c>
      <c r="F116" s="874"/>
      <c r="G116" s="874"/>
      <c r="H116" s="875">
        <v>2016</v>
      </c>
      <c r="I116" s="874" t="s">
        <v>583</v>
      </c>
      <c r="J116" s="874" t="s">
        <v>596</v>
      </c>
      <c r="K116" s="50"/>
      <c r="L116" s="876">
        <v>0</v>
      </c>
      <c r="M116" s="861">
        <v>0</v>
      </c>
      <c r="N116" s="861">
        <v>0</v>
      </c>
      <c r="O116" s="861">
        <v>0</v>
      </c>
      <c r="P116" s="861">
        <v>0</v>
      </c>
      <c r="Q116" s="861">
        <v>353</v>
      </c>
      <c r="R116" s="861">
        <v>353</v>
      </c>
      <c r="S116" s="861">
        <v>353</v>
      </c>
      <c r="T116" s="861">
        <v>353</v>
      </c>
      <c r="U116" s="861">
        <v>353</v>
      </c>
      <c r="V116" s="861">
        <v>353</v>
      </c>
      <c r="W116" s="861">
        <v>353</v>
      </c>
      <c r="X116" s="861">
        <v>353</v>
      </c>
      <c r="Y116" s="861">
        <v>353</v>
      </c>
      <c r="Z116" s="861">
        <v>351</v>
      </c>
      <c r="AA116" s="861">
        <v>339</v>
      </c>
      <c r="AB116" s="861">
        <v>339</v>
      </c>
      <c r="AC116" s="861">
        <v>339</v>
      </c>
      <c r="AD116" s="861">
        <v>339</v>
      </c>
      <c r="AE116" s="861">
        <v>295</v>
      </c>
      <c r="AF116" s="861">
        <v>295</v>
      </c>
      <c r="AG116" s="861">
        <v>127</v>
      </c>
      <c r="AH116" s="861">
        <v>0</v>
      </c>
      <c r="AI116" s="861">
        <v>0</v>
      </c>
      <c r="AJ116" s="861">
        <v>0</v>
      </c>
      <c r="AK116" s="861">
        <v>0</v>
      </c>
      <c r="AL116" s="861">
        <v>0</v>
      </c>
      <c r="AM116" s="861">
        <v>0</v>
      </c>
      <c r="AN116" s="861">
        <v>0</v>
      </c>
      <c r="AO116" s="877">
        <v>0</v>
      </c>
      <c r="AP116" s="50"/>
      <c r="AQ116" s="876">
        <v>0</v>
      </c>
      <c r="AR116" s="861">
        <v>0</v>
      </c>
      <c r="AS116" s="861">
        <v>0</v>
      </c>
      <c r="AT116" s="861">
        <v>0</v>
      </c>
      <c r="AU116" s="861">
        <v>0</v>
      </c>
      <c r="AV116" s="861">
        <v>5429010</v>
      </c>
      <c r="AW116" s="861">
        <v>5429010</v>
      </c>
      <c r="AX116" s="861">
        <v>5429010</v>
      </c>
      <c r="AY116" s="861">
        <v>5429010</v>
      </c>
      <c r="AZ116" s="861">
        <v>5429010</v>
      </c>
      <c r="BA116" s="861">
        <v>5429010</v>
      </c>
      <c r="BB116" s="861">
        <v>5429010</v>
      </c>
      <c r="BC116" s="861">
        <v>5428211</v>
      </c>
      <c r="BD116" s="861">
        <v>5428211</v>
      </c>
      <c r="BE116" s="861">
        <v>5404895</v>
      </c>
      <c r="BF116" s="861">
        <v>5339169</v>
      </c>
      <c r="BG116" s="861">
        <v>5336030</v>
      </c>
      <c r="BH116" s="861">
        <v>5336030</v>
      </c>
      <c r="BI116" s="861">
        <v>5307087</v>
      </c>
      <c r="BJ116" s="861">
        <v>4616266</v>
      </c>
      <c r="BK116" s="861">
        <v>4616266</v>
      </c>
      <c r="BL116" s="861">
        <v>2022821</v>
      </c>
      <c r="BM116" s="861">
        <v>0</v>
      </c>
      <c r="BN116" s="861">
        <v>0</v>
      </c>
      <c r="BO116" s="861">
        <v>0</v>
      </c>
      <c r="BP116" s="861">
        <v>0</v>
      </c>
      <c r="BQ116" s="861">
        <v>0</v>
      </c>
      <c r="BR116" s="861">
        <v>0</v>
      </c>
      <c r="BS116" s="861">
        <v>0</v>
      </c>
      <c r="BT116" s="877">
        <v>0</v>
      </c>
      <c r="BU116" s="163"/>
    </row>
    <row r="117" spans="2:73" ht="16">
      <c r="B117" s="874"/>
      <c r="C117" s="874" t="s">
        <v>503</v>
      </c>
      <c r="D117" s="874" t="s">
        <v>866</v>
      </c>
      <c r="E117" s="874" t="s">
        <v>848</v>
      </c>
      <c r="F117" s="874"/>
      <c r="G117" s="874"/>
      <c r="H117" s="875">
        <v>2016</v>
      </c>
      <c r="I117" s="874" t="s">
        <v>583</v>
      </c>
      <c r="J117" s="874" t="s">
        <v>596</v>
      </c>
      <c r="K117" s="50"/>
      <c r="L117" s="876">
        <v>0</v>
      </c>
      <c r="M117" s="861">
        <v>0</v>
      </c>
      <c r="N117" s="861">
        <v>0</v>
      </c>
      <c r="O117" s="861">
        <v>0</v>
      </c>
      <c r="P117" s="861">
        <v>0</v>
      </c>
      <c r="Q117" s="861">
        <v>302</v>
      </c>
      <c r="R117" s="861">
        <v>302</v>
      </c>
      <c r="S117" s="861">
        <v>302</v>
      </c>
      <c r="T117" s="861">
        <v>302</v>
      </c>
      <c r="U117" s="861">
        <v>302</v>
      </c>
      <c r="V117" s="861">
        <v>302</v>
      </c>
      <c r="W117" s="861">
        <v>302</v>
      </c>
      <c r="X117" s="861">
        <v>302</v>
      </c>
      <c r="Y117" s="861">
        <v>302</v>
      </c>
      <c r="Z117" s="861">
        <v>302</v>
      </c>
      <c r="AA117" s="861">
        <v>302</v>
      </c>
      <c r="AB117" s="861">
        <v>302</v>
      </c>
      <c r="AC117" s="861">
        <v>302</v>
      </c>
      <c r="AD117" s="861">
        <v>302</v>
      </c>
      <c r="AE117" s="861">
        <v>302</v>
      </c>
      <c r="AF117" s="861">
        <v>302</v>
      </c>
      <c r="AG117" s="861">
        <v>302</v>
      </c>
      <c r="AH117" s="861">
        <v>302</v>
      </c>
      <c r="AI117" s="861">
        <v>275</v>
      </c>
      <c r="AJ117" s="861">
        <v>0</v>
      </c>
      <c r="AK117" s="861">
        <v>0</v>
      </c>
      <c r="AL117" s="861">
        <v>0</v>
      </c>
      <c r="AM117" s="861">
        <v>0</v>
      </c>
      <c r="AN117" s="861">
        <v>0</v>
      </c>
      <c r="AO117" s="877">
        <v>0</v>
      </c>
      <c r="AP117" s="50"/>
      <c r="AQ117" s="876">
        <v>0</v>
      </c>
      <c r="AR117" s="861">
        <v>0</v>
      </c>
      <c r="AS117" s="861">
        <v>0</v>
      </c>
      <c r="AT117" s="861">
        <v>0</v>
      </c>
      <c r="AU117" s="861">
        <v>0</v>
      </c>
      <c r="AV117" s="861">
        <v>1022301</v>
      </c>
      <c r="AW117" s="861">
        <v>1022301</v>
      </c>
      <c r="AX117" s="861">
        <v>1022301</v>
      </c>
      <c r="AY117" s="861">
        <v>1022301</v>
      </c>
      <c r="AZ117" s="861">
        <v>1022301</v>
      </c>
      <c r="BA117" s="861">
        <v>1022301</v>
      </c>
      <c r="BB117" s="861">
        <v>1022301</v>
      </c>
      <c r="BC117" s="861">
        <v>1022301</v>
      </c>
      <c r="BD117" s="861">
        <v>1022301</v>
      </c>
      <c r="BE117" s="861">
        <v>1022301</v>
      </c>
      <c r="BF117" s="861">
        <v>1022301</v>
      </c>
      <c r="BG117" s="861">
        <v>1022301</v>
      </c>
      <c r="BH117" s="861">
        <v>1022301</v>
      </c>
      <c r="BI117" s="861">
        <v>1022301</v>
      </c>
      <c r="BJ117" s="861">
        <v>1022301</v>
      </c>
      <c r="BK117" s="861">
        <v>1022301</v>
      </c>
      <c r="BL117" s="861">
        <v>1022301</v>
      </c>
      <c r="BM117" s="861">
        <v>1022301</v>
      </c>
      <c r="BN117" s="861">
        <v>997942</v>
      </c>
      <c r="BO117" s="861">
        <v>0</v>
      </c>
      <c r="BP117" s="861">
        <v>0</v>
      </c>
      <c r="BQ117" s="861">
        <v>0</v>
      </c>
      <c r="BR117" s="861">
        <v>0</v>
      </c>
      <c r="BS117" s="861">
        <v>0</v>
      </c>
      <c r="BT117" s="877">
        <v>0</v>
      </c>
      <c r="BU117" s="163"/>
    </row>
    <row r="118" spans="2:73" ht="16">
      <c r="B118" s="874"/>
      <c r="C118" s="874" t="s">
        <v>503</v>
      </c>
      <c r="D118" s="874" t="s">
        <v>116</v>
      </c>
      <c r="E118" s="874" t="s">
        <v>848</v>
      </c>
      <c r="F118" s="874"/>
      <c r="G118" s="874"/>
      <c r="H118" s="875">
        <v>2016</v>
      </c>
      <c r="I118" s="874" t="s">
        <v>583</v>
      </c>
      <c r="J118" s="874" t="s">
        <v>596</v>
      </c>
      <c r="K118" s="50"/>
      <c r="L118" s="876">
        <v>0</v>
      </c>
      <c r="M118" s="861">
        <v>0</v>
      </c>
      <c r="N118" s="861">
        <v>0</v>
      </c>
      <c r="O118" s="861">
        <v>0</v>
      </c>
      <c r="P118" s="861">
        <v>0</v>
      </c>
      <c r="Q118" s="861">
        <v>1</v>
      </c>
      <c r="R118" s="861">
        <v>1</v>
      </c>
      <c r="S118" s="861">
        <v>1</v>
      </c>
      <c r="T118" s="861">
        <v>1</v>
      </c>
      <c r="U118" s="861">
        <v>1</v>
      </c>
      <c r="V118" s="861">
        <v>1</v>
      </c>
      <c r="W118" s="861">
        <v>1</v>
      </c>
      <c r="X118" s="861">
        <v>1</v>
      </c>
      <c r="Y118" s="861">
        <v>1</v>
      </c>
      <c r="Z118" s="861">
        <v>1</v>
      </c>
      <c r="AA118" s="861">
        <v>0</v>
      </c>
      <c r="AB118" s="861">
        <v>0</v>
      </c>
      <c r="AC118" s="861">
        <v>0</v>
      </c>
      <c r="AD118" s="861">
        <v>0</v>
      </c>
      <c r="AE118" s="861">
        <v>0</v>
      </c>
      <c r="AF118" s="861">
        <v>0</v>
      </c>
      <c r="AG118" s="861">
        <v>0</v>
      </c>
      <c r="AH118" s="861">
        <v>0</v>
      </c>
      <c r="AI118" s="861">
        <v>0</v>
      </c>
      <c r="AJ118" s="861">
        <v>0</v>
      </c>
      <c r="AK118" s="861">
        <v>0</v>
      </c>
      <c r="AL118" s="861">
        <v>0</v>
      </c>
      <c r="AM118" s="861">
        <v>0</v>
      </c>
      <c r="AN118" s="861">
        <v>0</v>
      </c>
      <c r="AO118" s="877">
        <v>0</v>
      </c>
      <c r="AP118" s="50"/>
      <c r="AQ118" s="876">
        <v>0</v>
      </c>
      <c r="AR118" s="861">
        <v>0</v>
      </c>
      <c r="AS118" s="861">
        <v>0</v>
      </c>
      <c r="AT118" s="861">
        <v>0</v>
      </c>
      <c r="AU118" s="861">
        <v>0</v>
      </c>
      <c r="AV118" s="861">
        <v>6075</v>
      </c>
      <c r="AW118" s="861">
        <v>6075</v>
      </c>
      <c r="AX118" s="861">
        <v>6075</v>
      </c>
      <c r="AY118" s="861">
        <v>6075</v>
      </c>
      <c r="AZ118" s="861">
        <v>6075</v>
      </c>
      <c r="BA118" s="861">
        <v>6075</v>
      </c>
      <c r="BB118" s="861">
        <v>6075</v>
      </c>
      <c r="BC118" s="861">
        <v>6075</v>
      </c>
      <c r="BD118" s="861">
        <v>6075</v>
      </c>
      <c r="BE118" s="861">
        <v>4746</v>
      </c>
      <c r="BF118" s="861">
        <v>3533</v>
      </c>
      <c r="BG118" s="861">
        <v>3533</v>
      </c>
      <c r="BH118" s="861">
        <v>3533</v>
      </c>
      <c r="BI118" s="861">
        <v>3533</v>
      </c>
      <c r="BJ118" s="861">
        <v>3533</v>
      </c>
      <c r="BK118" s="861">
        <v>3533</v>
      </c>
      <c r="BL118" s="861">
        <v>3533</v>
      </c>
      <c r="BM118" s="861">
        <v>3533</v>
      </c>
      <c r="BN118" s="861">
        <v>3533</v>
      </c>
      <c r="BO118" s="861">
        <v>3533</v>
      </c>
      <c r="BP118" s="861">
        <v>0</v>
      </c>
      <c r="BQ118" s="861">
        <v>0</v>
      </c>
      <c r="BR118" s="861">
        <v>0</v>
      </c>
      <c r="BS118" s="861">
        <v>0</v>
      </c>
      <c r="BT118" s="877">
        <v>0</v>
      </c>
      <c r="BU118" s="163"/>
    </row>
    <row r="119" spans="2:73" ht="16">
      <c r="B119" s="874"/>
      <c r="C119" s="874" t="s">
        <v>503</v>
      </c>
      <c r="D119" s="874" t="s">
        <v>118</v>
      </c>
      <c r="E119" s="874" t="s">
        <v>848</v>
      </c>
      <c r="F119" s="874"/>
      <c r="G119" s="874"/>
      <c r="H119" s="875">
        <v>2016</v>
      </c>
      <c r="I119" s="874" t="s">
        <v>583</v>
      </c>
      <c r="J119" s="874" t="s">
        <v>596</v>
      </c>
      <c r="K119" s="50"/>
      <c r="L119" s="876">
        <v>0</v>
      </c>
      <c r="M119" s="861">
        <v>0</v>
      </c>
      <c r="N119" s="861">
        <v>0</v>
      </c>
      <c r="O119" s="861">
        <v>0</v>
      </c>
      <c r="P119" s="861">
        <v>0</v>
      </c>
      <c r="Q119" s="861">
        <v>194</v>
      </c>
      <c r="R119" s="861">
        <v>188</v>
      </c>
      <c r="S119" s="861">
        <v>188</v>
      </c>
      <c r="T119" s="861">
        <v>188</v>
      </c>
      <c r="U119" s="861">
        <v>188</v>
      </c>
      <c r="V119" s="861">
        <v>182</v>
      </c>
      <c r="W119" s="861">
        <v>182</v>
      </c>
      <c r="X119" s="861">
        <v>182</v>
      </c>
      <c r="Y119" s="861">
        <v>182</v>
      </c>
      <c r="Z119" s="861">
        <v>182</v>
      </c>
      <c r="AA119" s="861">
        <v>181</v>
      </c>
      <c r="AB119" s="861">
        <v>122</v>
      </c>
      <c r="AC119" s="861">
        <v>36</v>
      </c>
      <c r="AD119" s="861">
        <v>36</v>
      </c>
      <c r="AE119" s="861">
        <v>14</v>
      </c>
      <c r="AF119" s="861">
        <v>0</v>
      </c>
      <c r="AG119" s="861">
        <v>0</v>
      </c>
      <c r="AH119" s="861">
        <v>0</v>
      </c>
      <c r="AI119" s="861">
        <v>0</v>
      </c>
      <c r="AJ119" s="861">
        <v>0</v>
      </c>
      <c r="AK119" s="861">
        <v>0</v>
      </c>
      <c r="AL119" s="861">
        <v>0</v>
      </c>
      <c r="AM119" s="861">
        <v>0</v>
      </c>
      <c r="AN119" s="861">
        <v>0</v>
      </c>
      <c r="AO119" s="877">
        <v>0</v>
      </c>
      <c r="AP119" s="50"/>
      <c r="AQ119" s="876">
        <v>0</v>
      </c>
      <c r="AR119" s="861">
        <v>0</v>
      </c>
      <c r="AS119" s="861">
        <v>0</v>
      </c>
      <c r="AT119" s="861">
        <v>0</v>
      </c>
      <c r="AU119" s="861">
        <v>0</v>
      </c>
      <c r="AV119" s="861">
        <v>4043950</v>
      </c>
      <c r="AW119" s="861">
        <v>3996982</v>
      </c>
      <c r="AX119" s="861">
        <v>3996982</v>
      </c>
      <c r="AY119" s="861">
        <v>3996982</v>
      </c>
      <c r="AZ119" s="861">
        <v>3996982</v>
      </c>
      <c r="BA119" s="861">
        <v>3954589</v>
      </c>
      <c r="BB119" s="861">
        <v>3954589</v>
      </c>
      <c r="BC119" s="861">
        <v>3954589</v>
      </c>
      <c r="BD119" s="861">
        <v>3954589</v>
      </c>
      <c r="BE119" s="861">
        <v>3954589</v>
      </c>
      <c r="BF119" s="861">
        <v>3949308</v>
      </c>
      <c r="BG119" s="861">
        <v>3476754</v>
      </c>
      <c r="BH119" s="861">
        <v>245130</v>
      </c>
      <c r="BI119" s="861">
        <v>245130</v>
      </c>
      <c r="BJ119" s="861">
        <v>54178</v>
      </c>
      <c r="BK119" s="861">
        <v>0</v>
      </c>
      <c r="BL119" s="861">
        <v>0</v>
      </c>
      <c r="BM119" s="861">
        <v>0</v>
      </c>
      <c r="BN119" s="861">
        <v>0</v>
      </c>
      <c r="BO119" s="861">
        <v>0</v>
      </c>
      <c r="BP119" s="861">
        <v>0</v>
      </c>
      <c r="BQ119" s="861">
        <v>0</v>
      </c>
      <c r="BR119" s="861">
        <v>0</v>
      </c>
      <c r="BS119" s="861">
        <v>0</v>
      </c>
      <c r="BT119" s="877">
        <v>0</v>
      </c>
      <c r="BU119" s="163"/>
    </row>
    <row r="120" spans="2:73">
      <c r="B120" s="874"/>
      <c r="C120" s="874" t="s">
        <v>867</v>
      </c>
      <c r="D120" s="874" t="s">
        <v>764</v>
      </c>
      <c r="E120" s="874" t="s">
        <v>848</v>
      </c>
      <c r="F120" s="874"/>
      <c r="G120" s="874"/>
      <c r="H120" s="875">
        <v>2016</v>
      </c>
      <c r="I120" s="874" t="s">
        <v>583</v>
      </c>
      <c r="J120" s="874" t="s">
        <v>596</v>
      </c>
      <c r="K120" s="50"/>
      <c r="L120" s="876">
        <v>0</v>
      </c>
      <c r="M120" s="861">
        <v>0</v>
      </c>
      <c r="N120" s="861">
        <v>0</v>
      </c>
      <c r="O120" s="861">
        <v>0</v>
      </c>
      <c r="P120" s="861">
        <v>0</v>
      </c>
      <c r="Q120" s="861">
        <v>0</v>
      </c>
      <c r="R120" s="861">
        <v>0</v>
      </c>
      <c r="S120" s="861">
        <v>0</v>
      </c>
      <c r="T120" s="861">
        <v>0</v>
      </c>
      <c r="U120" s="861">
        <v>0</v>
      </c>
      <c r="V120" s="861">
        <v>0</v>
      </c>
      <c r="W120" s="861">
        <v>0</v>
      </c>
      <c r="X120" s="861">
        <v>0</v>
      </c>
      <c r="Y120" s="861">
        <v>0</v>
      </c>
      <c r="Z120" s="861">
        <v>0</v>
      </c>
      <c r="AA120" s="861">
        <v>0</v>
      </c>
      <c r="AB120" s="861">
        <v>0</v>
      </c>
      <c r="AC120" s="861">
        <v>0</v>
      </c>
      <c r="AD120" s="861">
        <v>0</v>
      </c>
      <c r="AE120" s="861">
        <v>0</v>
      </c>
      <c r="AF120" s="861">
        <v>0</v>
      </c>
      <c r="AG120" s="861">
        <v>0</v>
      </c>
      <c r="AH120" s="861">
        <v>0</v>
      </c>
      <c r="AI120" s="861">
        <v>0</v>
      </c>
      <c r="AJ120" s="861">
        <v>0</v>
      </c>
      <c r="AK120" s="861">
        <v>0</v>
      </c>
      <c r="AL120" s="861">
        <v>0</v>
      </c>
      <c r="AM120" s="861">
        <v>0</v>
      </c>
      <c r="AN120" s="861">
        <v>0</v>
      </c>
      <c r="AO120" s="877">
        <v>0</v>
      </c>
      <c r="AP120" s="50"/>
      <c r="AQ120" s="876">
        <v>0</v>
      </c>
      <c r="AR120" s="861">
        <v>0</v>
      </c>
      <c r="AS120" s="861">
        <v>0</v>
      </c>
      <c r="AT120" s="861">
        <v>0</v>
      </c>
      <c r="AU120" s="861">
        <v>0</v>
      </c>
      <c r="AV120" s="861">
        <v>925</v>
      </c>
      <c r="AW120" s="861">
        <v>925</v>
      </c>
      <c r="AX120" s="861">
        <v>925</v>
      </c>
      <c r="AY120" s="861">
        <v>925</v>
      </c>
      <c r="AZ120" s="861">
        <v>925</v>
      </c>
      <c r="BA120" s="861">
        <v>925</v>
      </c>
      <c r="BB120" s="861">
        <v>925</v>
      </c>
      <c r="BC120" s="861">
        <v>925</v>
      </c>
      <c r="BD120" s="861">
        <v>925</v>
      </c>
      <c r="BE120" s="861">
        <v>925</v>
      </c>
      <c r="BF120" s="861">
        <v>925</v>
      </c>
      <c r="BG120" s="861">
        <v>925</v>
      </c>
      <c r="BH120" s="861">
        <v>925</v>
      </c>
      <c r="BI120" s="861">
        <v>925</v>
      </c>
      <c r="BJ120" s="861">
        <v>643</v>
      </c>
      <c r="BK120" s="861">
        <v>643</v>
      </c>
      <c r="BL120" s="861">
        <v>643</v>
      </c>
      <c r="BM120" s="861">
        <v>643</v>
      </c>
      <c r="BN120" s="861">
        <v>0</v>
      </c>
      <c r="BO120" s="861">
        <v>0</v>
      </c>
      <c r="BP120" s="861">
        <v>0</v>
      </c>
      <c r="BQ120" s="861">
        <v>0</v>
      </c>
      <c r="BR120" s="861">
        <v>0</v>
      </c>
      <c r="BS120" s="861">
        <v>0</v>
      </c>
      <c r="BT120" s="877">
        <v>0</v>
      </c>
    </row>
    <row r="121" spans="2:73" ht="16">
      <c r="B121" s="874"/>
      <c r="C121" s="874" t="s">
        <v>503</v>
      </c>
      <c r="D121" s="874" t="s">
        <v>118</v>
      </c>
      <c r="E121" s="874" t="s">
        <v>848</v>
      </c>
      <c r="F121" s="874"/>
      <c r="G121" s="874"/>
      <c r="H121" s="875">
        <v>2015</v>
      </c>
      <c r="I121" s="874" t="s">
        <v>584</v>
      </c>
      <c r="J121" s="874" t="s">
        <v>589</v>
      </c>
      <c r="K121" s="50"/>
      <c r="L121" s="876">
        <v>0</v>
      </c>
      <c r="M121" s="861">
        <v>0</v>
      </c>
      <c r="N121" s="861">
        <v>0</v>
      </c>
      <c r="O121" s="861">
        <v>0</v>
      </c>
      <c r="P121" s="861">
        <v>3</v>
      </c>
      <c r="Q121" s="861">
        <v>3</v>
      </c>
      <c r="R121" s="861">
        <v>3</v>
      </c>
      <c r="S121" s="861">
        <v>3</v>
      </c>
      <c r="T121" s="861">
        <v>3</v>
      </c>
      <c r="U121" s="861">
        <v>3</v>
      </c>
      <c r="V121" s="861">
        <v>6</v>
      </c>
      <c r="W121" s="861">
        <v>6</v>
      </c>
      <c r="X121" s="861">
        <v>6</v>
      </c>
      <c r="Y121" s="861">
        <v>5</v>
      </c>
      <c r="Z121" s="861">
        <v>3</v>
      </c>
      <c r="AA121" s="861">
        <v>3</v>
      </c>
      <c r="AB121" s="861">
        <v>0</v>
      </c>
      <c r="AC121" s="861">
        <v>0</v>
      </c>
      <c r="AD121" s="861">
        <v>0</v>
      </c>
      <c r="AE121" s="861">
        <v>0</v>
      </c>
      <c r="AF121" s="861">
        <v>0</v>
      </c>
      <c r="AG121" s="861">
        <v>0</v>
      </c>
      <c r="AH121" s="861">
        <v>0</v>
      </c>
      <c r="AI121" s="861">
        <v>0</v>
      </c>
      <c r="AJ121" s="861">
        <v>0</v>
      </c>
      <c r="AK121" s="861">
        <v>0</v>
      </c>
      <c r="AL121" s="861">
        <v>0</v>
      </c>
      <c r="AM121" s="861">
        <v>0</v>
      </c>
      <c r="AN121" s="861">
        <v>0</v>
      </c>
      <c r="AO121" s="877">
        <v>0</v>
      </c>
      <c r="AP121" s="50"/>
      <c r="AQ121" s="876">
        <v>0</v>
      </c>
      <c r="AR121" s="861">
        <v>0</v>
      </c>
      <c r="AS121" s="861">
        <v>0</v>
      </c>
      <c r="AT121" s="861">
        <v>0</v>
      </c>
      <c r="AU121" s="861">
        <v>17538</v>
      </c>
      <c r="AV121" s="861">
        <v>17538</v>
      </c>
      <c r="AW121" s="861">
        <v>17538</v>
      </c>
      <c r="AX121" s="861">
        <v>17555</v>
      </c>
      <c r="AY121" s="861">
        <v>17555</v>
      </c>
      <c r="AZ121" s="861">
        <v>17555</v>
      </c>
      <c r="BA121" s="861">
        <v>35132</v>
      </c>
      <c r="BB121" s="861">
        <v>35132</v>
      </c>
      <c r="BC121" s="861">
        <v>35132</v>
      </c>
      <c r="BD121" s="861">
        <v>29944</v>
      </c>
      <c r="BE121" s="861">
        <v>16736</v>
      </c>
      <c r="BF121" s="861">
        <v>16736</v>
      </c>
      <c r="BG121" s="861">
        <v>-67</v>
      </c>
      <c r="BH121" s="861">
        <v>-67</v>
      </c>
      <c r="BI121" s="861">
        <v>-67</v>
      </c>
      <c r="BJ121" s="861">
        <v>-67</v>
      </c>
      <c r="BK121" s="861">
        <v>-67</v>
      </c>
      <c r="BL121" s="861">
        <v>-67</v>
      </c>
      <c r="BM121" s="861">
        <v>-67</v>
      </c>
      <c r="BN121" s="861">
        <v>-67</v>
      </c>
      <c r="BO121" s="861">
        <v>0</v>
      </c>
      <c r="BP121" s="861">
        <v>0</v>
      </c>
      <c r="BQ121" s="861">
        <v>0</v>
      </c>
      <c r="BR121" s="861">
        <v>0</v>
      </c>
      <c r="BS121" s="861">
        <v>0</v>
      </c>
      <c r="BT121" s="877">
        <v>0</v>
      </c>
      <c r="BU121" s="163"/>
    </row>
    <row r="122" spans="2:73" ht="16">
      <c r="B122" s="874"/>
      <c r="C122" s="874" t="s">
        <v>504</v>
      </c>
      <c r="D122" s="874" t="s">
        <v>100</v>
      </c>
      <c r="E122" s="874" t="s">
        <v>848</v>
      </c>
      <c r="F122" s="874"/>
      <c r="G122" s="874"/>
      <c r="H122" s="875">
        <v>2015</v>
      </c>
      <c r="I122" s="874" t="s">
        <v>584</v>
      </c>
      <c r="J122" s="874" t="s">
        <v>589</v>
      </c>
      <c r="K122" s="50"/>
      <c r="L122" s="878">
        <v>0</v>
      </c>
      <c r="M122" s="879">
        <v>0</v>
      </c>
      <c r="N122" s="879">
        <v>0</v>
      </c>
      <c r="O122" s="879">
        <v>0</v>
      </c>
      <c r="P122" s="879">
        <v>38</v>
      </c>
      <c r="Q122" s="879">
        <v>38</v>
      </c>
      <c r="R122" s="879">
        <v>39</v>
      </c>
      <c r="S122" s="879">
        <v>39</v>
      </c>
      <c r="T122" s="879">
        <v>39</v>
      </c>
      <c r="U122" s="879">
        <v>39</v>
      </c>
      <c r="V122" s="879">
        <v>48</v>
      </c>
      <c r="W122" s="879">
        <v>48</v>
      </c>
      <c r="X122" s="879">
        <v>50</v>
      </c>
      <c r="Y122" s="879">
        <v>46</v>
      </c>
      <c r="Z122" s="879">
        <v>35</v>
      </c>
      <c r="AA122" s="879">
        <v>25</v>
      </c>
      <c r="AB122" s="879">
        <v>27</v>
      </c>
      <c r="AC122" s="879">
        <v>-1</v>
      </c>
      <c r="AD122" s="879">
        <v>-1</v>
      </c>
      <c r="AE122" s="879">
        <v>-1</v>
      </c>
      <c r="AF122" s="879">
        <v>-1</v>
      </c>
      <c r="AG122" s="879">
        <v>-1</v>
      </c>
      <c r="AH122" s="879">
        <v>-1</v>
      </c>
      <c r="AI122" s="879">
        <v>-1</v>
      </c>
      <c r="AJ122" s="879">
        <v>0</v>
      </c>
      <c r="AK122" s="879">
        <v>0</v>
      </c>
      <c r="AL122" s="879">
        <v>0</v>
      </c>
      <c r="AM122" s="879">
        <v>0</v>
      </c>
      <c r="AN122" s="879">
        <v>0</v>
      </c>
      <c r="AO122" s="880">
        <v>0</v>
      </c>
      <c r="AP122" s="50"/>
      <c r="AQ122" s="878">
        <v>0</v>
      </c>
      <c r="AR122" s="879">
        <v>0</v>
      </c>
      <c r="AS122" s="879">
        <v>0</v>
      </c>
      <c r="AT122" s="879">
        <v>0</v>
      </c>
      <c r="AU122" s="879">
        <v>135577</v>
      </c>
      <c r="AV122" s="879">
        <v>135577</v>
      </c>
      <c r="AW122" s="879">
        <v>138837</v>
      </c>
      <c r="AX122" s="879">
        <v>139403</v>
      </c>
      <c r="AY122" s="879">
        <v>139403</v>
      </c>
      <c r="AZ122" s="879">
        <v>139403</v>
      </c>
      <c r="BA122" s="879">
        <v>202574</v>
      </c>
      <c r="BB122" s="879">
        <v>202574</v>
      </c>
      <c r="BC122" s="879">
        <v>220867</v>
      </c>
      <c r="BD122" s="879">
        <v>199651</v>
      </c>
      <c r="BE122" s="879">
        <v>117752</v>
      </c>
      <c r="BF122" s="879">
        <v>76129</v>
      </c>
      <c r="BG122" s="879">
        <v>88930</v>
      </c>
      <c r="BH122" s="879">
        <v>913</v>
      </c>
      <c r="BI122" s="879">
        <v>913</v>
      </c>
      <c r="BJ122" s="879">
        <v>-800</v>
      </c>
      <c r="BK122" s="879">
        <v>-2287</v>
      </c>
      <c r="BL122" s="879">
        <v>-2287</v>
      </c>
      <c r="BM122" s="879">
        <v>-2287</v>
      </c>
      <c r="BN122" s="879">
        <v>-2287</v>
      </c>
      <c r="BO122" s="879">
        <v>0</v>
      </c>
      <c r="BP122" s="879">
        <v>0</v>
      </c>
      <c r="BQ122" s="879">
        <v>0</v>
      </c>
      <c r="BR122" s="879">
        <v>0</v>
      </c>
      <c r="BS122" s="879">
        <v>0</v>
      </c>
      <c r="BT122" s="880">
        <v>0</v>
      </c>
      <c r="BU122" s="163"/>
    </row>
    <row r="123" spans="2:73">
      <c r="B123" s="874"/>
      <c r="C123" s="874" t="s">
        <v>504</v>
      </c>
      <c r="D123" s="874" t="s">
        <v>101</v>
      </c>
      <c r="E123" s="874" t="s">
        <v>848</v>
      </c>
      <c r="F123" s="874"/>
      <c r="G123" s="874"/>
      <c r="H123" s="875">
        <v>2015</v>
      </c>
      <c r="I123" s="874" t="s">
        <v>584</v>
      </c>
      <c r="J123" s="874" t="s">
        <v>589</v>
      </c>
      <c r="K123" s="12"/>
      <c r="L123" s="878">
        <v>0</v>
      </c>
      <c r="M123" s="879">
        <v>0</v>
      </c>
      <c r="N123" s="879">
        <v>0</v>
      </c>
      <c r="O123" s="879">
        <v>0</v>
      </c>
      <c r="P123" s="879">
        <v>-9</v>
      </c>
      <c r="Q123" s="879">
        <v>-4</v>
      </c>
      <c r="R123" s="879">
        <v>0</v>
      </c>
      <c r="S123" s="879">
        <v>1</v>
      </c>
      <c r="T123" s="879">
        <v>1</v>
      </c>
      <c r="U123" s="879">
        <v>1</v>
      </c>
      <c r="V123" s="879">
        <v>1</v>
      </c>
      <c r="W123" s="879">
        <v>1</v>
      </c>
      <c r="X123" s="879">
        <v>1</v>
      </c>
      <c r="Y123" s="879">
        <v>1</v>
      </c>
      <c r="Z123" s="879">
        <v>1</v>
      </c>
      <c r="AA123" s="879">
        <v>0</v>
      </c>
      <c r="AB123" s="879">
        <v>0</v>
      </c>
      <c r="AC123" s="879">
        <v>0</v>
      </c>
      <c r="AD123" s="879">
        <v>0</v>
      </c>
      <c r="AE123" s="879">
        <v>0</v>
      </c>
      <c r="AF123" s="879">
        <v>0</v>
      </c>
      <c r="AG123" s="879">
        <v>0</v>
      </c>
      <c r="AH123" s="879">
        <v>0</v>
      </c>
      <c r="AI123" s="879">
        <v>0</v>
      </c>
      <c r="AJ123" s="879">
        <v>0</v>
      </c>
      <c r="AK123" s="879">
        <v>0</v>
      </c>
      <c r="AL123" s="879">
        <v>0</v>
      </c>
      <c r="AM123" s="879">
        <v>0</v>
      </c>
      <c r="AN123" s="879">
        <v>0</v>
      </c>
      <c r="AO123" s="880">
        <v>0</v>
      </c>
      <c r="AQ123" s="878">
        <v>0</v>
      </c>
      <c r="AR123" s="879">
        <v>0</v>
      </c>
      <c r="AS123" s="879">
        <v>0</v>
      </c>
      <c r="AT123" s="879">
        <v>0</v>
      </c>
      <c r="AU123" s="879">
        <v>-40159</v>
      </c>
      <c r="AV123" s="879">
        <v>-13755</v>
      </c>
      <c r="AW123" s="879">
        <v>-723</v>
      </c>
      <c r="AX123" s="879">
        <v>5019</v>
      </c>
      <c r="AY123" s="879">
        <v>5019</v>
      </c>
      <c r="AZ123" s="879">
        <v>5019</v>
      </c>
      <c r="BA123" s="879">
        <v>5019</v>
      </c>
      <c r="BB123" s="879">
        <v>5019</v>
      </c>
      <c r="BC123" s="879">
        <v>5019</v>
      </c>
      <c r="BD123" s="879">
        <v>5019</v>
      </c>
      <c r="BE123" s="879">
        <v>5019</v>
      </c>
      <c r="BF123" s="879">
        <v>502</v>
      </c>
      <c r="BG123" s="879">
        <v>0</v>
      </c>
      <c r="BH123" s="879">
        <v>0</v>
      </c>
      <c r="BI123" s="879">
        <v>0</v>
      </c>
      <c r="BJ123" s="879">
        <v>0</v>
      </c>
      <c r="BK123" s="879">
        <v>0</v>
      </c>
      <c r="BL123" s="879">
        <v>0</v>
      </c>
      <c r="BM123" s="879">
        <v>0</v>
      </c>
      <c r="BN123" s="879">
        <v>0</v>
      </c>
      <c r="BO123" s="879">
        <v>0</v>
      </c>
      <c r="BP123" s="879">
        <v>0</v>
      </c>
      <c r="BQ123" s="879">
        <v>0</v>
      </c>
      <c r="BR123" s="879">
        <v>0</v>
      </c>
      <c r="BS123" s="879">
        <v>0</v>
      </c>
      <c r="BT123" s="880">
        <v>0</v>
      </c>
    </row>
    <row r="124" spans="2:73">
      <c r="B124" s="874"/>
      <c r="C124" s="874" t="s">
        <v>503</v>
      </c>
      <c r="D124" s="874" t="s">
        <v>113</v>
      </c>
      <c r="E124" s="874" t="s">
        <v>848</v>
      </c>
      <c r="F124" s="874"/>
      <c r="G124" s="874"/>
      <c r="H124" s="875">
        <v>2016</v>
      </c>
      <c r="I124" s="874" t="s">
        <v>584</v>
      </c>
      <c r="J124" s="874" t="s">
        <v>589</v>
      </c>
      <c r="K124" s="12"/>
      <c r="L124" s="878">
        <v>0</v>
      </c>
      <c r="M124" s="879">
        <v>0</v>
      </c>
      <c r="N124" s="879">
        <v>0</v>
      </c>
      <c r="O124" s="879">
        <v>0</v>
      </c>
      <c r="P124" s="879">
        <v>0</v>
      </c>
      <c r="Q124" s="879">
        <v>39</v>
      </c>
      <c r="R124" s="879">
        <v>39</v>
      </c>
      <c r="S124" s="879">
        <v>39</v>
      </c>
      <c r="T124" s="879">
        <v>39</v>
      </c>
      <c r="U124" s="879">
        <v>39</v>
      </c>
      <c r="V124" s="879">
        <v>39</v>
      </c>
      <c r="W124" s="879">
        <v>39</v>
      </c>
      <c r="X124" s="879">
        <v>39</v>
      </c>
      <c r="Y124" s="879">
        <v>39</v>
      </c>
      <c r="Z124" s="879">
        <v>39</v>
      </c>
      <c r="AA124" s="879">
        <v>39</v>
      </c>
      <c r="AB124" s="879">
        <v>39</v>
      </c>
      <c r="AC124" s="879">
        <v>39</v>
      </c>
      <c r="AD124" s="879">
        <v>39</v>
      </c>
      <c r="AE124" s="879">
        <v>34</v>
      </c>
      <c r="AF124" s="879">
        <v>34</v>
      </c>
      <c r="AG124" s="879">
        <v>14</v>
      </c>
      <c r="AH124" s="879">
        <v>0</v>
      </c>
      <c r="AI124" s="879">
        <v>0</v>
      </c>
      <c r="AJ124" s="879">
        <v>0</v>
      </c>
      <c r="AK124" s="879">
        <v>0</v>
      </c>
      <c r="AL124" s="879">
        <v>0</v>
      </c>
      <c r="AM124" s="879">
        <v>0</v>
      </c>
      <c r="AN124" s="879">
        <v>0</v>
      </c>
      <c r="AO124" s="880">
        <v>0</v>
      </c>
      <c r="AQ124" s="878">
        <v>0</v>
      </c>
      <c r="AR124" s="879">
        <v>0</v>
      </c>
      <c r="AS124" s="879">
        <v>0</v>
      </c>
      <c r="AT124" s="879">
        <v>0</v>
      </c>
      <c r="AU124" s="879">
        <v>0</v>
      </c>
      <c r="AV124" s="879">
        <v>617704</v>
      </c>
      <c r="AW124" s="879">
        <v>617704</v>
      </c>
      <c r="AX124" s="879">
        <v>617704</v>
      </c>
      <c r="AY124" s="879">
        <v>617704</v>
      </c>
      <c r="AZ124" s="879">
        <v>617704</v>
      </c>
      <c r="BA124" s="879">
        <v>617704</v>
      </c>
      <c r="BB124" s="879">
        <v>617704</v>
      </c>
      <c r="BC124" s="879">
        <v>617653</v>
      </c>
      <c r="BD124" s="879">
        <v>617653</v>
      </c>
      <c r="BE124" s="879">
        <v>618288</v>
      </c>
      <c r="BF124" s="879">
        <v>617878</v>
      </c>
      <c r="BG124" s="879">
        <v>618459</v>
      </c>
      <c r="BH124" s="879">
        <v>618459</v>
      </c>
      <c r="BI124" s="879">
        <v>616834</v>
      </c>
      <c r="BJ124" s="879">
        <v>534014</v>
      </c>
      <c r="BK124" s="879">
        <v>534014</v>
      </c>
      <c r="BL124" s="879">
        <v>219003</v>
      </c>
      <c r="BM124" s="879">
        <v>0</v>
      </c>
      <c r="BN124" s="879">
        <v>0</v>
      </c>
      <c r="BO124" s="879">
        <v>0</v>
      </c>
      <c r="BP124" s="879">
        <v>0</v>
      </c>
      <c r="BQ124" s="879">
        <v>0</v>
      </c>
      <c r="BR124" s="879">
        <v>0</v>
      </c>
      <c r="BS124" s="879">
        <v>0</v>
      </c>
      <c r="BT124" s="880">
        <v>0</v>
      </c>
    </row>
    <row r="125" spans="2:73">
      <c r="B125" s="874"/>
      <c r="C125" s="874" t="s">
        <v>503</v>
      </c>
      <c r="D125" s="874" t="s">
        <v>866</v>
      </c>
      <c r="E125" s="874" t="s">
        <v>848</v>
      </c>
      <c r="F125" s="874"/>
      <c r="G125" s="874"/>
      <c r="H125" s="875">
        <v>2016</v>
      </c>
      <c r="I125" s="874" t="s">
        <v>584</v>
      </c>
      <c r="J125" s="874" t="s">
        <v>589</v>
      </c>
      <c r="K125" s="12"/>
      <c r="L125" s="878">
        <v>0</v>
      </c>
      <c r="M125" s="879">
        <v>0</v>
      </c>
      <c r="N125" s="879">
        <v>0</v>
      </c>
      <c r="O125" s="879">
        <v>0</v>
      </c>
      <c r="P125" s="879">
        <v>0</v>
      </c>
      <c r="Q125" s="879">
        <v>2</v>
      </c>
      <c r="R125" s="879">
        <v>2</v>
      </c>
      <c r="S125" s="879">
        <v>2</v>
      </c>
      <c r="T125" s="879">
        <v>2</v>
      </c>
      <c r="U125" s="879">
        <v>2</v>
      </c>
      <c r="V125" s="879">
        <v>2</v>
      </c>
      <c r="W125" s="879">
        <v>2</v>
      </c>
      <c r="X125" s="879">
        <v>2</v>
      </c>
      <c r="Y125" s="879">
        <v>2</v>
      </c>
      <c r="Z125" s="879">
        <v>2</v>
      </c>
      <c r="AA125" s="879">
        <v>2</v>
      </c>
      <c r="AB125" s="879">
        <v>2</v>
      </c>
      <c r="AC125" s="879">
        <v>2</v>
      </c>
      <c r="AD125" s="879">
        <v>2</v>
      </c>
      <c r="AE125" s="879">
        <v>2</v>
      </c>
      <c r="AF125" s="879">
        <v>2</v>
      </c>
      <c r="AG125" s="879">
        <v>2</v>
      </c>
      <c r="AH125" s="879">
        <v>2</v>
      </c>
      <c r="AI125" s="879">
        <v>2</v>
      </c>
      <c r="AJ125" s="879">
        <v>0</v>
      </c>
      <c r="AK125" s="879">
        <v>0</v>
      </c>
      <c r="AL125" s="879">
        <v>0</v>
      </c>
      <c r="AM125" s="879">
        <v>0</v>
      </c>
      <c r="AN125" s="879">
        <v>0</v>
      </c>
      <c r="AO125" s="880">
        <v>0</v>
      </c>
      <c r="AQ125" s="878">
        <v>0</v>
      </c>
      <c r="AR125" s="879">
        <v>0</v>
      </c>
      <c r="AS125" s="879">
        <v>0</v>
      </c>
      <c r="AT125" s="879">
        <v>0</v>
      </c>
      <c r="AU125" s="879">
        <v>0</v>
      </c>
      <c r="AV125" s="879">
        <v>6825</v>
      </c>
      <c r="AW125" s="879">
        <v>6825</v>
      </c>
      <c r="AX125" s="879">
        <v>6825</v>
      </c>
      <c r="AY125" s="879">
        <v>6825</v>
      </c>
      <c r="AZ125" s="879">
        <v>6825</v>
      </c>
      <c r="BA125" s="879">
        <v>6825</v>
      </c>
      <c r="BB125" s="879">
        <v>6825</v>
      </c>
      <c r="BC125" s="879">
        <v>6825</v>
      </c>
      <c r="BD125" s="879">
        <v>6825</v>
      </c>
      <c r="BE125" s="879">
        <v>6825</v>
      </c>
      <c r="BF125" s="879">
        <v>6825</v>
      </c>
      <c r="BG125" s="879">
        <v>6825</v>
      </c>
      <c r="BH125" s="879">
        <v>6825</v>
      </c>
      <c r="BI125" s="879">
        <v>6825</v>
      </c>
      <c r="BJ125" s="879">
        <v>6825</v>
      </c>
      <c r="BK125" s="879">
        <v>6825</v>
      </c>
      <c r="BL125" s="879">
        <v>6825</v>
      </c>
      <c r="BM125" s="879">
        <v>6825</v>
      </c>
      <c r="BN125" s="879">
        <v>6697</v>
      </c>
      <c r="BO125" s="879">
        <v>0</v>
      </c>
      <c r="BP125" s="879">
        <v>0</v>
      </c>
      <c r="BQ125" s="879">
        <v>0</v>
      </c>
      <c r="BR125" s="879">
        <v>0</v>
      </c>
      <c r="BS125" s="879">
        <v>0</v>
      </c>
      <c r="BT125" s="880">
        <v>0</v>
      </c>
    </row>
    <row r="126" spans="2:73">
      <c r="B126" s="874"/>
      <c r="C126" s="874" t="s">
        <v>503</v>
      </c>
      <c r="D126" s="874" t="s">
        <v>118</v>
      </c>
      <c r="E126" s="874" t="s">
        <v>848</v>
      </c>
      <c r="F126" s="874"/>
      <c r="G126" s="874"/>
      <c r="H126" s="875">
        <v>2016</v>
      </c>
      <c r="I126" s="874" t="s">
        <v>584</v>
      </c>
      <c r="J126" s="874" t="s">
        <v>589</v>
      </c>
      <c r="K126" s="12"/>
      <c r="L126" s="878">
        <v>0</v>
      </c>
      <c r="M126" s="879">
        <v>0</v>
      </c>
      <c r="N126" s="879">
        <v>0</v>
      </c>
      <c r="O126" s="879">
        <v>0</v>
      </c>
      <c r="P126" s="879">
        <v>0</v>
      </c>
      <c r="Q126" s="879">
        <v>111</v>
      </c>
      <c r="R126" s="879">
        <v>117</v>
      </c>
      <c r="S126" s="879">
        <v>118</v>
      </c>
      <c r="T126" s="879">
        <v>118</v>
      </c>
      <c r="U126" s="879">
        <v>118</v>
      </c>
      <c r="V126" s="879">
        <v>117</v>
      </c>
      <c r="W126" s="879">
        <v>117</v>
      </c>
      <c r="X126" s="879">
        <v>117</v>
      </c>
      <c r="Y126" s="879">
        <v>117</v>
      </c>
      <c r="Z126" s="879">
        <v>117</v>
      </c>
      <c r="AA126" s="879">
        <v>117</v>
      </c>
      <c r="AB126" s="879">
        <v>78</v>
      </c>
      <c r="AC126" s="879">
        <v>7</v>
      </c>
      <c r="AD126" s="879">
        <v>7</v>
      </c>
      <c r="AE126" s="879">
        <v>7</v>
      </c>
      <c r="AF126" s="879">
        <v>0</v>
      </c>
      <c r="AG126" s="879">
        <v>0</v>
      </c>
      <c r="AH126" s="879">
        <v>0</v>
      </c>
      <c r="AI126" s="879">
        <v>0</v>
      </c>
      <c r="AJ126" s="879">
        <v>0</v>
      </c>
      <c r="AK126" s="879">
        <v>0</v>
      </c>
      <c r="AL126" s="879">
        <v>0</v>
      </c>
      <c r="AM126" s="879">
        <v>0</v>
      </c>
      <c r="AN126" s="879">
        <v>0</v>
      </c>
      <c r="AO126" s="880">
        <v>0</v>
      </c>
      <c r="AQ126" s="878">
        <v>0</v>
      </c>
      <c r="AR126" s="879">
        <v>0</v>
      </c>
      <c r="AS126" s="879">
        <v>0</v>
      </c>
      <c r="AT126" s="879">
        <v>0</v>
      </c>
      <c r="AU126" s="879">
        <v>0</v>
      </c>
      <c r="AV126" s="879">
        <v>691151</v>
      </c>
      <c r="AW126" s="879">
        <v>738119</v>
      </c>
      <c r="AX126" s="879">
        <v>739161</v>
      </c>
      <c r="AY126" s="879">
        <v>739161</v>
      </c>
      <c r="AZ126" s="879">
        <v>739161</v>
      </c>
      <c r="BA126" s="879">
        <v>730767</v>
      </c>
      <c r="BB126" s="879">
        <v>730767</v>
      </c>
      <c r="BC126" s="879">
        <v>730767</v>
      </c>
      <c r="BD126" s="879">
        <v>730632</v>
      </c>
      <c r="BE126" s="879">
        <v>730632</v>
      </c>
      <c r="BF126" s="879">
        <v>725036</v>
      </c>
      <c r="BG126" s="879">
        <v>511069</v>
      </c>
      <c r="BH126" s="879">
        <v>35883</v>
      </c>
      <c r="BI126" s="879">
        <v>35883</v>
      </c>
      <c r="BJ126" s="879">
        <v>24065</v>
      </c>
      <c r="BK126" s="879">
        <v>0</v>
      </c>
      <c r="BL126" s="879">
        <v>0</v>
      </c>
      <c r="BM126" s="879">
        <v>0</v>
      </c>
      <c r="BN126" s="879">
        <v>0</v>
      </c>
      <c r="BO126" s="879">
        <v>0</v>
      </c>
      <c r="BP126" s="879">
        <v>0</v>
      </c>
      <c r="BQ126" s="879">
        <v>0</v>
      </c>
      <c r="BR126" s="879">
        <v>0</v>
      </c>
      <c r="BS126" s="879">
        <v>0</v>
      </c>
      <c r="BT126" s="880">
        <v>0</v>
      </c>
    </row>
    <row r="127" spans="2:73">
      <c r="B127" s="874"/>
      <c r="C127" s="874" t="s">
        <v>503</v>
      </c>
      <c r="D127" s="874" t="s">
        <v>124</v>
      </c>
      <c r="E127" s="874" t="s">
        <v>848</v>
      </c>
      <c r="F127" s="874"/>
      <c r="G127" s="874"/>
      <c r="H127" s="875">
        <v>2016</v>
      </c>
      <c r="I127" s="874" t="s">
        <v>584</v>
      </c>
      <c r="J127" s="874" t="s">
        <v>589</v>
      </c>
      <c r="K127" s="12"/>
      <c r="L127" s="878">
        <v>0</v>
      </c>
      <c r="M127" s="879">
        <v>0</v>
      </c>
      <c r="N127" s="879">
        <v>0</v>
      </c>
      <c r="O127" s="879">
        <v>0</v>
      </c>
      <c r="P127" s="879">
        <v>0</v>
      </c>
      <c r="Q127" s="879">
        <v>3</v>
      </c>
      <c r="R127" s="879">
        <v>3</v>
      </c>
      <c r="S127" s="879">
        <v>3</v>
      </c>
      <c r="T127" s="879">
        <v>3</v>
      </c>
      <c r="U127" s="879">
        <v>3</v>
      </c>
      <c r="V127" s="879">
        <v>3</v>
      </c>
      <c r="W127" s="879">
        <v>3</v>
      </c>
      <c r="X127" s="879">
        <v>3</v>
      </c>
      <c r="Y127" s="879">
        <v>3</v>
      </c>
      <c r="Z127" s="879">
        <v>3</v>
      </c>
      <c r="AA127" s="879">
        <v>3</v>
      </c>
      <c r="AB127" s="879">
        <v>3</v>
      </c>
      <c r="AC127" s="879">
        <v>3</v>
      </c>
      <c r="AD127" s="879">
        <v>3</v>
      </c>
      <c r="AE127" s="879">
        <v>3</v>
      </c>
      <c r="AF127" s="879">
        <v>3</v>
      </c>
      <c r="AG127" s="879">
        <v>3</v>
      </c>
      <c r="AH127" s="879">
        <v>3</v>
      </c>
      <c r="AI127" s="879">
        <v>3</v>
      </c>
      <c r="AJ127" s="879">
        <v>3</v>
      </c>
      <c r="AK127" s="879">
        <v>3</v>
      </c>
      <c r="AL127" s="879">
        <v>0</v>
      </c>
      <c r="AM127" s="879">
        <v>0</v>
      </c>
      <c r="AN127" s="879">
        <v>0</v>
      </c>
      <c r="AO127" s="880">
        <v>0</v>
      </c>
      <c r="AQ127" s="878">
        <v>0</v>
      </c>
      <c r="AR127" s="879">
        <v>0</v>
      </c>
      <c r="AS127" s="879">
        <v>0</v>
      </c>
      <c r="AT127" s="879">
        <v>0</v>
      </c>
      <c r="AU127" s="879">
        <v>0</v>
      </c>
      <c r="AV127" s="879">
        <v>3366</v>
      </c>
      <c r="AW127" s="879">
        <v>3366</v>
      </c>
      <c r="AX127" s="879">
        <v>3366</v>
      </c>
      <c r="AY127" s="879">
        <v>3366</v>
      </c>
      <c r="AZ127" s="879">
        <v>3366</v>
      </c>
      <c r="BA127" s="879">
        <v>3366</v>
      </c>
      <c r="BB127" s="879">
        <v>3366</v>
      </c>
      <c r="BC127" s="879">
        <v>3366</v>
      </c>
      <c r="BD127" s="879">
        <v>3366</v>
      </c>
      <c r="BE127" s="879">
        <v>3366</v>
      </c>
      <c r="BF127" s="879">
        <v>3366</v>
      </c>
      <c r="BG127" s="879">
        <v>3366</v>
      </c>
      <c r="BH127" s="879">
        <v>2530</v>
      </c>
      <c r="BI127" s="879">
        <v>2530</v>
      </c>
      <c r="BJ127" s="879">
        <v>2530</v>
      </c>
      <c r="BK127" s="879">
        <v>2530</v>
      </c>
      <c r="BL127" s="879">
        <v>2530</v>
      </c>
      <c r="BM127" s="879">
        <v>2530</v>
      </c>
      <c r="BN127" s="879">
        <v>2530</v>
      </c>
      <c r="BO127" s="879">
        <v>2530</v>
      </c>
      <c r="BP127" s="879">
        <v>2530</v>
      </c>
      <c r="BQ127" s="879">
        <v>0</v>
      </c>
      <c r="BR127" s="879">
        <v>0</v>
      </c>
      <c r="BS127" s="879">
        <v>0</v>
      </c>
      <c r="BT127" s="880">
        <v>0</v>
      </c>
    </row>
    <row r="128" spans="2:73">
      <c r="B128" s="874"/>
      <c r="C128" s="874"/>
      <c r="D128" s="874" t="s">
        <v>113</v>
      </c>
      <c r="E128" s="874" t="s">
        <v>848</v>
      </c>
      <c r="F128" s="874"/>
      <c r="G128" s="874"/>
      <c r="H128" s="875">
        <v>2017</v>
      </c>
      <c r="I128" s="874" t="s">
        <v>584</v>
      </c>
      <c r="J128" s="874" t="s">
        <v>596</v>
      </c>
      <c r="K128" s="12"/>
      <c r="L128" s="878">
        <v>0</v>
      </c>
      <c r="M128" s="879">
        <v>0</v>
      </c>
      <c r="N128" s="879">
        <v>0</v>
      </c>
      <c r="O128" s="879">
        <v>0</v>
      </c>
      <c r="P128" s="879">
        <v>0</v>
      </c>
      <c r="Q128" s="879">
        <v>0</v>
      </c>
      <c r="R128" s="879">
        <v>366</v>
      </c>
      <c r="S128" s="879">
        <v>297</v>
      </c>
      <c r="T128" s="879">
        <v>297</v>
      </c>
      <c r="U128" s="879">
        <v>297</v>
      </c>
      <c r="V128" s="879">
        <v>297</v>
      </c>
      <c r="W128" s="879">
        <v>297</v>
      </c>
      <c r="X128" s="879">
        <v>297</v>
      </c>
      <c r="Y128" s="879">
        <v>297</v>
      </c>
      <c r="Z128" s="879">
        <v>297</v>
      </c>
      <c r="AA128" s="879">
        <v>296</v>
      </c>
      <c r="AB128" s="879">
        <v>278</v>
      </c>
      <c r="AC128" s="879">
        <v>278</v>
      </c>
      <c r="AD128" s="879">
        <v>278</v>
      </c>
      <c r="AE128" s="879">
        <v>278</v>
      </c>
      <c r="AF128" s="879">
        <v>236</v>
      </c>
      <c r="AG128" s="879">
        <v>236</v>
      </c>
      <c r="AH128" s="879">
        <v>28</v>
      </c>
      <c r="AI128" s="879">
        <v>0</v>
      </c>
      <c r="AJ128" s="879">
        <v>0</v>
      </c>
      <c r="AK128" s="879">
        <v>0</v>
      </c>
      <c r="AL128" s="879">
        <v>0</v>
      </c>
      <c r="AM128" s="879">
        <v>0</v>
      </c>
      <c r="AN128" s="879">
        <v>0</v>
      </c>
      <c r="AO128" s="880">
        <v>0</v>
      </c>
      <c r="AQ128" s="878">
        <v>0</v>
      </c>
      <c r="AR128" s="879">
        <v>0</v>
      </c>
      <c r="AS128" s="879">
        <v>0</v>
      </c>
      <c r="AT128" s="879">
        <v>0</v>
      </c>
      <c r="AU128" s="879">
        <v>0</v>
      </c>
      <c r="AV128" s="879">
        <v>0</v>
      </c>
      <c r="AW128" s="879">
        <v>5282091</v>
      </c>
      <c r="AX128" s="879">
        <v>4251391</v>
      </c>
      <c r="AY128" s="879">
        <v>4251391</v>
      </c>
      <c r="AZ128" s="879">
        <v>4251391</v>
      </c>
      <c r="BA128" s="879">
        <v>4251391</v>
      </c>
      <c r="BB128" s="879">
        <v>4251391</v>
      </c>
      <c r="BC128" s="879">
        <v>4251391</v>
      </c>
      <c r="BD128" s="879">
        <v>4251347</v>
      </c>
      <c r="BE128" s="879">
        <v>4251347</v>
      </c>
      <c r="BF128" s="879">
        <v>4240810</v>
      </c>
      <c r="BG128" s="879">
        <v>4151335</v>
      </c>
      <c r="BH128" s="879">
        <v>4150650</v>
      </c>
      <c r="BI128" s="879">
        <v>4150650</v>
      </c>
      <c r="BJ128" s="879">
        <v>4150322</v>
      </c>
      <c r="BK128" s="879">
        <v>3522534</v>
      </c>
      <c r="BL128" s="879">
        <v>3522534</v>
      </c>
      <c r="BM128" s="879">
        <v>416791</v>
      </c>
      <c r="BN128" s="879">
        <v>0</v>
      </c>
      <c r="BO128" s="879">
        <v>0</v>
      </c>
      <c r="BP128" s="879">
        <v>0</v>
      </c>
      <c r="BQ128" s="879">
        <v>0</v>
      </c>
      <c r="BR128" s="879">
        <v>0</v>
      </c>
      <c r="BS128" s="879">
        <v>0</v>
      </c>
      <c r="BT128" s="880">
        <v>0</v>
      </c>
    </row>
    <row r="129" spans="2:72">
      <c r="B129" s="874"/>
      <c r="C129" s="874"/>
      <c r="D129" s="874" t="s">
        <v>762</v>
      </c>
      <c r="E129" s="874" t="s">
        <v>848</v>
      </c>
      <c r="F129" s="874"/>
      <c r="G129" s="874"/>
      <c r="H129" s="875">
        <v>2017</v>
      </c>
      <c r="I129" s="874" t="s">
        <v>584</v>
      </c>
      <c r="J129" s="874" t="s">
        <v>596</v>
      </c>
      <c r="K129" s="12"/>
      <c r="L129" s="878">
        <v>0</v>
      </c>
      <c r="M129" s="879">
        <v>0</v>
      </c>
      <c r="N129" s="879">
        <v>0</v>
      </c>
      <c r="O129" s="879">
        <v>0</v>
      </c>
      <c r="P129" s="879">
        <v>0</v>
      </c>
      <c r="Q129" s="879">
        <v>0</v>
      </c>
      <c r="R129" s="879">
        <v>341</v>
      </c>
      <c r="S129" s="879">
        <v>249</v>
      </c>
      <c r="T129" s="879">
        <v>249</v>
      </c>
      <c r="U129" s="879">
        <v>249</v>
      </c>
      <c r="V129" s="879">
        <v>249</v>
      </c>
      <c r="W129" s="879">
        <v>249</v>
      </c>
      <c r="X129" s="879">
        <v>249</v>
      </c>
      <c r="Y129" s="879">
        <v>249</v>
      </c>
      <c r="Z129" s="879">
        <v>249</v>
      </c>
      <c r="AA129" s="879">
        <v>249</v>
      </c>
      <c r="AB129" s="879">
        <v>236</v>
      </c>
      <c r="AC129" s="879">
        <v>236</v>
      </c>
      <c r="AD129" s="879">
        <v>236</v>
      </c>
      <c r="AE129" s="879">
        <v>200</v>
      </c>
      <c r="AF129" s="879">
        <v>200</v>
      </c>
      <c r="AG129" s="879">
        <v>155</v>
      </c>
      <c r="AH129" s="879">
        <v>123</v>
      </c>
      <c r="AI129" s="879">
        <v>0</v>
      </c>
      <c r="AJ129" s="879">
        <v>0</v>
      </c>
      <c r="AK129" s="879">
        <v>0</v>
      </c>
      <c r="AL129" s="879">
        <v>0</v>
      </c>
      <c r="AM129" s="879">
        <v>0</v>
      </c>
      <c r="AN129" s="879">
        <v>0</v>
      </c>
      <c r="AO129" s="880">
        <v>0</v>
      </c>
      <c r="AQ129" s="878">
        <v>0</v>
      </c>
      <c r="AR129" s="879">
        <v>0</v>
      </c>
      <c r="AS129" s="879">
        <v>0</v>
      </c>
      <c r="AT129" s="879">
        <v>0</v>
      </c>
      <c r="AU129" s="879">
        <v>0</v>
      </c>
      <c r="AV129" s="879">
        <v>0</v>
      </c>
      <c r="AW129" s="879">
        <v>4977309</v>
      </c>
      <c r="AX129" s="879">
        <v>3604510</v>
      </c>
      <c r="AY129" s="879">
        <v>3604510</v>
      </c>
      <c r="AZ129" s="879">
        <v>3604510</v>
      </c>
      <c r="BA129" s="879">
        <v>3604510</v>
      </c>
      <c r="BB129" s="879">
        <v>3604510</v>
      </c>
      <c r="BC129" s="879">
        <v>3604510</v>
      </c>
      <c r="BD129" s="879">
        <v>3604440</v>
      </c>
      <c r="BE129" s="879">
        <v>3604440</v>
      </c>
      <c r="BF129" s="879">
        <v>3604440</v>
      </c>
      <c r="BG129" s="879">
        <v>3538818</v>
      </c>
      <c r="BH129" s="879">
        <v>3532649</v>
      </c>
      <c r="BI129" s="879">
        <v>3532649</v>
      </c>
      <c r="BJ129" s="879">
        <v>2982846</v>
      </c>
      <c r="BK129" s="879">
        <v>2982846</v>
      </c>
      <c r="BL129" s="879">
        <v>2310349</v>
      </c>
      <c r="BM129" s="879">
        <v>1831119</v>
      </c>
      <c r="BN129" s="879">
        <v>0</v>
      </c>
      <c r="BO129" s="879">
        <v>0</v>
      </c>
      <c r="BP129" s="879">
        <v>0</v>
      </c>
      <c r="BQ129" s="879">
        <v>0</v>
      </c>
      <c r="BR129" s="879">
        <v>0</v>
      </c>
      <c r="BS129" s="879">
        <v>0</v>
      </c>
      <c r="BT129" s="880">
        <v>0</v>
      </c>
    </row>
    <row r="130" spans="2:72">
      <c r="B130" s="874"/>
      <c r="C130" s="874"/>
      <c r="D130" s="874" t="s">
        <v>866</v>
      </c>
      <c r="E130" s="874" t="s">
        <v>848</v>
      </c>
      <c r="F130" s="874"/>
      <c r="G130" s="874"/>
      <c r="H130" s="875">
        <v>2017</v>
      </c>
      <c r="I130" s="874" t="s">
        <v>584</v>
      </c>
      <c r="J130" s="874" t="s">
        <v>596</v>
      </c>
      <c r="K130" s="12"/>
      <c r="L130" s="878">
        <v>0</v>
      </c>
      <c r="M130" s="879">
        <v>0</v>
      </c>
      <c r="N130" s="879">
        <v>0</v>
      </c>
      <c r="O130" s="879">
        <v>0</v>
      </c>
      <c r="P130" s="879">
        <v>0</v>
      </c>
      <c r="Q130" s="879">
        <v>0</v>
      </c>
      <c r="R130" s="879">
        <v>291</v>
      </c>
      <c r="S130" s="879">
        <v>291</v>
      </c>
      <c r="T130" s="879">
        <v>291</v>
      </c>
      <c r="U130" s="879">
        <v>291</v>
      </c>
      <c r="V130" s="879">
        <v>291</v>
      </c>
      <c r="W130" s="879">
        <v>291</v>
      </c>
      <c r="X130" s="879">
        <v>291</v>
      </c>
      <c r="Y130" s="879">
        <v>291</v>
      </c>
      <c r="Z130" s="879">
        <v>291</v>
      </c>
      <c r="AA130" s="879">
        <v>291</v>
      </c>
      <c r="AB130" s="879">
        <v>291</v>
      </c>
      <c r="AC130" s="879">
        <v>291</v>
      </c>
      <c r="AD130" s="879">
        <v>291</v>
      </c>
      <c r="AE130" s="879">
        <v>291</v>
      </c>
      <c r="AF130" s="879">
        <v>291</v>
      </c>
      <c r="AG130" s="879">
        <v>291</v>
      </c>
      <c r="AH130" s="879">
        <v>291</v>
      </c>
      <c r="AI130" s="879">
        <v>291</v>
      </c>
      <c r="AJ130" s="879">
        <v>264</v>
      </c>
      <c r="AK130" s="879">
        <v>0</v>
      </c>
      <c r="AL130" s="879">
        <v>0</v>
      </c>
      <c r="AM130" s="879">
        <v>0</v>
      </c>
      <c r="AN130" s="879">
        <v>0</v>
      </c>
      <c r="AO130" s="880">
        <v>0</v>
      </c>
      <c r="AQ130" s="878">
        <v>0</v>
      </c>
      <c r="AR130" s="879">
        <v>0</v>
      </c>
      <c r="AS130" s="879">
        <v>0</v>
      </c>
      <c r="AT130" s="879">
        <v>0</v>
      </c>
      <c r="AU130" s="879">
        <v>0</v>
      </c>
      <c r="AV130" s="879">
        <v>0</v>
      </c>
      <c r="AW130" s="879">
        <v>1012769</v>
      </c>
      <c r="AX130" s="879">
        <v>1012769</v>
      </c>
      <c r="AY130" s="879">
        <v>1012769</v>
      </c>
      <c r="AZ130" s="879">
        <v>1012769</v>
      </c>
      <c r="BA130" s="879">
        <v>1012769</v>
      </c>
      <c r="BB130" s="879">
        <v>1012769</v>
      </c>
      <c r="BC130" s="879">
        <v>1012769</v>
      </c>
      <c r="BD130" s="879">
        <v>1012769</v>
      </c>
      <c r="BE130" s="879">
        <v>1012769</v>
      </c>
      <c r="BF130" s="879">
        <v>1012769</v>
      </c>
      <c r="BG130" s="879">
        <v>1012769</v>
      </c>
      <c r="BH130" s="879">
        <v>1012769</v>
      </c>
      <c r="BI130" s="879">
        <v>1012769</v>
      </c>
      <c r="BJ130" s="879">
        <v>1012769</v>
      </c>
      <c r="BK130" s="879">
        <v>1012769</v>
      </c>
      <c r="BL130" s="879">
        <v>1012769</v>
      </c>
      <c r="BM130" s="879">
        <v>1012769</v>
      </c>
      <c r="BN130" s="879">
        <v>1012769</v>
      </c>
      <c r="BO130" s="879">
        <v>980376</v>
      </c>
      <c r="BP130" s="879">
        <v>0</v>
      </c>
      <c r="BQ130" s="879">
        <v>0</v>
      </c>
      <c r="BR130" s="879">
        <v>0</v>
      </c>
      <c r="BS130" s="879">
        <v>0</v>
      </c>
      <c r="BT130" s="880">
        <v>0</v>
      </c>
    </row>
    <row r="131" spans="2:72">
      <c r="B131" s="874"/>
      <c r="C131" s="874"/>
      <c r="D131" s="874" t="s">
        <v>116</v>
      </c>
      <c r="E131" s="874" t="s">
        <v>848</v>
      </c>
      <c r="F131" s="874"/>
      <c r="G131" s="874"/>
      <c r="H131" s="875">
        <v>2017</v>
      </c>
      <c r="I131" s="874" t="s">
        <v>584</v>
      </c>
      <c r="J131" s="874" t="s">
        <v>596</v>
      </c>
      <c r="K131" s="12"/>
      <c r="L131" s="878">
        <v>0</v>
      </c>
      <c r="M131" s="879">
        <v>0</v>
      </c>
      <c r="N131" s="879">
        <v>0</v>
      </c>
      <c r="O131" s="879">
        <v>0</v>
      </c>
      <c r="P131" s="879">
        <v>0</v>
      </c>
      <c r="Q131" s="879">
        <v>0</v>
      </c>
      <c r="R131" s="879">
        <v>23</v>
      </c>
      <c r="S131" s="879">
        <v>23</v>
      </c>
      <c r="T131" s="879">
        <v>23</v>
      </c>
      <c r="U131" s="879">
        <v>23</v>
      </c>
      <c r="V131" s="879">
        <v>23</v>
      </c>
      <c r="W131" s="879">
        <v>23</v>
      </c>
      <c r="X131" s="879">
        <v>23</v>
      </c>
      <c r="Y131" s="879">
        <v>23</v>
      </c>
      <c r="Z131" s="879">
        <v>23</v>
      </c>
      <c r="AA131" s="879">
        <v>23</v>
      </c>
      <c r="AB131" s="879">
        <v>3</v>
      </c>
      <c r="AC131" s="879">
        <v>3</v>
      </c>
      <c r="AD131" s="879">
        <v>3</v>
      </c>
      <c r="AE131" s="879">
        <v>3</v>
      </c>
      <c r="AF131" s="879">
        <v>3</v>
      </c>
      <c r="AG131" s="879">
        <v>3</v>
      </c>
      <c r="AH131" s="879">
        <v>3</v>
      </c>
      <c r="AI131" s="879">
        <v>3</v>
      </c>
      <c r="AJ131" s="879">
        <v>3</v>
      </c>
      <c r="AK131" s="879">
        <v>3</v>
      </c>
      <c r="AL131" s="879">
        <v>0</v>
      </c>
      <c r="AM131" s="879">
        <v>0</v>
      </c>
      <c r="AN131" s="879">
        <v>0</v>
      </c>
      <c r="AO131" s="880">
        <v>0</v>
      </c>
      <c r="AQ131" s="878">
        <v>0</v>
      </c>
      <c r="AR131" s="879">
        <v>0</v>
      </c>
      <c r="AS131" s="879">
        <v>0</v>
      </c>
      <c r="AT131" s="879">
        <v>0</v>
      </c>
      <c r="AU131" s="879">
        <v>0</v>
      </c>
      <c r="AV131" s="879">
        <v>0</v>
      </c>
      <c r="AW131" s="879">
        <v>74150</v>
      </c>
      <c r="AX131" s="879">
        <v>74150</v>
      </c>
      <c r="AY131" s="879">
        <v>74150</v>
      </c>
      <c r="AZ131" s="879">
        <v>74150</v>
      </c>
      <c r="BA131" s="879">
        <v>74150</v>
      </c>
      <c r="BB131" s="879">
        <v>74150</v>
      </c>
      <c r="BC131" s="879">
        <v>74150</v>
      </c>
      <c r="BD131" s="879">
        <v>74150</v>
      </c>
      <c r="BE131" s="879">
        <v>74150</v>
      </c>
      <c r="BF131" s="879">
        <v>74150</v>
      </c>
      <c r="BG131" s="879">
        <v>44635</v>
      </c>
      <c r="BH131" s="879">
        <v>44635</v>
      </c>
      <c r="BI131" s="879">
        <v>43281</v>
      </c>
      <c r="BJ131" s="879">
        <v>43281</v>
      </c>
      <c r="BK131" s="879">
        <v>40835</v>
      </c>
      <c r="BL131" s="879">
        <v>40680</v>
      </c>
      <c r="BM131" s="879">
        <v>40680</v>
      </c>
      <c r="BN131" s="879">
        <v>40680</v>
      </c>
      <c r="BO131" s="879">
        <v>40680</v>
      </c>
      <c r="BP131" s="879">
        <v>40680</v>
      </c>
      <c r="BQ131" s="879">
        <v>0</v>
      </c>
      <c r="BR131" s="879">
        <v>0</v>
      </c>
      <c r="BS131" s="879">
        <v>0</v>
      </c>
      <c r="BT131" s="880">
        <v>0</v>
      </c>
    </row>
    <row r="132" spans="2:72">
      <c r="B132" s="874"/>
      <c r="C132" s="874"/>
      <c r="D132" s="874" t="s">
        <v>117</v>
      </c>
      <c r="E132" s="874" t="s">
        <v>848</v>
      </c>
      <c r="F132" s="874"/>
      <c r="G132" s="874"/>
      <c r="H132" s="875">
        <v>2017</v>
      </c>
      <c r="I132" s="874" t="s">
        <v>584</v>
      </c>
      <c r="J132" s="874" t="s">
        <v>596</v>
      </c>
      <c r="K132" s="12"/>
      <c r="L132" s="878">
        <v>0</v>
      </c>
      <c r="M132" s="879">
        <v>0</v>
      </c>
      <c r="N132" s="879">
        <v>0</v>
      </c>
      <c r="O132" s="879">
        <v>0</v>
      </c>
      <c r="P132" s="879">
        <v>0</v>
      </c>
      <c r="Q132" s="879">
        <v>0</v>
      </c>
      <c r="R132" s="879">
        <v>3</v>
      </c>
      <c r="S132" s="879">
        <v>3</v>
      </c>
      <c r="T132" s="879">
        <v>3</v>
      </c>
      <c r="U132" s="879">
        <v>3</v>
      </c>
      <c r="V132" s="879">
        <v>3</v>
      </c>
      <c r="W132" s="879">
        <v>3</v>
      </c>
      <c r="X132" s="879">
        <v>3</v>
      </c>
      <c r="Y132" s="879">
        <v>3</v>
      </c>
      <c r="Z132" s="879">
        <v>3</v>
      </c>
      <c r="AA132" s="879">
        <v>3</v>
      </c>
      <c r="AB132" s="879">
        <v>0</v>
      </c>
      <c r="AC132" s="879">
        <v>0</v>
      </c>
      <c r="AD132" s="879">
        <v>0</v>
      </c>
      <c r="AE132" s="879">
        <v>0</v>
      </c>
      <c r="AF132" s="879">
        <v>0</v>
      </c>
      <c r="AG132" s="879">
        <v>0</v>
      </c>
      <c r="AH132" s="879">
        <v>0</v>
      </c>
      <c r="AI132" s="879">
        <v>0</v>
      </c>
      <c r="AJ132" s="879">
        <v>0</v>
      </c>
      <c r="AK132" s="879">
        <v>0</v>
      </c>
      <c r="AL132" s="879">
        <v>0</v>
      </c>
      <c r="AM132" s="879">
        <v>0</v>
      </c>
      <c r="AN132" s="879">
        <v>0</v>
      </c>
      <c r="AO132" s="880">
        <v>0</v>
      </c>
      <c r="AQ132" s="878">
        <v>0</v>
      </c>
      <c r="AR132" s="879">
        <v>0</v>
      </c>
      <c r="AS132" s="879">
        <v>0</v>
      </c>
      <c r="AT132" s="879">
        <v>0</v>
      </c>
      <c r="AU132" s="879">
        <v>0</v>
      </c>
      <c r="AV132" s="879">
        <v>0</v>
      </c>
      <c r="AW132" s="879">
        <v>65334</v>
      </c>
      <c r="AX132" s="879">
        <v>65334</v>
      </c>
      <c r="AY132" s="879">
        <v>65334</v>
      </c>
      <c r="AZ132" s="879">
        <v>65334</v>
      </c>
      <c r="BA132" s="879">
        <v>65334</v>
      </c>
      <c r="BB132" s="879">
        <v>65334</v>
      </c>
      <c r="BC132" s="879">
        <v>65334</v>
      </c>
      <c r="BD132" s="879">
        <v>65334</v>
      </c>
      <c r="BE132" s="879">
        <v>65334</v>
      </c>
      <c r="BF132" s="879">
        <v>56427</v>
      </c>
      <c r="BG132" s="879">
        <v>0</v>
      </c>
      <c r="BH132" s="879">
        <v>0</v>
      </c>
      <c r="BI132" s="879">
        <v>0</v>
      </c>
      <c r="BJ132" s="879">
        <v>0</v>
      </c>
      <c r="BK132" s="879">
        <v>0</v>
      </c>
      <c r="BL132" s="879">
        <v>0</v>
      </c>
      <c r="BM132" s="879">
        <v>0</v>
      </c>
      <c r="BN132" s="879">
        <v>0</v>
      </c>
      <c r="BO132" s="879">
        <v>0</v>
      </c>
      <c r="BP132" s="879">
        <v>0</v>
      </c>
      <c r="BQ132" s="879">
        <v>0</v>
      </c>
      <c r="BR132" s="879">
        <v>0</v>
      </c>
      <c r="BS132" s="879">
        <v>0</v>
      </c>
      <c r="BT132" s="880">
        <v>0</v>
      </c>
    </row>
    <row r="133" spans="2:72">
      <c r="B133" s="874"/>
      <c r="C133" s="874"/>
      <c r="D133" s="874" t="s">
        <v>118</v>
      </c>
      <c r="E133" s="874" t="s">
        <v>848</v>
      </c>
      <c r="F133" s="874"/>
      <c r="G133" s="874"/>
      <c r="H133" s="875">
        <v>2017</v>
      </c>
      <c r="I133" s="874" t="s">
        <v>584</v>
      </c>
      <c r="J133" s="874" t="s">
        <v>596</v>
      </c>
      <c r="K133" s="12"/>
      <c r="L133" s="878">
        <v>0</v>
      </c>
      <c r="M133" s="879">
        <v>0</v>
      </c>
      <c r="N133" s="879">
        <v>0</v>
      </c>
      <c r="O133" s="879">
        <v>0</v>
      </c>
      <c r="P133" s="879">
        <v>0</v>
      </c>
      <c r="Q133" s="879">
        <v>0</v>
      </c>
      <c r="R133" s="879">
        <v>871</v>
      </c>
      <c r="S133" s="879">
        <v>871</v>
      </c>
      <c r="T133" s="879">
        <v>871</v>
      </c>
      <c r="U133" s="879">
        <v>871</v>
      </c>
      <c r="V133" s="879">
        <v>871</v>
      </c>
      <c r="W133" s="879">
        <v>820</v>
      </c>
      <c r="X133" s="879">
        <v>820</v>
      </c>
      <c r="Y133" s="879">
        <v>820</v>
      </c>
      <c r="Z133" s="879">
        <v>820</v>
      </c>
      <c r="AA133" s="879">
        <v>820</v>
      </c>
      <c r="AB133" s="879">
        <v>817</v>
      </c>
      <c r="AC133" s="879">
        <v>817</v>
      </c>
      <c r="AD133" s="879">
        <v>531</v>
      </c>
      <c r="AE133" s="879">
        <v>479</v>
      </c>
      <c r="AF133" s="879">
        <v>39</v>
      </c>
      <c r="AG133" s="879">
        <v>0</v>
      </c>
      <c r="AH133" s="879">
        <v>0</v>
      </c>
      <c r="AI133" s="879">
        <v>0</v>
      </c>
      <c r="AJ133" s="879">
        <v>0</v>
      </c>
      <c r="AK133" s="879">
        <v>0</v>
      </c>
      <c r="AL133" s="879">
        <v>0</v>
      </c>
      <c r="AM133" s="879">
        <v>0</v>
      </c>
      <c r="AN133" s="879">
        <v>0</v>
      </c>
      <c r="AO133" s="880">
        <v>0</v>
      </c>
      <c r="AQ133" s="878">
        <v>0</v>
      </c>
      <c r="AR133" s="879">
        <v>0</v>
      </c>
      <c r="AS133" s="879">
        <v>0</v>
      </c>
      <c r="AT133" s="879">
        <v>0</v>
      </c>
      <c r="AU133" s="879">
        <v>0</v>
      </c>
      <c r="AV133" s="879">
        <v>0</v>
      </c>
      <c r="AW133" s="879">
        <v>4297254</v>
      </c>
      <c r="AX133" s="879">
        <v>4297254</v>
      </c>
      <c r="AY133" s="879">
        <v>4297254</v>
      </c>
      <c r="AZ133" s="879">
        <v>4297254</v>
      </c>
      <c r="BA133" s="879">
        <v>4297254</v>
      </c>
      <c r="BB133" s="879">
        <v>3992351</v>
      </c>
      <c r="BC133" s="879">
        <v>3992351</v>
      </c>
      <c r="BD133" s="879">
        <v>3992351</v>
      </c>
      <c r="BE133" s="879">
        <v>3989453</v>
      </c>
      <c r="BF133" s="879">
        <v>3989453</v>
      </c>
      <c r="BG133" s="879">
        <v>3968926</v>
      </c>
      <c r="BH133" s="879">
        <v>3968926</v>
      </c>
      <c r="BI133" s="879">
        <v>2505293</v>
      </c>
      <c r="BJ133" s="879">
        <v>2264351</v>
      </c>
      <c r="BK133" s="879">
        <v>183208</v>
      </c>
      <c r="BL133" s="879">
        <v>0</v>
      </c>
      <c r="BM133" s="879">
        <v>0</v>
      </c>
      <c r="BN133" s="879">
        <v>0</v>
      </c>
      <c r="BO133" s="879">
        <v>0</v>
      </c>
      <c r="BP133" s="879">
        <v>0</v>
      </c>
      <c r="BQ133" s="879">
        <v>0</v>
      </c>
      <c r="BR133" s="879">
        <v>0</v>
      </c>
      <c r="BS133" s="879">
        <v>0</v>
      </c>
      <c r="BT133" s="880">
        <v>0</v>
      </c>
    </row>
    <row r="134" spans="2:72">
      <c r="B134" s="874"/>
      <c r="C134" s="874"/>
      <c r="D134" s="874" t="s">
        <v>119</v>
      </c>
      <c r="E134" s="874" t="s">
        <v>848</v>
      </c>
      <c r="F134" s="874"/>
      <c r="G134" s="874"/>
      <c r="H134" s="875">
        <v>2017</v>
      </c>
      <c r="I134" s="874" t="s">
        <v>584</v>
      </c>
      <c r="J134" s="874" t="s">
        <v>596</v>
      </c>
      <c r="K134" s="12"/>
      <c r="L134" s="878">
        <v>0</v>
      </c>
      <c r="M134" s="879">
        <v>0</v>
      </c>
      <c r="N134" s="879">
        <v>0</v>
      </c>
      <c r="O134" s="879">
        <v>0</v>
      </c>
      <c r="P134" s="879">
        <v>0</v>
      </c>
      <c r="Q134" s="879">
        <v>0</v>
      </c>
      <c r="R134" s="879">
        <v>55</v>
      </c>
      <c r="S134" s="879">
        <v>55</v>
      </c>
      <c r="T134" s="879">
        <v>51</v>
      </c>
      <c r="U134" s="879">
        <v>51</v>
      </c>
      <c r="V134" s="879">
        <v>49</v>
      </c>
      <c r="W134" s="879">
        <v>43</v>
      </c>
      <c r="X134" s="879">
        <v>35</v>
      </c>
      <c r="Y134" s="879">
        <v>31</v>
      </c>
      <c r="Z134" s="879">
        <v>22</v>
      </c>
      <c r="AA134" s="879">
        <v>16</v>
      </c>
      <c r="AB134" s="879">
        <v>12</v>
      </c>
      <c r="AC134" s="879">
        <v>7</v>
      </c>
      <c r="AD134" s="879">
        <v>7</v>
      </c>
      <c r="AE134" s="879">
        <v>4</v>
      </c>
      <c r="AF134" s="879">
        <v>3</v>
      </c>
      <c r="AG134" s="879">
        <v>3</v>
      </c>
      <c r="AH134" s="879">
        <v>2</v>
      </c>
      <c r="AI134" s="879">
        <v>2</v>
      </c>
      <c r="AJ134" s="879">
        <v>2</v>
      </c>
      <c r="AK134" s="879">
        <v>0</v>
      </c>
      <c r="AL134" s="879">
        <v>0</v>
      </c>
      <c r="AM134" s="879">
        <v>0</v>
      </c>
      <c r="AN134" s="879">
        <v>0</v>
      </c>
      <c r="AO134" s="880">
        <v>0</v>
      </c>
      <c r="AQ134" s="878">
        <v>0</v>
      </c>
      <c r="AR134" s="879">
        <v>0</v>
      </c>
      <c r="AS134" s="879">
        <v>0</v>
      </c>
      <c r="AT134" s="879">
        <v>0</v>
      </c>
      <c r="AU134" s="879">
        <v>0</v>
      </c>
      <c r="AV134" s="879">
        <v>0</v>
      </c>
      <c r="AW134" s="879">
        <v>247325</v>
      </c>
      <c r="AX134" s="879">
        <v>247325</v>
      </c>
      <c r="AY134" s="879">
        <v>208194</v>
      </c>
      <c r="AZ134" s="879">
        <v>208194</v>
      </c>
      <c r="BA134" s="879">
        <v>192339</v>
      </c>
      <c r="BB134" s="879">
        <v>156658</v>
      </c>
      <c r="BC134" s="879">
        <v>120111</v>
      </c>
      <c r="BD134" s="879">
        <v>104252</v>
      </c>
      <c r="BE134" s="879">
        <v>67622</v>
      </c>
      <c r="BF134" s="879">
        <v>48669</v>
      </c>
      <c r="BG134" s="879">
        <v>36266</v>
      </c>
      <c r="BH134" s="879">
        <v>21562</v>
      </c>
      <c r="BI134" s="879">
        <v>20518</v>
      </c>
      <c r="BJ134" s="879">
        <v>14496</v>
      </c>
      <c r="BK134" s="879">
        <v>11529</v>
      </c>
      <c r="BL134" s="879">
        <v>11529</v>
      </c>
      <c r="BM134" s="879">
        <v>6886</v>
      </c>
      <c r="BN134" s="879">
        <v>6886</v>
      </c>
      <c r="BO134" s="879">
        <v>6886</v>
      </c>
      <c r="BP134" s="879">
        <v>0</v>
      </c>
      <c r="BQ134" s="879">
        <v>0</v>
      </c>
      <c r="BR134" s="879">
        <v>0</v>
      </c>
      <c r="BS134" s="879">
        <v>0</v>
      </c>
      <c r="BT134" s="880">
        <v>0</v>
      </c>
    </row>
    <row r="135" spans="2:72">
      <c r="B135" s="874"/>
      <c r="C135" s="874"/>
      <c r="D135" s="874" t="s">
        <v>124</v>
      </c>
      <c r="E135" s="874" t="s">
        <v>848</v>
      </c>
      <c r="F135" s="874"/>
      <c r="G135" s="874"/>
      <c r="H135" s="875">
        <v>2017</v>
      </c>
      <c r="I135" s="874" t="s">
        <v>584</v>
      </c>
      <c r="J135" s="874" t="s">
        <v>596</v>
      </c>
      <c r="K135" s="12"/>
      <c r="L135" s="878">
        <v>0</v>
      </c>
      <c r="M135" s="879">
        <v>0</v>
      </c>
      <c r="N135" s="879">
        <v>0</v>
      </c>
      <c r="O135" s="879">
        <v>0</v>
      </c>
      <c r="P135" s="879">
        <v>0</v>
      </c>
      <c r="Q135" s="879">
        <v>0</v>
      </c>
      <c r="R135" s="879">
        <v>0</v>
      </c>
      <c r="S135" s="879">
        <v>0</v>
      </c>
      <c r="T135" s="879">
        <v>0</v>
      </c>
      <c r="U135" s="879">
        <v>0</v>
      </c>
      <c r="V135" s="879">
        <v>0</v>
      </c>
      <c r="W135" s="879">
        <v>0</v>
      </c>
      <c r="X135" s="879">
        <v>0</v>
      </c>
      <c r="Y135" s="879">
        <v>0</v>
      </c>
      <c r="Z135" s="879">
        <v>0</v>
      </c>
      <c r="AA135" s="879">
        <v>0</v>
      </c>
      <c r="AB135" s="879">
        <v>0</v>
      </c>
      <c r="AC135" s="879">
        <v>0</v>
      </c>
      <c r="AD135" s="879">
        <v>0</v>
      </c>
      <c r="AE135" s="879">
        <v>0</v>
      </c>
      <c r="AF135" s="879">
        <v>0</v>
      </c>
      <c r="AG135" s="879">
        <v>0</v>
      </c>
      <c r="AH135" s="879">
        <v>0</v>
      </c>
      <c r="AI135" s="879">
        <v>0</v>
      </c>
      <c r="AJ135" s="879">
        <v>0</v>
      </c>
      <c r="AK135" s="879">
        <v>0</v>
      </c>
      <c r="AL135" s="879">
        <v>0</v>
      </c>
      <c r="AM135" s="879">
        <v>0</v>
      </c>
      <c r="AN135" s="879">
        <v>0</v>
      </c>
      <c r="AO135" s="880">
        <v>0</v>
      </c>
      <c r="AQ135" s="878">
        <v>0</v>
      </c>
      <c r="AR135" s="879">
        <v>0</v>
      </c>
      <c r="AS135" s="879">
        <v>0</v>
      </c>
      <c r="AT135" s="879">
        <v>0</v>
      </c>
      <c r="AU135" s="879">
        <v>0</v>
      </c>
      <c r="AV135" s="879">
        <v>0</v>
      </c>
      <c r="AW135" s="879">
        <v>62740</v>
      </c>
      <c r="AX135" s="879">
        <v>62740</v>
      </c>
      <c r="AY135" s="879">
        <v>62740</v>
      </c>
      <c r="AZ135" s="879">
        <v>62088</v>
      </c>
      <c r="BA135" s="879">
        <v>62088</v>
      </c>
      <c r="BB135" s="879">
        <v>62088</v>
      </c>
      <c r="BC135" s="879">
        <v>62088</v>
      </c>
      <c r="BD135" s="879">
        <v>62088</v>
      </c>
      <c r="BE135" s="879">
        <v>62088</v>
      </c>
      <c r="BF135" s="879">
        <v>62088</v>
      </c>
      <c r="BG135" s="879">
        <v>62088</v>
      </c>
      <c r="BH135" s="879">
        <v>62088</v>
      </c>
      <c r="BI135" s="879">
        <v>0</v>
      </c>
      <c r="BJ135" s="879">
        <v>0</v>
      </c>
      <c r="BK135" s="879">
        <v>0</v>
      </c>
      <c r="BL135" s="879">
        <v>0</v>
      </c>
      <c r="BM135" s="879">
        <v>0</v>
      </c>
      <c r="BN135" s="879">
        <v>0</v>
      </c>
      <c r="BO135" s="879">
        <v>0</v>
      </c>
      <c r="BP135" s="879">
        <v>0</v>
      </c>
      <c r="BQ135" s="879">
        <v>0</v>
      </c>
      <c r="BR135" s="879">
        <v>0</v>
      </c>
      <c r="BS135" s="879">
        <v>0</v>
      </c>
      <c r="BT135" s="880">
        <v>0</v>
      </c>
    </row>
    <row r="136" spans="2:72">
      <c r="B136" s="874"/>
      <c r="C136" s="874"/>
      <c r="D136" s="874" t="s">
        <v>840</v>
      </c>
      <c r="E136" s="874" t="s">
        <v>848</v>
      </c>
      <c r="F136" s="874"/>
      <c r="G136" s="874"/>
      <c r="H136" s="875">
        <v>2017</v>
      </c>
      <c r="I136" s="874" t="s">
        <v>584</v>
      </c>
      <c r="J136" s="874" t="s">
        <v>596</v>
      </c>
      <c r="K136" s="12"/>
      <c r="L136" s="878">
        <v>0</v>
      </c>
      <c r="M136" s="879">
        <v>0</v>
      </c>
      <c r="N136" s="879">
        <v>0</v>
      </c>
      <c r="O136" s="879">
        <v>0</v>
      </c>
      <c r="P136" s="879">
        <v>0</v>
      </c>
      <c r="Q136" s="879">
        <v>0</v>
      </c>
      <c r="R136" s="879">
        <v>0</v>
      </c>
      <c r="S136" s="879">
        <v>0</v>
      </c>
      <c r="T136" s="879">
        <v>0</v>
      </c>
      <c r="U136" s="879">
        <v>0</v>
      </c>
      <c r="V136" s="879">
        <v>0</v>
      </c>
      <c r="W136" s="879">
        <v>0</v>
      </c>
      <c r="X136" s="879">
        <v>0</v>
      </c>
      <c r="Y136" s="879">
        <v>0</v>
      </c>
      <c r="Z136" s="879">
        <v>0</v>
      </c>
      <c r="AA136" s="879">
        <v>0</v>
      </c>
      <c r="AB136" s="879">
        <v>0</v>
      </c>
      <c r="AC136" s="879">
        <v>0</v>
      </c>
      <c r="AD136" s="879">
        <v>0</v>
      </c>
      <c r="AE136" s="879">
        <v>0</v>
      </c>
      <c r="AF136" s="879">
        <v>0</v>
      </c>
      <c r="AG136" s="879">
        <v>0</v>
      </c>
      <c r="AH136" s="879">
        <v>0</v>
      </c>
      <c r="AI136" s="879">
        <v>0</v>
      </c>
      <c r="AJ136" s="879">
        <v>0</v>
      </c>
      <c r="AK136" s="879">
        <v>0</v>
      </c>
      <c r="AL136" s="879">
        <v>0</v>
      </c>
      <c r="AM136" s="879">
        <v>0</v>
      </c>
      <c r="AN136" s="879">
        <v>0</v>
      </c>
      <c r="AO136" s="880">
        <v>0</v>
      </c>
      <c r="AQ136" s="878">
        <v>0</v>
      </c>
      <c r="AR136" s="879">
        <v>0</v>
      </c>
      <c r="AS136" s="879">
        <v>0</v>
      </c>
      <c r="AT136" s="879">
        <v>0</v>
      </c>
      <c r="AU136" s="879">
        <v>0</v>
      </c>
      <c r="AV136" s="879">
        <v>0</v>
      </c>
      <c r="AW136" s="879">
        <v>397410</v>
      </c>
      <c r="AX136" s="879">
        <v>397410</v>
      </c>
      <c r="AY136" s="879">
        <v>397410</v>
      </c>
      <c r="AZ136" s="879">
        <v>397410</v>
      </c>
      <c r="BA136" s="879">
        <v>397410</v>
      </c>
      <c r="BB136" s="879">
        <v>397410</v>
      </c>
      <c r="BC136" s="879">
        <v>397410</v>
      </c>
      <c r="BD136" s="879">
        <v>397410</v>
      </c>
      <c r="BE136" s="879">
        <v>397410</v>
      </c>
      <c r="BF136" s="879">
        <v>0</v>
      </c>
      <c r="BG136" s="879">
        <v>0</v>
      </c>
      <c r="BH136" s="879">
        <v>0</v>
      </c>
      <c r="BI136" s="879">
        <v>0</v>
      </c>
      <c r="BJ136" s="879">
        <v>0</v>
      </c>
      <c r="BK136" s="879">
        <v>0</v>
      </c>
      <c r="BL136" s="879">
        <v>0</v>
      </c>
      <c r="BM136" s="879">
        <v>0</v>
      </c>
      <c r="BN136" s="879">
        <v>0</v>
      </c>
      <c r="BO136" s="879">
        <v>0</v>
      </c>
      <c r="BP136" s="879">
        <v>0</v>
      </c>
      <c r="BQ136" s="879">
        <v>0</v>
      </c>
      <c r="BR136" s="879">
        <v>0</v>
      </c>
      <c r="BS136" s="879">
        <v>0</v>
      </c>
      <c r="BT136" s="880">
        <v>0</v>
      </c>
    </row>
    <row r="137" spans="2:72">
      <c r="B137" s="874"/>
      <c r="C137" s="874"/>
      <c r="D137" s="874" t="s">
        <v>841</v>
      </c>
      <c r="E137" s="874" t="s">
        <v>848</v>
      </c>
      <c r="F137" s="874"/>
      <c r="G137" s="874"/>
      <c r="H137" s="875">
        <v>2017</v>
      </c>
      <c r="I137" s="874" t="s">
        <v>584</v>
      </c>
      <c r="J137" s="874" t="s">
        <v>596</v>
      </c>
      <c r="K137" s="12"/>
      <c r="L137" s="878">
        <v>0</v>
      </c>
      <c r="M137" s="879">
        <v>0</v>
      </c>
      <c r="N137" s="879">
        <v>0</v>
      </c>
      <c r="O137" s="879">
        <v>0</v>
      </c>
      <c r="P137" s="879">
        <v>0</v>
      </c>
      <c r="Q137" s="879">
        <v>0</v>
      </c>
      <c r="R137" s="879">
        <v>6</v>
      </c>
      <c r="S137" s="879">
        <v>6</v>
      </c>
      <c r="T137" s="879">
        <v>6</v>
      </c>
      <c r="U137" s="879">
        <v>6</v>
      </c>
      <c r="V137" s="879">
        <v>6</v>
      </c>
      <c r="W137" s="879">
        <v>6</v>
      </c>
      <c r="X137" s="879">
        <v>6</v>
      </c>
      <c r="Y137" s="879">
        <v>6</v>
      </c>
      <c r="Z137" s="879">
        <v>6</v>
      </c>
      <c r="AA137" s="879">
        <v>6</v>
      </c>
      <c r="AB137" s="879">
        <v>6</v>
      </c>
      <c r="AC137" s="879">
        <v>6</v>
      </c>
      <c r="AD137" s="879">
        <v>6</v>
      </c>
      <c r="AE137" s="879">
        <v>6</v>
      </c>
      <c r="AF137" s="879">
        <v>6</v>
      </c>
      <c r="AG137" s="879">
        <v>6</v>
      </c>
      <c r="AH137" s="879">
        <v>6</v>
      </c>
      <c r="AI137" s="879">
        <v>6</v>
      </c>
      <c r="AJ137" s="879">
        <v>5</v>
      </c>
      <c r="AK137" s="879">
        <v>2</v>
      </c>
      <c r="AL137" s="879">
        <v>0</v>
      </c>
      <c r="AM137" s="879">
        <v>0</v>
      </c>
      <c r="AN137" s="879">
        <v>0</v>
      </c>
      <c r="AO137" s="880">
        <v>0</v>
      </c>
      <c r="AQ137" s="878">
        <v>0</v>
      </c>
      <c r="AR137" s="879">
        <v>0</v>
      </c>
      <c r="AS137" s="879">
        <v>0</v>
      </c>
      <c r="AT137" s="879">
        <v>0</v>
      </c>
      <c r="AU137" s="879">
        <v>0</v>
      </c>
      <c r="AV137" s="879">
        <v>0</v>
      </c>
      <c r="AW137" s="879">
        <v>61141</v>
      </c>
      <c r="AX137" s="879">
        <v>61141</v>
      </c>
      <c r="AY137" s="879">
        <v>61141</v>
      </c>
      <c r="AZ137" s="879">
        <v>61141</v>
      </c>
      <c r="BA137" s="879">
        <v>61141</v>
      </c>
      <c r="BB137" s="879">
        <v>61141</v>
      </c>
      <c r="BC137" s="879">
        <v>61141</v>
      </c>
      <c r="BD137" s="879">
        <v>61141</v>
      </c>
      <c r="BE137" s="879">
        <v>61141</v>
      </c>
      <c r="BF137" s="879">
        <v>61141</v>
      </c>
      <c r="BG137" s="879">
        <v>61141</v>
      </c>
      <c r="BH137" s="879">
        <v>61141</v>
      </c>
      <c r="BI137" s="879">
        <v>61141</v>
      </c>
      <c r="BJ137" s="879">
        <v>61141</v>
      </c>
      <c r="BK137" s="879">
        <v>61141</v>
      </c>
      <c r="BL137" s="879">
        <v>61141</v>
      </c>
      <c r="BM137" s="879">
        <v>61141</v>
      </c>
      <c r="BN137" s="879">
        <v>61141</v>
      </c>
      <c r="BO137" s="879">
        <v>60087</v>
      </c>
      <c r="BP137" s="879">
        <v>3461</v>
      </c>
      <c r="BQ137" s="879">
        <v>0</v>
      </c>
      <c r="BR137" s="879">
        <v>0</v>
      </c>
      <c r="BS137" s="879">
        <v>0</v>
      </c>
      <c r="BT137" s="880">
        <v>0</v>
      </c>
    </row>
    <row r="138" spans="2:72">
      <c r="H138" s="11"/>
      <c r="K138" s="12"/>
      <c r="L138" s="878">
        <v>0</v>
      </c>
      <c r="M138" s="879">
        <v>0</v>
      </c>
      <c r="N138" s="879">
        <v>0</v>
      </c>
      <c r="O138" s="879">
        <v>0</v>
      </c>
      <c r="P138" s="879">
        <v>0</v>
      </c>
      <c r="Q138" s="879">
        <v>0</v>
      </c>
      <c r="R138" s="879">
        <v>0</v>
      </c>
      <c r="S138" s="879">
        <v>0</v>
      </c>
      <c r="T138" s="879">
        <v>0</v>
      </c>
      <c r="U138" s="879">
        <v>0</v>
      </c>
      <c r="V138" s="879">
        <v>0</v>
      </c>
      <c r="W138" s="879">
        <v>0</v>
      </c>
      <c r="X138" s="879">
        <v>0</v>
      </c>
      <c r="Y138" s="879">
        <v>0</v>
      </c>
      <c r="Z138" s="879">
        <v>0</v>
      </c>
      <c r="AA138" s="879">
        <v>0</v>
      </c>
      <c r="AB138" s="879">
        <v>0</v>
      </c>
      <c r="AC138" s="879">
        <v>0</v>
      </c>
      <c r="AD138" s="879">
        <v>0</v>
      </c>
      <c r="AE138" s="879">
        <v>0</v>
      </c>
      <c r="AF138" s="879">
        <v>0</v>
      </c>
      <c r="AG138" s="879">
        <v>0</v>
      </c>
      <c r="AH138" s="879">
        <v>0</v>
      </c>
      <c r="AI138" s="879">
        <v>0</v>
      </c>
      <c r="AJ138" s="879">
        <v>0</v>
      </c>
      <c r="AK138" s="879">
        <v>0</v>
      </c>
      <c r="AL138" s="879">
        <v>0</v>
      </c>
      <c r="AM138" s="879">
        <v>0</v>
      </c>
      <c r="AN138" s="879">
        <v>0</v>
      </c>
      <c r="AO138" s="880">
        <v>0</v>
      </c>
      <c r="AQ138" s="878">
        <v>0</v>
      </c>
      <c r="AR138" s="879">
        <v>0</v>
      </c>
      <c r="AS138" s="879">
        <v>0</v>
      </c>
      <c r="AT138" s="879">
        <v>0</v>
      </c>
      <c r="AU138" s="879">
        <v>0</v>
      </c>
      <c r="AV138" s="879">
        <v>0</v>
      </c>
      <c r="AW138" s="879">
        <v>0</v>
      </c>
      <c r="AX138" s="879">
        <v>0</v>
      </c>
      <c r="AY138" s="879">
        <v>0</v>
      </c>
      <c r="AZ138" s="879">
        <v>0</v>
      </c>
      <c r="BA138" s="879">
        <v>0</v>
      </c>
      <c r="BB138" s="879">
        <v>0</v>
      </c>
      <c r="BC138" s="879">
        <v>0</v>
      </c>
      <c r="BD138" s="879">
        <v>0</v>
      </c>
      <c r="BE138" s="879">
        <v>0</v>
      </c>
      <c r="BF138" s="879">
        <v>0</v>
      </c>
      <c r="BG138" s="879">
        <v>0</v>
      </c>
      <c r="BH138" s="879">
        <v>0</v>
      </c>
      <c r="BI138" s="879">
        <v>0</v>
      </c>
      <c r="BJ138" s="879">
        <v>0</v>
      </c>
      <c r="BK138" s="879">
        <v>0</v>
      </c>
      <c r="BL138" s="879">
        <v>0</v>
      </c>
      <c r="BM138" s="879">
        <v>0</v>
      </c>
      <c r="BN138" s="879">
        <v>0</v>
      </c>
      <c r="BO138" s="879">
        <v>0</v>
      </c>
      <c r="BP138" s="879">
        <v>0</v>
      </c>
      <c r="BQ138" s="879">
        <v>0</v>
      </c>
      <c r="BR138" s="879">
        <v>0</v>
      </c>
      <c r="BS138" s="879">
        <v>0</v>
      </c>
      <c r="BT138" s="880">
        <v>0</v>
      </c>
    </row>
    <row r="139" spans="2:72">
      <c r="H139" s="11"/>
      <c r="K139" s="12"/>
      <c r="L139" s="878"/>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879"/>
      <c r="AL139" s="879"/>
      <c r="AM139" s="879"/>
      <c r="AN139" s="879"/>
      <c r="AO139" s="880"/>
      <c r="AQ139" s="878"/>
      <c r="AR139" s="879"/>
      <c r="AS139" s="879"/>
      <c r="AT139" s="879"/>
      <c r="AU139" s="879"/>
      <c r="AV139" s="879"/>
      <c r="AW139" s="879"/>
      <c r="AX139" s="879"/>
      <c r="AY139" s="879"/>
      <c r="AZ139" s="879"/>
      <c r="BA139" s="879"/>
      <c r="BB139" s="879"/>
      <c r="BC139" s="879"/>
      <c r="BD139" s="879"/>
      <c r="BE139" s="879"/>
      <c r="BF139" s="879"/>
      <c r="BG139" s="879"/>
      <c r="BH139" s="879"/>
      <c r="BI139" s="879"/>
      <c r="BJ139" s="879"/>
      <c r="BK139" s="879"/>
      <c r="BL139" s="879"/>
      <c r="BM139" s="879"/>
      <c r="BN139" s="879"/>
      <c r="BO139" s="879"/>
      <c r="BP139" s="879"/>
      <c r="BQ139" s="879"/>
      <c r="BR139" s="879"/>
      <c r="BS139" s="879"/>
      <c r="BT139" s="880"/>
    </row>
    <row r="140" spans="2:72">
      <c r="H140" s="11"/>
      <c r="K140" s="12"/>
    </row>
    <row r="141" spans="2:72">
      <c r="H141" s="11"/>
      <c r="K141" s="12"/>
      <c r="R141" s="12" t="s">
        <v>26</v>
      </c>
      <c r="S141" s="885">
        <f>SUBTOTAL(9,S27:S140)</f>
        <v>6559.9795176255557</v>
      </c>
      <c r="AW141" s="12" t="s">
        <v>26</v>
      </c>
      <c r="AX141" s="885">
        <f>SUBTOTAL(9,AX27:AX140)</f>
        <v>45107485.619603544</v>
      </c>
    </row>
    <row r="142" spans="2:72">
      <c r="H142" s="11"/>
      <c r="K142" s="1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L110:AO139">
    <cfRule type="cellIs" dxfId="15" priority="16" operator="equal">
      <formula>0</formula>
    </cfRule>
  </conditionalFormatting>
  <conditionalFormatting sqref="L74:AO75 L76:Q86 S76:AO86">
    <cfRule type="cellIs" dxfId="14" priority="15" operator="equal">
      <formula>0</formula>
    </cfRule>
  </conditionalFormatting>
  <conditionalFormatting sqref="L98:AO105 L91:Q97 S91:AO97">
    <cfRule type="cellIs" dxfId="13" priority="14" operator="equal">
      <formula>0</formula>
    </cfRule>
  </conditionalFormatting>
  <conditionalFormatting sqref="L27:AO32">
    <cfRule type="cellIs" dxfId="12" priority="13" operator="equal">
      <formula>0</formula>
    </cfRule>
  </conditionalFormatting>
  <conditionalFormatting sqref="L33:AO43">
    <cfRule type="cellIs" dxfId="11" priority="12" operator="equal">
      <formula>0</formula>
    </cfRule>
  </conditionalFormatting>
  <conditionalFormatting sqref="L70:AO73">
    <cfRule type="cellIs" dxfId="10" priority="11" operator="equal">
      <formula>0</formula>
    </cfRule>
  </conditionalFormatting>
  <conditionalFormatting sqref="L87:Q90 S87:AO90">
    <cfRule type="cellIs" dxfId="9" priority="10" operator="equal">
      <formula>0</formula>
    </cfRule>
  </conditionalFormatting>
  <conditionalFormatting sqref="L106:AO109">
    <cfRule type="cellIs" dxfId="8" priority="9" operator="equal">
      <formula>0</formula>
    </cfRule>
  </conditionalFormatting>
  <conditionalFormatting sqref="R76:R97">
    <cfRule type="cellIs" dxfId="7" priority="8" operator="equal">
      <formula>0</formula>
    </cfRule>
  </conditionalFormatting>
  <conditionalFormatting sqref="AQ37:BT71 AQ108:BT139">
    <cfRule type="cellIs" dxfId="6" priority="7" operator="equal">
      <formula>0</formula>
    </cfRule>
  </conditionalFormatting>
  <conditionalFormatting sqref="AQ72:BT75 AQ76:AV88 AX76:BT88">
    <cfRule type="cellIs" dxfId="5" priority="6" operator="equal">
      <formula>0</formula>
    </cfRule>
  </conditionalFormatting>
  <conditionalFormatting sqref="AQ98:BT107 AQ89:AV97 AX89:BT97">
    <cfRule type="cellIs" dxfId="4" priority="5" operator="equal">
      <formula>0</formula>
    </cfRule>
  </conditionalFormatting>
  <conditionalFormatting sqref="AQ41:BT43">
    <cfRule type="cellIs" dxfId="3" priority="4" operator="equal">
      <formula>0</formula>
    </cfRule>
  </conditionalFormatting>
  <conditionalFormatting sqref="AQ27:BT28">
    <cfRule type="cellIs" dxfId="2" priority="3" operator="equal">
      <formula>0</formula>
    </cfRule>
  </conditionalFormatting>
  <conditionalFormatting sqref="AQ29:BT40">
    <cfRule type="cellIs" dxfId="1" priority="2" operator="equal">
      <formula>0</formula>
    </cfRule>
  </conditionalFormatting>
  <conditionalFormatting sqref="AW76:AW9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I143:I1048576</xm:sqref>
        </x14:dataValidation>
        <x14:dataValidation type="list" allowBlank="1" showInputMessage="1" showErrorMessage="1" xr:uid="{00000000-0002-0000-0C00-000001000000}">
          <x14:formula1>
            <xm:f>DropDownList!$H$2:$H$3</xm:f>
          </x14:formula1>
          <xm:sqref>J143:J1048576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Z183"/>
  <sheetViews>
    <sheetView showGridLines="0" topLeftCell="A56" zoomScale="90" zoomScaleNormal="90" workbookViewId="0">
      <selection activeCell="H85" sqref="H85"/>
    </sheetView>
  </sheetViews>
  <sheetFormatPr baseColWidth="10" defaultColWidth="9" defaultRowHeight="15"/>
  <cols>
    <col min="1" max="1" width="9" style="12"/>
    <col min="2" max="2" width="10" style="12" customWidth="1"/>
    <col min="3" max="3" width="11.33203125" style="12" customWidth="1"/>
    <col min="4" max="4" width="13.33203125" style="12" customWidth="1"/>
    <col min="5" max="5" width="12.83203125" style="12" customWidth="1"/>
    <col min="6" max="6" width="12" style="12" customWidth="1"/>
    <col min="7" max="7" width="9" style="12"/>
    <col min="8" max="8" width="24.5" style="12" customWidth="1"/>
    <col min="9" max="9" width="11" style="12" customWidth="1"/>
    <col min="10" max="10" width="9" style="12"/>
    <col min="11" max="11" width="11.5" style="12" customWidth="1"/>
    <col min="12" max="12" width="9" style="12"/>
    <col min="13" max="13" width="26" style="12" customWidth="1"/>
    <col min="14" max="14" width="10" style="12" customWidth="1"/>
    <col min="15" max="15" width="9" style="12"/>
    <col min="16" max="16" width="9.83203125" style="12" customWidth="1"/>
    <col min="17" max="18" width="9" style="12"/>
    <col min="19" max="19" width="9.6640625" style="12" bestFit="1" customWidth="1"/>
    <col min="20" max="16384" width="9" style="12"/>
  </cols>
  <sheetData>
    <row r="12" spans="1:17" ht="24" customHeight="1" thickBot="1"/>
    <row r="13" spans="1:17" s="9" customFormat="1" ht="23.5" customHeight="1" thickBot="1">
      <c r="A13" s="588"/>
      <c r="B13" s="588" t="s">
        <v>171</v>
      </c>
      <c r="D13" s="126" t="s">
        <v>175</v>
      </c>
      <c r="E13" s="731"/>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6">
      <c r="B15" s="588" t="s">
        <v>505</v>
      </c>
    </row>
    <row r="16" spans="1:17" ht="16">
      <c r="B16" s="588"/>
    </row>
    <row r="17" spans="2:26" s="667" customFormat="1" ht="20.5" customHeight="1">
      <c r="B17" s="665" t="s">
        <v>670</v>
      </c>
      <c r="C17" s="666"/>
      <c r="D17" s="666"/>
      <c r="E17" s="666"/>
      <c r="F17" s="666"/>
      <c r="G17" s="666"/>
      <c r="H17" s="666"/>
      <c r="I17" s="666"/>
      <c r="J17" s="666"/>
      <c r="K17" s="666"/>
      <c r="L17" s="666"/>
      <c r="M17" s="666"/>
      <c r="N17" s="666"/>
      <c r="O17" s="666"/>
      <c r="P17" s="666"/>
      <c r="Q17" s="666"/>
      <c r="R17" s="666"/>
      <c r="S17" s="666"/>
      <c r="T17" s="666"/>
      <c r="U17" s="666"/>
    </row>
    <row r="18" spans="2:26" ht="60" customHeight="1">
      <c r="B18" s="976" t="s">
        <v>702</v>
      </c>
      <c r="C18" s="976"/>
      <c r="D18" s="976"/>
      <c r="E18" s="976"/>
      <c r="F18" s="976"/>
      <c r="G18" s="976"/>
      <c r="H18" s="976"/>
      <c r="I18" s="976"/>
      <c r="J18" s="976"/>
      <c r="K18" s="976"/>
      <c r="L18" s="976"/>
      <c r="M18" s="976"/>
      <c r="N18" s="976"/>
      <c r="O18" s="976"/>
      <c r="P18" s="976"/>
      <c r="Q18" s="976"/>
      <c r="R18" s="976"/>
      <c r="S18" s="976"/>
      <c r="T18" s="976"/>
      <c r="U18" s="976"/>
    </row>
    <row r="21" spans="2:26" ht="21">
      <c r="B21" s="782" t="s">
        <v>799</v>
      </c>
    </row>
    <row r="23" spans="2:26" ht="21">
      <c r="B23"/>
      <c r="C23"/>
      <c r="D23"/>
      <c r="E23"/>
      <c r="F23"/>
      <c r="G23"/>
      <c r="H23"/>
      <c r="I23"/>
      <c r="J23"/>
      <c r="K23"/>
      <c r="L23" s="782" t="s">
        <v>701</v>
      </c>
    </row>
    <row r="24" spans="2:26" ht="18.75" customHeight="1">
      <c r="B24" s="782" t="s">
        <v>800</v>
      </c>
      <c r="J24"/>
      <c r="K24"/>
      <c r="L24" s="12" t="s">
        <v>691</v>
      </c>
      <c r="Q24" s="12" t="s">
        <v>692</v>
      </c>
      <c r="W24" s="12" t="s">
        <v>451</v>
      </c>
    </row>
    <row r="25" spans="2:26" ht="64">
      <c r="B25" s="783" t="s">
        <v>62</v>
      </c>
      <c r="C25" s="784" t="s">
        <v>801</v>
      </c>
      <c r="D25" s="784" t="s">
        <v>802</v>
      </c>
      <c r="E25" s="784" t="s">
        <v>803</v>
      </c>
      <c r="F25" s="784" t="s">
        <v>804</v>
      </c>
      <c r="G25" s="785" t="s">
        <v>805</v>
      </c>
      <c r="H25" s="785" t="s">
        <v>806</v>
      </c>
      <c r="I25" s="786" t="s">
        <v>807</v>
      </c>
      <c r="J25"/>
      <c r="K25"/>
      <c r="L25" s="733" t="s">
        <v>688</v>
      </c>
      <c r="M25" s="733" t="s">
        <v>689</v>
      </c>
      <c r="N25" s="733" t="s">
        <v>690</v>
      </c>
      <c r="O25" s="733" t="s">
        <v>686</v>
      </c>
      <c r="Q25" s="733" t="s">
        <v>688</v>
      </c>
      <c r="R25" s="733" t="s">
        <v>689</v>
      </c>
      <c r="S25" s="733" t="s">
        <v>690</v>
      </c>
      <c r="T25" s="733" t="s">
        <v>686</v>
      </c>
      <c r="W25" s="733" t="s">
        <v>808</v>
      </c>
      <c r="X25" s="733" t="s">
        <v>809</v>
      </c>
      <c r="Y25" s="733" t="s">
        <v>810</v>
      </c>
      <c r="Z25" s="733" t="s">
        <v>687</v>
      </c>
    </row>
    <row r="26" spans="2:26" ht="18">
      <c r="B26" s="787">
        <v>42005</v>
      </c>
      <c r="C26" s="788">
        <f t="shared" ref="C26:E37" si="0">_xlfn.XLOOKUP($B26,$W$27:$W$54,X$27:X$54,0,0)</f>
        <v>0</v>
      </c>
      <c r="D26" s="788">
        <f t="shared" si="0"/>
        <v>0</v>
      </c>
      <c r="E26" s="764">
        <f t="shared" si="0"/>
        <v>0</v>
      </c>
      <c r="F26" s="789"/>
      <c r="G26" s="790"/>
      <c r="H26" s="791"/>
      <c r="I26" s="792"/>
      <c r="J26"/>
      <c r="K26"/>
      <c r="L26" s="733"/>
      <c r="M26" s="733" t="s">
        <v>695</v>
      </c>
      <c r="N26" s="733" t="s">
        <v>696</v>
      </c>
      <c r="O26" s="733" t="s">
        <v>697</v>
      </c>
      <c r="Q26" s="733"/>
      <c r="R26" s="733" t="s">
        <v>698</v>
      </c>
      <c r="S26" s="733" t="s">
        <v>699</v>
      </c>
      <c r="T26" s="733" t="s">
        <v>700</v>
      </c>
      <c r="W26" s="793" t="s">
        <v>766</v>
      </c>
      <c r="X26" s="794"/>
      <c r="Y26" s="795"/>
      <c r="Z26" s="796" t="s">
        <v>694</v>
      </c>
    </row>
    <row r="27" spans="2:26" ht="15.75" customHeight="1">
      <c r="B27" s="787">
        <v>42036</v>
      </c>
      <c r="C27" s="788">
        <f t="shared" si="0"/>
        <v>0</v>
      </c>
      <c r="D27" s="788">
        <f t="shared" si="0"/>
        <v>0</v>
      </c>
      <c r="E27" s="764">
        <f t="shared" si="0"/>
        <v>0</v>
      </c>
      <c r="F27" s="789">
        <f>F26+E27</f>
        <v>0</v>
      </c>
      <c r="G27" s="797"/>
      <c r="I27" s="798"/>
      <c r="J27"/>
      <c r="K27"/>
      <c r="L27" s="799">
        <v>42186</v>
      </c>
      <c r="M27" s="730"/>
      <c r="N27" s="730"/>
      <c r="O27" s="800"/>
      <c r="Q27" s="799">
        <v>42186</v>
      </c>
      <c r="R27" s="730"/>
      <c r="S27" s="730"/>
      <c r="T27" s="800"/>
      <c r="W27" s="801">
        <v>42186</v>
      </c>
      <c r="X27" s="802">
        <f>SUM(O28:O31)</f>
        <v>132.29</v>
      </c>
      <c r="Y27" s="802">
        <f>SUM(T28:T31)</f>
        <v>44.374000000000002</v>
      </c>
      <c r="Z27" s="803">
        <f>+X27-Y27</f>
        <v>87.915999999999997</v>
      </c>
    </row>
    <row r="28" spans="2:26" ht="15.75" customHeight="1">
      <c r="B28" s="787">
        <v>42064</v>
      </c>
      <c r="C28" s="788">
        <f t="shared" si="0"/>
        <v>0</v>
      </c>
      <c r="D28" s="788">
        <f t="shared" si="0"/>
        <v>0</v>
      </c>
      <c r="E28" s="764">
        <f t="shared" si="0"/>
        <v>0</v>
      </c>
      <c r="F28" s="789">
        <f t="shared" ref="F28:F37" si="1">F27+E28</f>
        <v>0</v>
      </c>
      <c r="G28" s="797"/>
      <c r="I28" s="798"/>
      <c r="J28"/>
      <c r="K28"/>
      <c r="L28" s="804">
        <v>130</v>
      </c>
      <c r="M28" s="805">
        <v>0.13</v>
      </c>
      <c r="N28" s="730">
        <v>36</v>
      </c>
      <c r="O28" s="802">
        <f>+M28*N28</f>
        <v>4.68</v>
      </c>
      <c r="Q28" s="804">
        <v>28</v>
      </c>
      <c r="R28" s="805">
        <v>2.8000000000000001E-2</v>
      </c>
      <c r="S28" s="730">
        <v>36</v>
      </c>
      <c r="T28" s="802">
        <f>+R28*S28</f>
        <v>1.008</v>
      </c>
      <c r="W28" s="801">
        <v>42217</v>
      </c>
      <c r="X28" s="802">
        <f>SUM(O33:O35)</f>
        <v>85.22</v>
      </c>
      <c r="Y28" s="802">
        <f>SUM(T33:T35)</f>
        <v>25.318000000000005</v>
      </c>
      <c r="Z28" s="803">
        <f t="shared" ref="Z28:Z54" si="2">+X28-Y28</f>
        <v>59.901999999999994</v>
      </c>
    </row>
    <row r="29" spans="2:26" ht="15.75" customHeight="1">
      <c r="B29" s="787">
        <v>42095</v>
      </c>
      <c r="C29" s="788">
        <f t="shared" si="0"/>
        <v>0</v>
      </c>
      <c r="D29" s="788">
        <f t="shared" si="0"/>
        <v>0</v>
      </c>
      <c r="E29" s="764">
        <f t="shared" si="0"/>
        <v>0</v>
      </c>
      <c r="F29" s="789">
        <f t="shared" si="1"/>
        <v>0</v>
      </c>
      <c r="G29" s="797"/>
      <c r="I29" s="798"/>
      <c r="J29"/>
      <c r="K29"/>
      <c r="L29" s="804">
        <v>130</v>
      </c>
      <c r="M29" s="805">
        <v>0.13</v>
      </c>
      <c r="N29" s="730">
        <v>102</v>
      </c>
      <c r="O29" s="802">
        <f t="shared" ref="O29:O92" si="3">+M29*N29</f>
        <v>13.26</v>
      </c>
      <c r="Q29" s="804">
        <v>35</v>
      </c>
      <c r="R29" s="805">
        <v>3.5000000000000003E-2</v>
      </c>
      <c r="S29" s="730">
        <v>102</v>
      </c>
      <c r="T29" s="802">
        <f t="shared" ref="T29:T92" si="4">+R29*S29</f>
        <v>3.5700000000000003</v>
      </c>
      <c r="W29" s="801">
        <v>42248</v>
      </c>
      <c r="X29" s="802">
        <f>SUM(O37:O38)</f>
        <v>117.71</v>
      </c>
      <c r="Y29" s="802">
        <f>SUM(T37:T38)</f>
        <v>31.718000000000004</v>
      </c>
      <c r="Z29" s="803">
        <f t="shared" si="2"/>
        <v>85.99199999999999</v>
      </c>
    </row>
    <row r="30" spans="2:26" ht="15.75" customHeight="1">
      <c r="B30" s="787">
        <v>42125</v>
      </c>
      <c r="C30" s="788">
        <f t="shared" si="0"/>
        <v>0</v>
      </c>
      <c r="D30" s="788">
        <f t="shared" si="0"/>
        <v>0</v>
      </c>
      <c r="E30" s="764">
        <f t="shared" si="0"/>
        <v>0</v>
      </c>
      <c r="F30" s="789">
        <f t="shared" si="1"/>
        <v>0</v>
      </c>
      <c r="G30" s="797"/>
      <c r="I30" s="798"/>
      <c r="J30"/>
      <c r="K30"/>
      <c r="L30" s="804">
        <v>130</v>
      </c>
      <c r="M30" s="805">
        <v>0.13</v>
      </c>
      <c r="N30" s="730">
        <v>119</v>
      </c>
      <c r="O30" s="802">
        <f t="shared" si="3"/>
        <v>15.47</v>
      </c>
      <c r="Q30" s="804">
        <v>41</v>
      </c>
      <c r="R30" s="805">
        <v>4.1000000000000002E-2</v>
      </c>
      <c r="S30" s="730">
        <v>119</v>
      </c>
      <c r="T30" s="802">
        <f t="shared" si="4"/>
        <v>4.8790000000000004</v>
      </c>
      <c r="W30" s="801">
        <v>42278</v>
      </c>
      <c r="X30" s="802">
        <f>SUM(O40:O41)</f>
        <v>57.07</v>
      </c>
      <c r="Y30" s="802">
        <f>SUM(T40:T41)</f>
        <v>15.515000000000002</v>
      </c>
      <c r="Z30" s="803">
        <f t="shared" si="2"/>
        <v>41.555</v>
      </c>
    </row>
    <row r="31" spans="2:26" ht="15.75" customHeight="1">
      <c r="B31" s="787">
        <v>42156</v>
      </c>
      <c r="C31" s="788">
        <f t="shared" si="0"/>
        <v>0</v>
      </c>
      <c r="D31" s="788">
        <f t="shared" si="0"/>
        <v>0</v>
      </c>
      <c r="E31" s="764">
        <f t="shared" si="0"/>
        <v>0</v>
      </c>
      <c r="F31" s="789">
        <f t="shared" si="1"/>
        <v>0</v>
      </c>
      <c r="G31" s="797"/>
      <c r="I31" s="798"/>
      <c r="J31"/>
      <c r="K31"/>
      <c r="L31" s="804">
        <v>320</v>
      </c>
      <c r="M31" s="805">
        <v>0.32</v>
      </c>
      <c r="N31" s="730">
        <v>309</v>
      </c>
      <c r="O31" s="802">
        <f t="shared" si="3"/>
        <v>98.88</v>
      </c>
      <c r="Q31" s="804">
        <v>113</v>
      </c>
      <c r="R31" s="805">
        <v>0.113</v>
      </c>
      <c r="S31" s="730">
        <v>309</v>
      </c>
      <c r="T31" s="802">
        <f t="shared" si="4"/>
        <v>34.917000000000002</v>
      </c>
      <c r="W31" s="801">
        <v>42309</v>
      </c>
      <c r="X31" s="802">
        <f>SUM(O43)</f>
        <v>117.13000000000001</v>
      </c>
      <c r="Y31" s="802">
        <f>SUM(T43)</f>
        <v>31.535000000000004</v>
      </c>
      <c r="Z31" s="803">
        <f t="shared" si="2"/>
        <v>85.594999999999999</v>
      </c>
    </row>
    <row r="32" spans="2:26" ht="15.75" customHeight="1">
      <c r="B32" s="787">
        <v>42186</v>
      </c>
      <c r="C32" s="788">
        <f t="shared" si="0"/>
        <v>132.29</v>
      </c>
      <c r="D32" s="788">
        <f t="shared" si="0"/>
        <v>44.374000000000002</v>
      </c>
      <c r="E32" s="764">
        <f t="shared" si="0"/>
        <v>87.915999999999997</v>
      </c>
      <c r="F32" s="789">
        <f t="shared" si="1"/>
        <v>87.915999999999997</v>
      </c>
      <c r="G32" s="797"/>
      <c r="I32" s="798"/>
      <c r="J32"/>
      <c r="K32"/>
      <c r="L32" s="799">
        <v>42217</v>
      </c>
      <c r="M32" s="805"/>
      <c r="N32" s="730"/>
      <c r="O32" s="802"/>
      <c r="Q32" s="799">
        <v>42217</v>
      </c>
      <c r="R32" s="805"/>
      <c r="S32" s="730"/>
      <c r="T32" s="802"/>
      <c r="W32" s="801">
        <v>42339</v>
      </c>
      <c r="X32" s="802">
        <f>SUM(O45:O47)</f>
        <v>60.150000000000006</v>
      </c>
      <c r="Y32" s="802">
        <f>SUM(T45:T47)</f>
        <v>16.549000000000003</v>
      </c>
      <c r="Z32" s="803">
        <f t="shared" si="2"/>
        <v>43.600999999999999</v>
      </c>
    </row>
    <row r="33" spans="2:26" ht="15.75" customHeight="1">
      <c r="B33" s="787">
        <v>42217</v>
      </c>
      <c r="C33" s="788">
        <f t="shared" si="0"/>
        <v>85.22</v>
      </c>
      <c r="D33" s="788">
        <f t="shared" si="0"/>
        <v>25.318000000000005</v>
      </c>
      <c r="E33" s="764">
        <f t="shared" si="0"/>
        <v>59.901999999999994</v>
      </c>
      <c r="F33" s="789">
        <f t="shared" si="1"/>
        <v>147.81799999999998</v>
      </c>
      <c r="G33" s="797"/>
      <c r="I33" s="798"/>
      <c r="J33"/>
      <c r="K33"/>
      <c r="L33" s="804">
        <v>130</v>
      </c>
      <c r="M33" s="805">
        <v>0.13</v>
      </c>
      <c r="N33" s="730">
        <v>284</v>
      </c>
      <c r="O33" s="802">
        <f t="shared" si="3"/>
        <v>36.92</v>
      </c>
      <c r="Q33" s="804">
        <v>35</v>
      </c>
      <c r="R33" s="805">
        <v>3.5000000000000003E-2</v>
      </c>
      <c r="S33" s="730">
        <v>284</v>
      </c>
      <c r="T33" s="802">
        <f t="shared" si="4"/>
        <v>9.9400000000000013</v>
      </c>
      <c r="W33" s="801">
        <v>42370</v>
      </c>
      <c r="X33" s="802">
        <f>SUM(O49:O52)</f>
        <v>36.195</v>
      </c>
      <c r="Y33" s="802">
        <f>SUM(T49:T52)</f>
        <v>12.717000000000001</v>
      </c>
      <c r="Z33" s="803">
        <f t="shared" si="2"/>
        <v>23.478000000000002</v>
      </c>
    </row>
    <row r="34" spans="2:26" ht="15.75" customHeight="1">
      <c r="B34" s="787">
        <v>42248</v>
      </c>
      <c r="C34" s="788">
        <f t="shared" si="0"/>
        <v>117.71</v>
      </c>
      <c r="D34" s="788">
        <f t="shared" si="0"/>
        <v>31.718000000000004</v>
      </c>
      <c r="E34" s="764">
        <f t="shared" si="0"/>
        <v>85.99199999999999</v>
      </c>
      <c r="F34" s="789">
        <f t="shared" si="1"/>
        <v>233.80999999999997</v>
      </c>
      <c r="G34" s="797"/>
      <c r="I34" s="798"/>
      <c r="J34"/>
      <c r="K34"/>
      <c r="L34" s="804">
        <v>130</v>
      </c>
      <c r="M34" s="805">
        <v>0.13</v>
      </c>
      <c r="N34" s="730">
        <v>342</v>
      </c>
      <c r="O34" s="802">
        <f t="shared" si="3"/>
        <v>44.46</v>
      </c>
      <c r="Q34" s="804">
        <v>41</v>
      </c>
      <c r="R34" s="805">
        <v>4.1000000000000002E-2</v>
      </c>
      <c r="S34" s="730">
        <v>342</v>
      </c>
      <c r="T34" s="802">
        <f t="shared" si="4"/>
        <v>14.022</v>
      </c>
      <c r="W34" s="801">
        <v>42401</v>
      </c>
      <c r="X34" s="802">
        <f>SUM(O54:O57)</f>
        <v>107.11999999999999</v>
      </c>
      <c r="Y34" s="802">
        <f>SUM(T54:T57)</f>
        <v>38.134999999999998</v>
      </c>
      <c r="Z34" s="803">
        <f t="shared" si="2"/>
        <v>68.984999999999985</v>
      </c>
    </row>
    <row r="35" spans="2:26" ht="15.75" customHeight="1">
      <c r="B35" s="787">
        <v>42278</v>
      </c>
      <c r="C35" s="788">
        <f t="shared" si="0"/>
        <v>57.07</v>
      </c>
      <c r="D35" s="788">
        <f t="shared" si="0"/>
        <v>15.515000000000002</v>
      </c>
      <c r="E35" s="764">
        <f t="shared" si="0"/>
        <v>41.555</v>
      </c>
      <c r="F35" s="789">
        <f t="shared" si="1"/>
        <v>275.36499999999995</v>
      </c>
      <c r="G35" s="797"/>
      <c r="I35" s="798"/>
      <c r="J35"/>
      <c r="K35"/>
      <c r="L35" s="804">
        <v>320</v>
      </c>
      <c r="M35" s="805">
        <v>0.32</v>
      </c>
      <c r="N35" s="730">
        <v>12</v>
      </c>
      <c r="O35" s="802">
        <f t="shared" si="3"/>
        <v>3.84</v>
      </c>
      <c r="Q35" s="804">
        <v>113</v>
      </c>
      <c r="R35" s="805">
        <v>0.113</v>
      </c>
      <c r="S35" s="730">
        <v>12</v>
      </c>
      <c r="T35" s="802">
        <f t="shared" si="4"/>
        <v>1.3560000000000001</v>
      </c>
      <c r="W35" s="801">
        <v>42430</v>
      </c>
      <c r="X35" s="802">
        <f>SUM(O59:O60)</f>
        <v>281.99</v>
      </c>
      <c r="Y35" s="802">
        <f>SUM(T59:T60)</f>
        <v>99.195999999999998</v>
      </c>
      <c r="Z35" s="803">
        <f t="shared" si="2"/>
        <v>182.79400000000001</v>
      </c>
    </row>
    <row r="36" spans="2:26" ht="15.75" customHeight="1">
      <c r="B36" s="787">
        <v>42309</v>
      </c>
      <c r="C36" s="788">
        <f t="shared" si="0"/>
        <v>117.13000000000001</v>
      </c>
      <c r="D36" s="788">
        <f t="shared" si="0"/>
        <v>31.535000000000004</v>
      </c>
      <c r="E36" s="764">
        <f t="shared" si="0"/>
        <v>85.594999999999999</v>
      </c>
      <c r="F36" s="789">
        <f t="shared" si="1"/>
        <v>360.95999999999992</v>
      </c>
      <c r="G36" s="797"/>
      <c r="I36" s="798"/>
      <c r="J36"/>
      <c r="K36"/>
      <c r="L36" s="799">
        <v>42248</v>
      </c>
      <c r="M36" s="805"/>
      <c r="N36" s="730"/>
      <c r="O36" s="802"/>
      <c r="Q36" s="799">
        <v>42248</v>
      </c>
      <c r="R36" s="805"/>
      <c r="S36" s="730"/>
      <c r="T36" s="802"/>
      <c r="W36" s="801">
        <v>42461</v>
      </c>
      <c r="X36" s="802">
        <f>SUM(O62:O63)</f>
        <v>136.30000000000001</v>
      </c>
      <c r="Y36" s="802">
        <f>SUM(T62:T63)</f>
        <v>45.797000000000004</v>
      </c>
      <c r="Z36" s="803">
        <f t="shared" si="2"/>
        <v>90.503000000000014</v>
      </c>
    </row>
    <row r="37" spans="2:26" ht="15.75" customHeight="1">
      <c r="B37" s="806">
        <v>42339</v>
      </c>
      <c r="C37" s="807">
        <f t="shared" si="0"/>
        <v>60.150000000000006</v>
      </c>
      <c r="D37" s="807">
        <f t="shared" si="0"/>
        <v>16.549000000000003</v>
      </c>
      <c r="E37" s="777">
        <f t="shared" si="0"/>
        <v>43.600999999999999</v>
      </c>
      <c r="F37" s="808">
        <f t="shared" si="1"/>
        <v>404.56099999999992</v>
      </c>
      <c r="G37" s="809"/>
      <c r="H37" s="810"/>
      <c r="I37" s="811"/>
      <c r="J37"/>
      <c r="K37"/>
      <c r="L37" s="804">
        <v>130</v>
      </c>
      <c r="M37" s="805">
        <v>0.13</v>
      </c>
      <c r="N37" s="730">
        <v>903</v>
      </c>
      <c r="O37" s="802">
        <f t="shared" si="3"/>
        <v>117.39</v>
      </c>
      <c r="Q37" s="804">
        <v>35</v>
      </c>
      <c r="R37" s="805">
        <v>3.5000000000000003E-2</v>
      </c>
      <c r="S37" s="730">
        <v>903</v>
      </c>
      <c r="T37" s="802">
        <f t="shared" si="4"/>
        <v>31.605000000000004</v>
      </c>
      <c r="W37" s="801">
        <v>42491</v>
      </c>
      <c r="X37" s="802">
        <f>SUM(O65:O67)</f>
        <v>86.52000000000001</v>
      </c>
      <c r="Y37" s="802">
        <f>SUM(T65:T67)</f>
        <v>26.486000000000001</v>
      </c>
      <c r="Z37" s="803">
        <f t="shared" si="2"/>
        <v>60.034000000000006</v>
      </c>
    </row>
    <row r="38" spans="2:26" ht="15.75" customHeight="1">
      <c r="B38" s="812" t="s">
        <v>811</v>
      </c>
      <c r="C38" s="813"/>
      <c r="D38" s="813"/>
      <c r="E38" s="813"/>
      <c r="F38" s="814">
        <f>SUM(F27:F37)</f>
        <v>1510.4299999999996</v>
      </c>
      <c r="G38" s="815">
        <f>F38/12</f>
        <v>125.86916666666663</v>
      </c>
      <c r="H38" s="816">
        <v>0.76923076923076938</v>
      </c>
      <c r="I38" s="817">
        <f>H38*G38</f>
        <v>96.822435897435895</v>
      </c>
      <c r="J38"/>
      <c r="K38"/>
      <c r="L38" s="804">
        <v>320</v>
      </c>
      <c r="M38" s="805">
        <v>0.32</v>
      </c>
      <c r="N38" s="730">
        <v>1</v>
      </c>
      <c r="O38" s="802">
        <f t="shared" si="3"/>
        <v>0.32</v>
      </c>
      <c r="Q38" s="804">
        <v>113</v>
      </c>
      <c r="R38" s="805">
        <v>0.113</v>
      </c>
      <c r="S38" s="730">
        <v>1</v>
      </c>
      <c r="T38" s="802">
        <f t="shared" si="4"/>
        <v>0.113</v>
      </c>
      <c r="W38" s="801">
        <v>42522</v>
      </c>
      <c r="X38" s="802">
        <f>SUM(O69:O74)</f>
        <v>64.584999999999994</v>
      </c>
      <c r="Y38" s="802">
        <f>SUM(T69:T74)</f>
        <v>21.865000000000002</v>
      </c>
      <c r="Z38" s="803">
        <f t="shared" si="2"/>
        <v>42.719999999999992</v>
      </c>
    </row>
    <row r="39" spans="2:26" ht="16.25" customHeight="1">
      <c r="B39" s="818" t="s">
        <v>812</v>
      </c>
      <c r="C39" s="764"/>
      <c r="D39" s="764"/>
      <c r="E39" s="764"/>
      <c r="F39" s="763">
        <f>F37*12</f>
        <v>4854.7319999999991</v>
      </c>
      <c r="G39" s="763">
        <f t="shared" ref="G39:G43" si="5">F39/12</f>
        <v>404.56099999999992</v>
      </c>
      <c r="H39" s="819">
        <f>H38</f>
        <v>0.76923076923076938</v>
      </c>
      <c r="I39" s="820">
        <f t="shared" ref="I39:I43" si="6">H39*G39</f>
        <v>311.20076923076925</v>
      </c>
      <c r="J39"/>
      <c r="K39"/>
      <c r="L39" s="799">
        <v>42278</v>
      </c>
      <c r="M39" s="805"/>
      <c r="N39" s="730"/>
      <c r="O39" s="802"/>
      <c r="Q39" s="799">
        <v>42278</v>
      </c>
      <c r="R39" s="805"/>
      <c r="S39" s="730"/>
      <c r="T39" s="802"/>
      <c r="W39" s="801">
        <v>42583</v>
      </c>
      <c r="X39" s="802">
        <f>SUM(O76:O77)</f>
        <v>18.330000000000002</v>
      </c>
      <c r="Y39" s="802">
        <f>SUM(T76:T77)</f>
        <v>5.7330000000000005</v>
      </c>
      <c r="Z39" s="803">
        <f t="shared" si="2"/>
        <v>12.597000000000001</v>
      </c>
    </row>
    <row r="40" spans="2:26">
      <c r="B40" s="818" t="s">
        <v>813</v>
      </c>
      <c r="C40" s="764"/>
      <c r="D40" s="764"/>
      <c r="E40" s="764"/>
      <c r="F40" s="763">
        <f>F39</f>
        <v>4854.7319999999991</v>
      </c>
      <c r="G40" s="763">
        <f t="shared" si="5"/>
        <v>404.56099999999992</v>
      </c>
      <c r="H40" s="819">
        <f t="shared" ref="H40:H43" si="7">H39</f>
        <v>0.76923076923076938</v>
      </c>
      <c r="I40" s="820">
        <f t="shared" si="6"/>
        <v>311.20076923076925</v>
      </c>
      <c r="J40"/>
      <c r="K40"/>
      <c r="L40" s="804">
        <v>130</v>
      </c>
      <c r="M40" s="805">
        <v>0.13</v>
      </c>
      <c r="N40" s="730">
        <v>414</v>
      </c>
      <c r="O40" s="802">
        <f t="shared" si="3"/>
        <v>53.82</v>
      </c>
      <c r="Q40" s="804">
        <v>35</v>
      </c>
      <c r="R40" s="805">
        <v>3.5000000000000003E-2</v>
      </c>
      <c r="S40" s="730">
        <v>414</v>
      </c>
      <c r="T40" s="802">
        <f t="shared" si="4"/>
        <v>14.490000000000002</v>
      </c>
      <c r="W40" s="801">
        <v>42614</v>
      </c>
      <c r="X40" s="802">
        <f>SUM(O79:O80)</f>
        <v>46.410000000000004</v>
      </c>
      <c r="Y40" s="802">
        <f>SUM(T79:T80)</f>
        <v>13.73</v>
      </c>
      <c r="Z40" s="803">
        <f t="shared" si="2"/>
        <v>32.680000000000007</v>
      </c>
    </row>
    <row r="41" spans="2:26">
      <c r="B41" s="818" t="s">
        <v>814</v>
      </c>
      <c r="C41" s="764"/>
      <c r="D41" s="764"/>
      <c r="E41" s="764"/>
      <c r="F41" s="763">
        <f t="shared" ref="F41:F43" si="8">F40</f>
        <v>4854.7319999999991</v>
      </c>
      <c r="G41" s="763">
        <f t="shared" si="5"/>
        <v>404.56099999999992</v>
      </c>
      <c r="H41" s="819">
        <f t="shared" si="7"/>
        <v>0.76923076923076938</v>
      </c>
      <c r="I41" s="820">
        <f t="shared" si="6"/>
        <v>311.20076923076925</v>
      </c>
      <c r="J41"/>
      <c r="K41"/>
      <c r="L41" s="804">
        <v>130</v>
      </c>
      <c r="M41" s="805">
        <v>0.13</v>
      </c>
      <c r="N41" s="730">
        <v>25</v>
      </c>
      <c r="O41" s="802">
        <f t="shared" si="3"/>
        <v>3.25</v>
      </c>
      <c r="Q41" s="804">
        <v>41</v>
      </c>
      <c r="R41" s="805">
        <v>4.1000000000000002E-2</v>
      </c>
      <c r="S41" s="730">
        <v>25</v>
      </c>
      <c r="T41" s="802">
        <f t="shared" si="4"/>
        <v>1.0250000000000001</v>
      </c>
      <c r="W41" s="801">
        <v>42644</v>
      </c>
      <c r="X41" s="802">
        <f>SUM(O82:O84)</f>
        <v>93.6</v>
      </c>
      <c r="Y41" s="802">
        <f>SUM(T82:T84)</f>
        <v>26.402000000000001</v>
      </c>
      <c r="Z41" s="803">
        <f t="shared" si="2"/>
        <v>67.197999999999993</v>
      </c>
    </row>
    <row r="42" spans="2:26">
      <c r="B42" s="818" t="s">
        <v>815</v>
      </c>
      <c r="C42" s="764"/>
      <c r="D42" s="764"/>
      <c r="E42" s="764"/>
      <c r="F42" s="763">
        <f t="shared" si="8"/>
        <v>4854.7319999999991</v>
      </c>
      <c r="G42" s="763">
        <f t="shared" si="5"/>
        <v>404.56099999999992</v>
      </c>
      <c r="H42" s="819">
        <f t="shared" si="7"/>
        <v>0.76923076923076938</v>
      </c>
      <c r="I42" s="820">
        <f t="shared" si="6"/>
        <v>311.20076923076925</v>
      </c>
      <c r="J42"/>
      <c r="K42"/>
      <c r="L42" s="799">
        <v>42309</v>
      </c>
      <c r="M42" s="805"/>
      <c r="N42" s="730"/>
      <c r="O42" s="802"/>
      <c r="Q42" s="799">
        <v>42309</v>
      </c>
      <c r="R42" s="805"/>
      <c r="S42" s="730"/>
      <c r="T42" s="802"/>
      <c r="W42" s="801">
        <v>42675</v>
      </c>
      <c r="X42" s="802">
        <f>SUM(O86:O87)</f>
        <v>24.7</v>
      </c>
      <c r="Y42" s="802">
        <f>SUM(T86:T87)</f>
        <v>7.7330000000000005</v>
      </c>
      <c r="Z42" s="803">
        <f t="shared" si="2"/>
        <v>16.966999999999999</v>
      </c>
    </row>
    <row r="43" spans="2:26">
      <c r="B43" s="821" t="s">
        <v>816</v>
      </c>
      <c r="C43" s="777"/>
      <c r="D43" s="777"/>
      <c r="E43" s="777"/>
      <c r="F43" s="773">
        <f t="shared" si="8"/>
        <v>4854.7319999999991</v>
      </c>
      <c r="G43" s="773">
        <f t="shared" si="5"/>
        <v>404.56099999999992</v>
      </c>
      <c r="H43" s="822">
        <f t="shared" si="7"/>
        <v>0.76923076923076938</v>
      </c>
      <c r="I43" s="823">
        <f t="shared" si="6"/>
        <v>311.20076923076925</v>
      </c>
      <c r="J43"/>
      <c r="K43"/>
      <c r="L43" s="804">
        <v>130</v>
      </c>
      <c r="M43" s="805">
        <v>0.13</v>
      </c>
      <c r="N43" s="730">
        <v>901</v>
      </c>
      <c r="O43" s="802">
        <f t="shared" si="3"/>
        <v>117.13000000000001</v>
      </c>
      <c r="Q43" s="804">
        <v>35</v>
      </c>
      <c r="R43" s="805">
        <v>3.5000000000000003E-2</v>
      </c>
      <c r="S43" s="730">
        <v>901</v>
      </c>
      <c r="T43" s="802">
        <f t="shared" si="4"/>
        <v>31.535000000000004</v>
      </c>
      <c r="W43" s="801">
        <v>43009</v>
      </c>
      <c r="X43" s="802">
        <f>SUM(O89)</f>
        <v>49.660000000000004</v>
      </c>
      <c r="Y43" s="802">
        <f>SUM(T89)</f>
        <v>19.864000000000001</v>
      </c>
      <c r="Z43" s="803">
        <f t="shared" si="2"/>
        <v>29.796000000000003</v>
      </c>
    </row>
    <row r="44" spans="2:26">
      <c r="C44" s="824"/>
      <c r="D44" s="824"/>
      <c r="E44" s="824"/>
      <c r="J44"/>
      <c r="K44"/>
      <c r="L44" s="799">
        <v>42339</v>
      </c>
      <c r="M44" s="805"/>
      <c r="N44" s="730"/>
      <c r="O44" s="802"/>
      <c r="Q44" s="799">
        <v>42339</v>
      </c>
      <c r="R44" s="805"/>
      <c r="S44" s="730"/>
      <c r="T44" s="802"/>
      <c r="W44" s="801">
        <v>43040</v>
      </c>
      <c r="X44" s="802">
        <f>SUM(O91:O99)</f>
        <v>136.79999999999998</v>
      </c>
      <c r="Y44" s="802">
        <f>SUM(T91:T99)</f>
        <v>56.549000000000014</v>
      </c>
      <c r="Z44" s="803">
        <f t="shared" si="2"/>
        <v>80.250999999999976</v>
      </c>
    </row>
    <row r="45" spans="2:26" ht="21">
      <c r="B45" s="782" t="s">
        <v>817</v>
      </c>
      <c r="C45" s="824"/>
      <c r="D45" s="824"/>
      <c r="E45" s="824"/>
      <c r="J45"/>
      <c r="K45"/>
      <c r="L45" s="804">
        <v>130</v>
      </c>
      <c r="M45" s="805">
        <v>0.13</v>
      </c>
      <c r="N45" s="730">
        <v>443</v>
      </c>
      <c r="O45" s="802">
        <f t="shared" si="3"/>
        <v>57.59</v>
      </c>
      <c r="Q45" s="804">
        <v>35</v>
      </c>
      <c r="R45" s="805">
        <v>3.5000000000000003E-2</v>
      </c>
      <c r="S45" s="730">
        <v>443</v>
      </c>
      <c r="T45" s="802">
        <f t="shared" si="4"/>
        <v>15.505000000000001</v>
      </c>
      <c r="W45" s="801">
        <v>43070</v>
      </c>
      <c r="X45" s="802">
        <f>SUM(O101:O109)</f>
        <v>70.48</v>
      </c>
      <c r="Y45" s="802">
        <f>SUM(T101:T109)</f>
        <v>27.346000000000004</v>
      </c>
      <c r="Z45" s="803">
        <f t="shared" si="2"/>
        <v>43.134</v>
      </c>
    </row>
    <row r="46" spans="2:26" ht="64">
      <c r="B46" s="783" t="s">
        <v>62</v>
      </c>
      <c r="C46" s="784" t="s">
        <v>801</v>
      </c>
      <c r="D46" s="784" t="s">
        <v>802</v>
      </c>
      <c r="E46" s="784" t="s">
        <v>803</v>
      </c>
      <c r="F46" s="784" t="s">
        <v>804</v>
      </c>
      <c r="G46" s="785" t="s">
        <v>805</v>
      </c>
      <c r="H46" s="785" t="s">
        <v>806</v>
      </c>
      <c r="I46" s="786" t="s">
        <v>807</v>
      </c>
      <c r="J46"/>
      <c r="K46"/>
      <c r="L46" s="804">
        <v>130</v>
      </c>
      <c r="M46" s="805">
        <v>0.13</v>
      </c>
      <c r="N46" s="730">
        <v>12</v>
      </c>
      <c r="O46" s="802">
        <f t="shared" si="3"/>
        <v>1.56</v>
      </c>
      <c r="Q46" s="804">
        <v>54</v>
      </c>
      <c r="R46" s="805">
        <v>5.3999999999999999E-2</v>
      </c>
      <c r="S46" s="730">
        <v>12</v>
      </c>
      <c r="T46" s="802">
        <f t="shared" si="4"/>
        <v>0.64800000000000002</v>
      </c>
      <c r="W46" s="801">
        <v>43101</v>
      </c>
      <c r="X46" s="802">
        <f>SUM(O111:O122)</f>
        <v>74.220000000000013</v>
      </c>
      <c r="Y46" s="802">
        <f>SUM(T111:T122)</f>
        <v>28.611999999999995</v>
      </c>
      <c r="Z46" s="803">
        <f t="shared" si="2"/>
        <v>45.608000000000018</v>
      </c>
    </row>
    <row r="47" spans="2:26">
      <c r="B47" s="787">
        <v>42370</v>
      </c>
      <c r="C47" s="788">
        <f t="shared" ref="C47:E58" si="9">_xlfn.XLOOKUP($B47,$W$27:$W$54,X$27:X$54,0,0)</f>
        <v>36.195</v>
      </c>
      <c r="D47" s="788">
        <f t="shared" si="9"/>
        <v>12.717000000000001</v>
      </c>
      <c r="E47" s="764">
        <f t="shared" si="9"/>
        <v>23.478000000000002</v>
      </c>
      <c r="F47" s="887">
        <f>E47</f>
        <v>23.478000000000002</v>
      </c>
      <c r="G47" s="790"/>
      <c r="H47" s="791"/>
      <c r="I47" s="792"/>
      <c r="J47"/>
      <c r="K47"/>
      <c r="L47" s="804">
        <v>250</v>
      </c>
      <c r="M47" s="805">
        <v>0.25</v>
      </c>
      <c r="N47" s="730">
        <v>4</v>
      </c>
      <c r="O47" s="802">
        <f t="shared" si="3"/>
        <v>1</v>
      </c>
      <c r="Q47" s="804">
        <v>99</v>
      </c>
      <c r="R47" s="805">
        <v>9.9000000000000005E-2</v>
      </c>
      <c r="S47" s="730">
        <v>4</v>
      </c>
      <c r="T47" s="802">
        <f t="shared" si="4"/>
        <v>0.39600000000000002</v>
      </c>
      <c r="W47" s="801">
        <v>43132</v>
      </c>
      <c r="X47" s="802">
        <f>SUM(O124:O136)</f>
        <v>37.990000000000009</v>
      </c>
      <c r="Y47" s="802">
        <f>SUM(T124:T136)</f>
        <v>15.587999999999999</v>
      </c>
      <c r="Z47" s="803">
        <f t="shared" si="2"/>
        <v>22.402000000000008</v>
      </c>
    </row>
    <row r="48" spans="2:26">
      <c r="B48" s="787">
        <v>42401</v>
      </c>
      <c r="C48" s="788">
        <f t="shared" si="9"/>
        <v>107.11999999999999</v>
      </c>
      <c r="D48" s="788">
        <f t="shared" si="9"/>
        <v>38.134999999999998</v>
      </c>
      <c r="E48" s="764">
        <f t="shared" si="9"/>
        <v>68.984999999999985</v>
      </c>
      <c r="F48" s="825">
        <f>F47+E48</f>
        <v>92.462999999999994</v>
      </c>
      <c r="G48" s="797"/>
      <c r="I48" s="798"/>
      <c r="J48"/>
      <c r="K48"/>
      <c r="L48" s="799">
        <v>42370</v>
      </c>
      <c r="M48" s="805"/>
      <c r="N48" s="730"/>
      <c r="O48" s="802"/>
      <c r="Q48" s="799">
        <v>42370</v>
      </c>
      <c r="R48" s="805"/>
      <c r="S48" s="730"/>
      <c r="T48" s="802"/>
      <c r="W48" s="801">
        <v>43160</v>
      </c>
      <c r="X48" s="802">
        <f>SUM(O138:O148)</f>
        <v>52.08</v>
      </c>
      <c r="Y48" s="802">
        <f>SUM(T138:T148)</f>
        <v>18.464000000000006</v>
      </c>
      <c r="Z48" s="803">
        <f t="shared" si="2"/>
        <v>33.615999999999993</v>
      </c>
    </row>
    <row r="49" spans="2:26">
      <c r="B49" s="787">
        <v>42430</v>
      </c>
      <c r="C49" s="788">
        <f t="shared" si="9"/>
        <v>281.99</v>
      </c>
      <c r="D49" s="788">
        <f t="shared" si="9"/>
        <v>99.195999999999998</v>
      </c>
      <c r="E49" s="764">
        <f t="shared" si="9"/>
        <v>182.79400000000001</v>
      </c>
      <c r="F49" s="825">
        <f t="shared" ref="F49:F58" si="10">F48+E49</f>
        <v>275.25700000000001</v>
      </c>
      <c r="G49" s="797"/>
      <c r="I49" s="798"/>
      <c r="J49"/>
      <c r="K49"/>
      <c r="L49" s="804">
        <v>130</v>
      </c>
      <c r="M49" s="805">
        <v>0.13</v>
      </c>
      <c r="N49" s="730">
        <v>76</v>
      </c>
      <c r="O49" s="802">
        <f t="shared" si="3"/>
        <v>9.8800000000000008</v>
      </c>
      <c r="Q49" s="804">
        <v>35</v>
      </c>
      <c r="R49" s="805">
        <v>3.5000000000000003E-2</v>
      </c>
      <c r="S49" s="730">
        <v>76</v>
      </c>
      <c r="T49" s="802">
        <f t="shared" si="4"/>
        <v>2.66</v>
      </c>
      <c r="W49" s="801">
        <v>43191</v>
      </c>
      <c r="X49" s="802">
        <f>SUM(O150:O154)</f>
        <v>7.19</v>
      </c>
      <c r="Y49" s="802">
        <f>SUM(T150:T154)</f>
        <v>2.7130000000000001</v>
      </c>
      <c r="Z49" s="803">
        <f t="shared" si="2"/>
        <v>4.4770000000000003</v>
      </c>
    </row>
    <row r="50" spans="2:26">
      <c r="B50" s="787">
        <v>42461</v>
      </c>
      <c r="C50" s="788">
        <f t="shared" si="9"/>
        <v>136.30000000000001</v>
      </c>
      <c r="D50" s="788">
        <f t="shared" si="9"/>
        <v>45.797000000000004</v>
      </c>
      <c r="E50" s="764">
        <f t="shared" si="9"/>
        <v>90.503000000000014</v>
      </c>
      <c r="F50" s="825">
        <f t="shared" si="10"/>
        <v>365.76</v>
      </c>
      <c r="G50" s="797"/>
      <c r="I50" s="798"/>
      <c r="J50"/>
      <c r="K50"/>
      <c r="L50" s="804">
        <v>130</v>
      </c>
      <c r="M50" s="805">
        <v>0.13</v>
      </c>
      <c r="N50" s="730">
        <v>14</v>
      </c>
      <c r="O50" s="802">
        <f t="shared" si="3"/>
        <v>1.82</v>
      </c>
      <c r="Q50" s="804">
        <v>113</v>
      </c>
      <c r="R50" s="805">
        <v>0.113</v>
      </c>
      <c r="S50" s="730">
        <v>14</v>
      </c>
      <c r="T50" s="802">
        <f t="shared" si="4"/>
        <v>1.5820000000000001</v>
      </c>
      <c r="W50" s="801">
        <v>43252</v>
      </c>
      <c r="X50" s="802">
        <f>+O156</f>
        <v>0.13</v>
      </c>
      <c r="Y50" s="802">
        <f>+T156</f>
        <v>2.5000000000000001E-2</v>
      </c>
      <c r="Z50" s="803">
        <f t="shared" si="2"/>
        <v>0.10500000000000001</v>
      </c>
    </row>
    <row r="51" spans="2:26">
      <c r="B51" s="787">
        <v>42491</v>
      </c>
      <c r="C51" s="788">
        <f t="shared" si="9"/>
        <v>86.52000000000001</v>
      </c>
      <c r="D51" s="788">
        <f t="shared" si="9"/>
        <v>26.486000000000001</v>
      </c>
      <c r="E51" s="764">
        <f t="shared" si="9"/>
        <v>60.034000000000006</v>
      </c>
      <c r="F51" s="825">
        <f t="shared" si="10"/>
        <v>425.79399999999998</v>
      </c>
      <c r="G51" s="797"/>
      <c r="I51" s="798"/>
      <c r="J51"/>
      <c r="K51"/>
      <c r="L51" s="804">
        <v>320</v>
      </c>
      <c r="M51" s="805">
        <v>0.32</v>
      </c>
      <c r="N51" s="730">
        <v>72</v>
      </c>
      <c r="O51" s="802">
        <f t="shared" si="3"/>
        <v>23.04</v>
      </c>
      <c r="Q51" s="804">
        <v>113</v>
      </c>
      <c r="R51" s="805">
        <v>0.113</v>
      </c>
      <c r="S51" s="730">
        <v>72</v>
      </c>
      <c r="T51" s="802">
        <f t="shared" si="4"/>
        <v>8.136000000000001</v>
      </c>
      <c r="W51" s="801">
        <v>43313</v>
      </c>
      <c r="X51" s="802">
        <f>+O158</f>
        <v>2.8600000000000003</v>
      </c>
      <c r="Y51" s="802">
        <f>+T158</f>
        <v>1.1439999999999999</v>
      </c>
      <c r="Z51" s="803">
        <f t="shared" si="2"/>
        <v>1.7160000000000004</v>
      </c>
    </row>
    <row r="52" spans="2:26">
      <c r="B52" s="787">
        <v>42522</v>
      </c>
      <c r="C52" s="788">
        <f t="shared" si="9"/>
        <v>64.584999999999994</v>
      </c>
      <c r="D52" s="788">
        <f t="shared" si="9"/>
        <v>21.865000000000002</v>
      </c>
      <c r="E52" s="764">
        <f t="shared" si="9"/>
        <v>42.719999999999992</v>
      </c>
      <c r="F52" s="825">
        <f t="shared" si="10"/>
        <v>468.51399999999995</v>
      </c>
      <c r="G52" s="797"/>
      <c r="I52" s="798"/>
      <c r="J52"/>
      <c r="K52"/>
      <c r="L52" s="804">
        <v>485</v>
      </c>
      <c r="M52" s="805">
        <v>0.48499999999999999</v>
      </c>
      <c r="N52" s="730">
        <v>3</v>
      </c>
      <c r="O52" s="802">
        <f t="shared" si="3"/>
        <v>1.4550000000000001</v>
      </c>
      <c r="Q52" s="804">
        <v>113</v>
      </c>
      <c r="R52" s="805">
        <v>0.113</v>
      </c>
      <c r="S52" s="730">
        <v>3</v>
      </c>
      <c r="T52" s="802">
        <f t="shared" si="4"/>
        <v>0.33900000000000002</v>
      </c>
      <c r="W52" s="801">
        <v>43344</v>
      </c>
      <c r="X52" s="802">
        <f>SUM(O160:O164)</f>
        <v>14.81</v>
      </c>
      <c r="Y52" s="802">
        <f>SUM(T160:T164)</f>
        <v>6.1189999999999998</v>
      </c>
      <c r="Z52" s="803">
        <f t="shared" si="2"/>
        <v>8.6910000000000007</v>
      </c>
    </row>
    <row r="53" spans="2:26">
      <c r="B53" s="787">
        <v>42552</v>
      </c>
      <c r="C53" s="788">
        <f t="shared" si="9"/>
        <v>0</v>
      </c>
      <c r="D53" s="788">
        <f t="shared" si="9"/>
        <v>0</v>
      </c>
      <c r="E53" s="764">
        <f t="shared" si="9"/>
        <v>0</v>
      </c>
      <c r="F53" s="825">
        <f t="shared" si="10"/>
        <v>468.51399999999995</v>
      </c>
      <c r="G53" s="797"/>
      <c r="I53" s="798"/>
      <c r="J53"/>
      <c r="K53"/>
      <c r="L53" s="799">
        <v>42401</v>
      </c>
      <c r="M53" s="805"/>
      <c r="N53" s="730"/>
      <c r="O53" s="802"/>
      <c r="Q53" s="799">
        <v>42401</v>
      </c>
      <c r="R53" s="805"/>
      <c r="S53" s="730"/>
      <c r="T53" s="802"/>
      <c r="W53" s="801">
        <v>43374</v>
      </c>
      <c r="X53" s="802">
        <f>SUM(O166:O174)</f>
        <v>20.04</v>
      </c>
      <c r="Y53" s="802">
        <f>SUM(T166:T174)</f>
        <v>7.623000000000002</v>
      </c>
      <c r="Z53" s="803">
        <f t="shared" si="2"/>
        <v>12.416999999999998</v>
      </c>
    </row>
    <row r="54" spans="2:26">
      <c r="B54" s="787">
        <v>42583</v>
      </c>
      <c r="C54" s="788">
        <f t="shared" si="9"/>
        <v>18.330000000000002</v>
      </c>
      <c r="D54" s="788">
        <f t="shared" si="9"/>
        <v>5.7330000000000005</v>
      </c>
      <c r="E54" s="764">
        <f t="shared" si="9"/>
        <v>12.597000000000001</v>
      </c>
      <c r="F54" s="825">
        <f t="shared" si="10"/>
        <v>481.11099999999993</v>
      </c>
      <c r="G54" s="797"/>
      <c r="I54" s="798"/>
      <c r="J54"/>
      <c r="K54"/>
      <c r="L54" s="804">
        <v>95</v>
      </c>
      <c r="M54" s="805">
        <v>9.5000000000000001E-2</v>
      </c>
      <c r="N54" s="730">
        <v>24</v>
      </c>
      <c r="O54" s="802">
        <f t="shared" si="3"/>
        <v>2.2800000000000002</v>
      </c>
      <c r="Q54" s="804">
        <v>53</v>
      </c>
      <c r="R54" s="805">
        <v>5.2999999999999999E-2</v>
      </c>
      <c r="S54" s="730">
        <v>24</v>
      </c>
      <c r="T54" s="802">
        <f t="shared" si="4"/>
        <v>1.272</v>
      </c>
      <c r="W54" s="801">
        <v>43405</v>
      </c>
      <c r="X54" s="802">
        <f>SUM(O176:O181)</f>
        <v>15.030000000000001</v>
      </c>
      <c r="Y54" s="802">
        <f>SUM(T176:T181)</f>
        <v>3.8520000000000003</v>
      </c>
      <c r="Z54" s="803">
        <f t="shared" si="2"/>
        <v>11.178000000000001</v>
      </c>
    </row>
    <row r="55" spans="2:26">
      <c r="B55" s="787">
        <v>42614</v>
      </c>
      <c r="C55" s="788">
        <f t="shared" si="9"/>
        <v>46.410000000000004</v>
      </c>
      <c r="D55" s="788">
        <f t="shared" si="9"/>
        <v>13.73</v>
      </c>
      <c r="E55" s="764">
        <f t="shared" si="9"/>
        <v>32.680000000000007</v>
      </c>
      <c r="F55" s="825">
        <f t="shared" si="10"/>
        <v>513.79099999999994</v>
      </c>
      <c r="G55" s="797"/>
      <c r="I55" s="798"/>
      <c r="J55"/>
      <c r="K55"/>
      <c r="L55" s="804">
        <v>130</v>
      </c>
      <c r="M55" s="805">
        <v>0.13</v>
      </c>
      <c r="N55" s="730">
        <v>33</v>
      </c>
      <c r="O55" s="802">
        <f t="shared" si="3"/>
        <v>4.29</v>
      </c>
      <c r="Q55" s="804">
        <v>35</v>
      </c>
      <c r="R55" s="805">
        <v>3.5000000000000003E-2</v>
      </c>
      <c r="S55" s="730">
        <v>33</v>
      </c>
      <c r="T55" s="802">
        <f t="shared" si="4"/>
        <v>1.155</v>
      </c>
      <c r="W55" s="826" t="s">
        <v>26</v>
      </c>
      <c r="X55" s="802">
        <f>SUM(X27:X54)</f>
        <v>1946.61</v>
      </c>
      <c r="Y55" s="802">
        <f>SUM(Y27:Y54)</f>
        <v>650.702</v>
      </c>
      <c r="Z55" s="803">
        <f>SUM(Z27:Z54)</f>
        <v>1295.9079999999999</v>
      </c>
    </row>
    <row r="56" spans="2:26">
      <c r="B56" s="787">
        <v>42644</v>
      </c>
      <c r="C56" s="788">
        <f t="shared" si="9"/>
        <v>93.6</v>
      </c>
      <c r="D56" s="788">
        <f t="shared" si="9"/>
        <v>26.402000000000001</v>
      </c>
      <c r="E56" s="764">
        <f t="shared" si="9"/>
        <v>67.197999999999993</v>
      </c>
      <c r="F56" s="825">
        <f t="shared" si="10"/>
        <v>580.98899999999992</v>
      </c>
      <c r="G56" s="797"/>
      <c r="I56" s="798"/>
      <c r="J56"/>
      <c r="K56"/>
      <c r="L56" s="804">
        <v>130</v>
      </c>
      <c r="M56" s="805">
        <v>0.13</v>
      </c>
      <c r="N56" s="730">
        <v>3</v>
      </c>
      <c r="O56" s="802">
        <f t="shared" si="3"/>
        <v>0.39</v>
      </c>
      <c r="Q56" s="804">
        <v>113</v>
      </c>
      <c r="R56" s="805">
        <v>0.113</v>
      </c>
      <c r="S56" s="730">
        <v>3</v>
      </c>
      <c r="T56" s="802">
        <f t="shared" si="4"/>
        <v>0.33900000000000002</v>
      </c>
    </row>
    <row r="57" spans="2:26">
      <c r="B57" s="787">
        <v>42675</v>
      </c>
      <c r="C57" s="788">
        <f t="shared" si="9"/>
        <v>24.7</v>
      </c>
      <c r="D57" s="788">
        <f t="shared" si="9"/>
        <v>7.7330000000000005</v>
      </c>
      <c r="E57" s="764">
        <f t="shared" si="9"/>
        <v>16.966999999999999</v>
      </c>
      <c r="F57" s="825">
        <f t="shared" si="10"/>
        <v>597.9559999999999</v>
      </c>
      <c r="G57" s="797"/>
      <c r="I57" s="798"/>
      <c r="J57"/>
      <c r="K57"/>
      <c r="L57" s="804">
        <v>320</v>
      </c>
      <c r="M57" s="805">
        <v>0.32</v>
      </c>
      <c r="N57" s="730">
        <v>313</v>
      </c>
      <c r="O57" s="802">
        <f t="shared" si="3"/>
        <v>100.16</v>
      </c>
      <c r="Q57" s="804">
        <v>113</v>
      </c>
      <c r="R57" s="805">
        <v>0.113</v>
      </c>
      <c r="S57" s="730">
        <v>313</v>
      </c>
      <c r="T57" s="802">
        <f t="shared" si="4"/>
        <v>35.369</v>
      </c>
    </row>
    <row r="58" spans="2:26">
      <c r="B58" s="806">
        <v>42705</v>
      </c>
      <c r="C58" s="807">
        <f t="shared" si="9"/>
        <v>0</v>
      </c>
      <c r="D58" s="807">
        <f t="shared" si="9"/>
        <v>0</v>
      </c>
      <c r="E58" s="777">
        <f t="shared" si="9"/>
        <v>0</v>
      </c>
      <c r="F58" s="827">
        <f t="shared" si="10"/>
        <v>597.9559999999999</v>
      </c>
      <c r="G58" s="809"/>
      <c r="H58" s="810"/>
      <c r="I58" s="811"/>
      <c r="J58"/>
      <c r="K58"/>
      <c r="L58" s="799">
        <v>42430</v>
      </c>
      <c r="M58" s="805"/>
      <c r="N58" s="730"/>
      <c r="O58" s="802"/>
      <c r="Q58" s="799">
        <v>42430</v>
      </c>
      <c r="R58" s="805"/>
      <c r="S58" s="730"/>
      <c r="T58" s="802"/>
    </row>
    <row r="59" spans="2:26">
      <c r="B59" s="812" t="s">
        <v>818</v>
      </c>
      <c r="C59" s="813"/>
      <c r="D59" s="813"/>
      <c r="E59" s="813"/>
      <c r="F59" s="814">
        <f>SUM(F48:F58)</f>
        <v>4868.1049999999996</v>
      </c>
      <c r="G59" s="814">
        <f>F59/12</f>
        <v>405.67541666666665</v>
      </c>
      <c r="H59" s="828">
        <v>0.60815047021943569</v>
      </c>
      <c r="I59" s="829">
        <f>H59*G59</f>
        <v>246.71169540229883</v>
      </c>
      <c r="J59"/>
      <c r="K59"/>
      <c r="L59" s="804">
        <v>130</v>
      </c>
      <c r="M59" s="805">
        <v>0.13</v>
      </c>
      <c r="N59" s="730">
        <v>35</v>
      </c>
      <c r="O59" s="802">
        <f t="shared" si="3"/>
        <v>4.55</v>
      </c>
      <c r="Q59" s="804">
        <v>35</v>
      </c>
      <c r="R59" s="805">
        <v>3.5000000000000003E-2</v>
      </c>
      <c r="S59" s="730">
        <v>35</v>
      </c>
      <c r="T59" s="802">
        <f t="shared" si="4"/>
        <v>1.2250000000000001</v>
      </c>
    </row>
    <row r="60" spans="2:26">
      <c r="B60" s="818" t="s">
        <v>813</v>
      </c>
      <c r="C60" s="764"/>
      <c r="D60" s="764"/>
      <c r="E60" s="764"/>
      <c r="F60" s="763">
        <f>F58*12</f>
        <v>7175.4719999999988</v>
      </c>
      <c r="G60" s="763">
        <f t="shared" ref="G60:G64" si="11">F60/12</f>
        <v>597.9559999999999</v>
      </c>
      <c r="H60" s="819">
        <f>H59</f>
        <v>0.60815047021943569</v>
      </c>
      <c r="I60" s="820">
        <f t="shared" ref="I60:I64" si="12">H60*G60</f>
        <v>363.64722257053285</v>
      </c>
      <c r="J60"/>
      <c r="K60"/>
      <c r="L60" s="804">
        <v>320</v>
      </c>
      <c r="M60" s="805">
        <v>0.32</v>
      </c>
      <c r="N60" s="730">
        <v>867</v>
      </c>
      <c r="O60" s="802">
        <f t="shared" si="3"/>
        <v>277.44</v>
      </c>
      <c r="Q60" s="804">
        <v>113</v>
      </c>
      <c r="R60" s="805">
        <v>0.113</v>
      </c>
      <c r="S60" s="730">
        <v>867</v>
      </c>
      <c r="T60" s="802">
        <f t="shared" si="4"/>
        <v>97.971000000000004</v>
      </c>
    </row>
    <row r="61" spans="2:26">
      <c r="B61" s="818" t="s">
        <v>814</v>
      </c>
      <c r="C61" s="764"/>
      <c r="D61" s="764"/>
      <c r="E61" s="764"/>
      <c r="F61" s="763">
        <f>F60</f>
        <v>7175.4719999999988</v>
      </c>
      <c r="G61" s="763">
        <f t="shared" si="11"/>
        <v>597.9559999999999</v>
      </c>
      <c r="H61" s="819">
        <f t="shared" ref="H61:H64" si="13">H60</f>
        <v>0.60815047021943569</v>
      </c>
      <c r="I61" s="820">
        <f t="shared" si="12"/>
        <v>363.64722257053285</v>
      </c>
      <c r="J61"/>
      <c r="K61"/>
      <c r="L61" s="799">
        <v>42461</v>
      </c>
      <c r="M61" s="805"/>
      <c r="N61" s="730"/>
      <c r="O61" s="802"/>
      <c r="Q61" s="799">
        <v>42461</v>
      </c>
      <c r="R61" s="805"/>
      <c r="S61" s="730"/>
      <c r="T61" s="802"/>
    </row>
    <row r="62" spans="2:26">
      <c r="B62" s="818" t="s">
        <v>815</v>
      </c>
      <c r="C62" s="764"/>
      <c r="D62" s="764"/>
      <c r="E62" s="764"/>
      <c r="F62" s="763">
        <f t="shared" ref="F62:F64" si="14">F61</f>
        <v>7175.4719999999988</v>
      </c>
      <c r="G62" s="763">
        <f t="shared" si="11"/>
        <v>597.9559999999999</v>
      </c>
      <c r="H62" s="819">
        <f t="shared" si="13"/>
        <v>0.60815047021943569</v>
      </c>
      <c r="I62" s="820">
        <f t="shared" si="12"/>
        <v>363.64722257053285</v>
      </c>
      <c r="J62"/>
      <c r="K62"/>
      <c r="L62" s="804">
        <v>130</v>
      </c>
      <c r="M62" s="805">
        <v>0.13</v>
      </c>
      <c r="N62" s="730">
        <v>214</v>
      </c>
      <c r="O62" s="802">
        <f t="shared" si="3"/>
        <v>27.82</v>
      </c>
      <c r="Q62" s="804">
        <v>35</v>
      </c>
      <c r="R62" s="805">
        <v>3.5000000000000003E-2</v>
      </c>
      <c r="S62" s="730">
        <v>214</v>
      </c>
      <c r="T62" s="802">
        <f t="shared" si="4"/>
        <v>7.4900000000000011</v>
      </c>
    </row>
    <row r="63" spans="2:26">
      <c r="B63" s="818" t="s">
        <v>816</v>
      </c>
      <c r="C63" s="764"/>
      <c r="D63" s="764"/>
      <c r="E63" s="764"/>
      <c r="F63" s="763">
        <f t="shared" si="14"/>
        <v>7175.4719999999988</v>
      </c>
      <c r="G63" s="763">
        <f t="shared" si="11"/>
        <v>597.9559999999999</v>
      </c>
      <c r="H63" s="819">
        <f t="shared" si="13"/>
        <v>0.60815047021943569</v>
      </c>
      <c r="I63" s="820">
        <f t="shared" si="12"/>
        <v>363.64722257053285</v>
      </c>
      <c r="J63"/>
      <c r="K63"/>
      <c r="L63" s="804">
        <v>320</v>
      </c>
      <c r="M63" s="805">
        <v>0.32</v>
      </c>
      <c r="N63" s="730">
        <v>339</v>
      </c>
      <c r="O63" s="802">
        <f t="shared" si="3"/>
        <v>108.48</v>
      </c>
      <c r="Q63" s="804">
        <v>113</v>
      </c>
      <c r="R63" s="805">
        <v>0.113</v>
      </c>
      <c r="S63" s="730">
        <v>339</v>
      </c>
      <c r="T63" s="802">
        <f t="shared" si="4"/>
        <v>38.307000000000002</v>
      </c>
    </row>
    <row r="64" spans="2:26">
      <c r="B64" s="821" t="s">
        <v>819</v>
      </c>
      <c r="C64" s="777"/>
      <c r="D64" s="777"/>
      <c r="E64" s="777"/>
      <c r="F64" s="773">
        <f t="shared" si="14"/>
        <v>7175.4719999999988</v>
      </c>
      <c r="G64" s="773">
        <f t="shared" si="11"/>
        <v>597.9559999999999</v>
      </c>
      <c r="H64" s="822">
        <f t="shared" si="13"/>
        <v>0.60815047021943569</v>
      </c>
      <c r="I64" s="823">
        <f t="shared" si="12"/>
        <v>363.64722257053285</v>
      </c>
      <c r="J64"/>
      <c r="K64"/>
      <c r="L64" s="799">
        <v>42491</v>
      </c>
      <c r="M64" s="805"/>
      <c r="N64" s="730"/>
      <c r="O64" s="802"/>
      <c r="Q64" s="799">
        <v>42491</v>
      </c>
      <c r="R64" s="805"/>
      <c r="S64" s="730"/>
      <c r="T64" s="802"/>
    </row>
    <row r="65" spans="2:20">
      <c r="C65" s="824"/>
      <c r="D65" s="824"/>
      <c r="E65" s="824"/>
      <c r="J65"/>
      <c r="K65"/>
      <c r="L65" s="804">
        <v>130</v>
      </c>
      <c r="M65" s="805">
        <v>0.13</v>
      </c>
      <c r="N65" s="730">
        <v>379</v>
      </c>
      <c r="O65" s="802">
        <f t="shared" si="3"/>
        <v>49.27</v>
      </c>
      <c r="Q65" s="804">
        <v>35</v>
      </c>
      <c r="R65" s="805">
        <v>3.5000000000000003E-2</v>
      </c>
      <c r="S65" s="730">
        <v>379</v>
      </c>
      <c r="T65" s="802">
        <f t="shared" si="4"/>
        <v>13.265000000000001</v>
      </c>
    </row>
    <row r="66" spans="2:20">
      <c r="C66" s="824"/>
      <c r="D66" s="824"/>
      <c r="E66" s="824"/>
      <c r="J66"/>
      <c r="K66"/>
      <c r="L66" s="804">
        <v>130</v>
      </c>
      <c r="M66" s="805">
        <v>0.13</v>
      </c>
      <c r="N66" s="730">
        <v>1</v>
      </c>
      <c r="O66" s="802">
        <f t="shared" si="3"/>
        <v>0.13</v>
      </c>
      <c r="Q66" s="804">
        <v>113</v>
      </c>
      <c r="R66" s="805">
        <v>0.113</v>
      </c>
      <c r="S66" s="730">
        <v>1</v>
      </c>
      <c r="T66" s="802">
        <f t="shared" si="4"/>
        <v>0.113</v>
      </c>
    </row>
    <row r="67" spans="2:20">
      <c r="C67" s="824"/>
      <c r="D67" s="824"/>
      <c r="E67" s="824"/>
      <c r="J67"/>
      <c r="K67"/>
      <c r="L67" s="804">
        <v>320</v>
      </c>
      <c r="M67" s="805">
        <v>0.32</v>
      </c>
      <c r="N67" s="730">
        <v>116</v>
      </c>
      <c r="O67" s="802">
        <f t="shared" si="3"/>
        <v>37.119999999999997</v>
      </c>
      <c r="Q67" s="804">
        <v>113</v>
      </c>
      <c r="R67" s="805">
        <v>0.113</v>
      </c>
      <c r="S67" s="730">
        <v>116</v>
      </c>
      <c r="T67" s="802">
        <f t="shared" si="4"/>
        <v>13.108000000000001</v>
      </c>
    </row>
    <row r="68" spans="2:20">
      <c r="C68" s="824"/>
      <c r="D68" s="824"/>
      <c r="E68" s="824"/>
      <c r="J68"/>
      <c r="K68"/>
      <c r="L68" s="799">
        <v>42522</v>
      </c>
      <c r="M68" s="805"/>
      <c r="N68" s="730"/>
      <c r="O68" s="802"/>
      <c r="Q68" s="799">
        <v>42522</v>
      </c>
      <c r="R68" s="805"/>
      <c r="S68" s="730"/>
      <c r="T68" s="802"/>
    </row>
    <row r="69" spans="2:20">
      <c r="C69" s="824"/>
      <c r="D69" s="824"/>
      <c r="E69" s="824"/>
      <c r="J69"/>
      <c r="K69"/>
      <c r="L69" s="804">
        <v>130</v>
      </c>
      <c r="M69" s="805">
        <v>0.13</v>
      </c>
      <c r="N69" s="730">
        <v>129</v>
      </c>
      <c r="O69" s="802">
        <f t="shared" si="3"/>
        <v>16.77</v>
      </c>
      <c r="Q69" s="804">
        <v>35</v>
      </c>
      <c r="R69" s="805">
        <v>3.5000000000000003E-2</v>
      </c>
      <c r="S69" s="730">
        <v>129</v>
      </c>
      <c r="T69" s="802">
        <f t="shared" si="4"/>
        <v>4.5150000000000006</v>
      </c>
    </row>
    <row r="70" spans="2:20" ht="21">
      <c r="B70" s="782" t="s">
        <v>820</v>
      </c>
      <c r="C70" s="824"/>
      <c r="D70" s="824"/>
      <c r="E70" s="824"/>
      <c r="J70"/>
      <c r="K70"/>
      <c r="L70" s="804">
        <v>130</v>
      </c>
      <c r="M70" s="805">
        <v>0.13</v>
      </c>
      <c r="N70" s="730">
        <v>7</v>
      </c>
      <c r="O70" s="802">
        <f t="shared" si="3"/>
        <v>0.91</v>
      </c>
      <c r="Q70" s="804">
        <v>41</v>
      </c>
      <c r="R70" s="805">
        <v>4.1000000000000002E-2</v>
      </c>
      <c r="S70" s="730">
        <v>7</v>
      </c>
      <c r="T70" s="802">
        <f t="shared" si="4"/>
        <v>0.28700000000000003</v>
      </c>
    </row>
    <row r="71" spans="2:20" ht="64">
      <c r="B71" s="783" t="s">
        <v>62</v>
      </c>
      <c r="C71" s="784" t="s">
        <v>801</v>
      </c>
      <c r="D71" s="784" t="s">
        <v>802</v>
      </c>
      <c r="E71" s="784" t="s">
        <v>803</v>
      </c>
      <c r="F71" s="784" t="s">
        <v>804</v>
      </c>
      <c r="G71" s="785" t="s">
        <v>805</v>
      </c>
      <c r="H71" s="785" t="s">
        <v>806</v>
      </c>
      <c r="I71" s="786" t="s">
        <v>807</v>
      </c>
      <c r="J71"/>
      <c r="K71"/>
      <c r="L71" s="804">
        <v>250</v>
      </c>
      <c r="M71" s="805">
        <v>0.25</v>
      </c>
      <c r="N71" s="730">
        <v>2</v>
      </c>
      <c r="O71" s="802">
        <f t="shared" si="3"/>
        <v>0.5</v>
      </c>
      <c r="Q71" s="804">
        <v>113</v>
      </c>
      <c r="R71" s="805">
        <v>0.113</v>
      </c>
      <c r="S71" s="730">
        <v>2</v>
      </c>
      <c r="T71" s="802">
        <f t="shared" si="4"/>
        <v>0.22600000000000001</v>
      </c>
    </row>
    <row r="72" spans="2:20">
      <c r="B72" s="787">
        <v>42736</v>
      </c>
      <c r="C72" s="788">
        <f t="shared" ref="C72:E83" si="15">_xlfn.XLOOKUP($B72,$W$27:$W$54,X$27:X$54,0,0)</f>
        <v>0</v>
      </c>
      <c r="D72" s="788">
        <f t="shared" si="15"/>
        <v>0</v>
      </c>
      <c r="E72" s="764">
        <f t="shared" si="15"/>
        <v>0</v>
      </c>
      <c r="F72" s="825"/>
      <c r="G72" s="790"/>
      <c r="H72" s="791"/>
      <c r="I72" s="792"/>
      <c r="J72"/>
      <c r="K72"/>
      <c r="L72" s="804">
        <v>320</v>
      </c>
      <c r="M72" s="805">
        <v>0.32</v>
      </c>
      <c r="N72" s="730">
        <v>76</v>
      </c>
      <c r="O72" s="802">
        <f t="shared" si="3"/>
        <v>24.32</v>
      </c>
      <c r="Q72" s="804">
        <v>113</v>
      </c>
      <c r="R72" s="805">
        <v>0.113</v>
      </c>
      <c r="S72" s="730">
        <v>76</v>
      </c>
      <c r="T72" s="802">
        <f t="shared" si="4"/>
        <v>8.588000000000001</v>
      </c>
    </row>
    <row r="73" spans="2:20">
      <c r="B73" s="787">
        <v>42767</v>
      </c>
      <c r="C73" s="788">
        <f t="shared" si="15"/>
        <v>0</v>
      </c>
      <c r="D73" s="788">
        <f t="shared" si="15"/>
        <v>0</v>
      </c>
      <c r="E73" s="764">
        <f t="shared" si="15"/>
        <v>0</v>
      </c>
      <c r="F73" s="825">
        <f>F72+E73</f>
        <v>0</v>
      </c>
      <c r="G73" s="797"/>
      <c r="I73" s="798"/>
      <c r="J73"/>
      <c r="K73"/>
      <c r="L73" s="804">
        <v>300</v>
      </c>
      <c r="M73" s="805">
        <v>0.3</v>
      </c>
      <c r="N73" s="730">
        <v>72</v>
      </c>
      <c r="O73" s="802">
        <f t="shared" si="3"/>
        <v>21.599999999999998</v>
      </c>
      <c r="Q73" s="804">
        <v>113</v>
      </c>
      <c r="R73" s="805">
        <v>0.113</v>
      </c>
      <c r="S73" s="730">
        <v>72</v>
      </c>
      <c r="T73" s="802">
        <f t="shared" si="4"/>
        <v>8.136000000000001</v>
      </c>
    </row>
    <row r="74" spans="2:20">
      <c r="B74" s="787">
        <v>42795</v>
      </c>
      <c r="C74" s="788">
        <f t="shared" si="15"/>
        <v>0</v>
      </c>
      <c r="D74" s="788">
        <f t="shared" si="15"/>
        <v>0</v>
      </c>
      <c r="E74" s="764">
        <f t="shared" si="15"/>
        <v>0</v>
      </c>
      <c r="F74" s="825">
        <f t="shared" ref="F74:F83" si="16">F73+E74</f>
        <v>0</v>
      </c>
      <c r="G74" s="797"/>
      <c r="I74" s="798"/>
      <c r="L74" s="804">
        <v>485</v>
      </c>
      <c r="M74" s="805">
        <v>0.48499999999999999</v>
      </c>
      <c r="N74" s="730">
        <v>1</v>
      </c>
      <c r="O74" s="802">
        <f t="shared" si="3"/>
        <v>0.48499999999999999</v>
      </c>
      <c r="Q74" s="804">
        <v>113</v>
      </c>
      <c r="R74" s="805">
        <v>0.113</v>
      </c>
      <c r="S74" s="730">
        <v>1</v>
      </c>
      <c r="T74" s="802">
        <f t="shared" si="4"/>
        <v>0.113</v>
      </c>
    </row>
    <row r="75" spans="2:20">
      <c r="B75" s="787">
        <v>42826</v>
      </c>
      <c r="C75" s="788">
        <f t="shared" si="15"/>
        <v>0</v>
      </c>
      <c r="D75" s="788">
        <f t="shared" si="15"/>
        <v>0</v>
      </c>
      <c r="E75" s="764">
        <f t="shared" si="15"/>
        <v>0</v>
      </c>
      <c r="F75" s="825">
        <f t="shared" si="16"/>
        <v>0</v>
      </c>
      <c r="G75" s="797"/>
      <c r="I75" s="798"/>
      <c r="L75" s="799">
        <v>42583</v>
      </c>
      <c r="M75" s="805"/>
      <c r="N75" s="730"/>
      <c r="O75" s="802"/>
      <c r="Q75" s="799">
        <v>42583</v>
      </c>
      <c r="R75" s="805"/>
      <c r="S75" s="730"/>
      <c r="T75" s="802"/>
    </row>
    <row r="76" spans="2:20">
      <c r="B76" s="787">
        <v>42856</v>
      </c>
      <c r="C76" s="788">
        <f t="shared" si="15"/>
        <v>0</v>
      </c>
      <c r="D76" s="788">
        <f t="shared" si="15"/>
        <v>0</v>
      </c>
      <c r="E76" s="764">
        <f t="shared" si="15"/>
        <v>0</v>
      </c>
      <c r="F76" s="825">
        <f t="shared" si="16"/>
        <v>0</v>
      </c>
      <c r="G76" s="797"/>
      <c r="I76" s="798"/>
      <c r="L76" s="804">
        <v>130</v>
      </c>
      <c r="M76" s="805">
        <v>0.13</v>
      </c>
      <c r="N76" s="730">
        <v>99</v>
      </c>
      <c r="O76" s="802">
        <f t="shared" si="3"/>
        <v>12.870000000000001</v>
      </c>
      <c r="Q76" s="804">
        <v>35</v>
      </c>
      <c r="R76" s="805">
        <v>3.5000000000000003E-2</v>
      </c>
      <c r="S76" s="730">
        <v>99</v>
      </c>
      <c r="T76" s="802">
        <f t="shared" si="4"/>
        <v>3.4650000000000003</v>
      </c>
    </row>
    <row r="77" spans="2:20">
      <c r="B77" s="787">
        <v>42887</v>
      </c>
      <c r="C77" s="788">
        <f t="shared" si="15"/>
        <v>0</v>
      </c>
      <c r="D77" s="788">
        <f t="shared" si="15"/>
        <v>0</v>
      </c>
      <c r="E77" s="764">
        <f t="shared" si="15"/>
        <v>0</v>
      </c>
      <c r="F77" s="825">
        <f t="shared" si="16"/>
        <v>0</v>
      </c>
      <c r="G77" s="797"/>
      <c r="I77" s="798"/>
      <c r="L77" s="804">
        <v>130</v>
      </c>
      <c r="M77" s="805">
        <v>0.13</v>
      </c>
      <c r="N77" s="730">
        <v>42</v>
      </c>
      <c r="O77" s="802">
        <f t="shared" si="3"/>
        <v>5.46</v>
      </c>
      <c r="Q77" s="804">
        <v>54</v>
      </c>
      <c r="R77" s="805">
        <v>5.3999999999999999E-2</v>
      </c>
      <c r="S77" s="730">
        <v>42</v>
      </c>
      <c r="T77" s="802">
        <f t="shared" si="4"/>
        <v>2.2679999999999998</v>
      </c>
    </row>
    <row r="78" spans="2:20">
      <c r="B78" s="787">
        <v>42917</v>
      </c>
      <c r="C78" s="788">
        <f t="shared" si="15"/>
        <v>0</v>
      </c>
      <c r="D78" s="788">
        <f t="shared" si="15"/>
        <v>0</v>
      </c>
      <c r="E78" s="764">
        <f t="shared" si="15"/>
        <v>0</v>
      </c>
      <c r="F78" s="825">
        <f t="shared" si="16"/>
        <v>0</v>
      </c>
      <c r="G78" s="797"/>
      <c r="I78" s="798"/>
      <c r="L78" s="799">
        <v>42614</v>
      </c>
      <c r="M78" s="805"/>
      <c r="N78" s="730"/>
      <c r="O78" s="802"/>
      <c r="Q78" s="799">
        <v>42614</v>
      </c>
      <c r="R78" s="805"/>
      <c r="S78" s="730"/>
      <c r="T78" s="802"/>
    </row>
    <row r="79" spans="2:20">
      <c r="B79" s="787">
        <v>42948</v>
      </c>
      <c r="C79" s="788">
        <f t="shared" si="15"/>
        <v>0</v>
      </c>
      <c r="D79" s="788">
        <f t="shared" si="15"/>
        <v>0</v>
      </c>
      <c r="E79" s="764">
        <f t="shared" si="15"/>
        <v>0</v>
      </c>
      <c r="F79" s="825">
        <f t="shared" si="16"/>
        <v>0</v>
      </c>
      <c r="G79" s="797"/>
      <c r="I79" s="798"/>
      <c r="L79" s="804">
        <v>130</v>
      </c>
      <c r="M79" s="805">
        <v>0.13</v>
      </c>
      <c r="N79" s="730">
        <v>292</v>
      </c>
      <c r="O79" s="802">
        <f t="shared" si="3"/>
        <v>37.96</v>
      </c>
      <c r="Q79" s="804">
        <v>35</v>
      </c>
      <c r="R79" s="805">
        <v>3.5000000000000003E-2</v>
      </c>
      <c r="S79" s="730">
        <v>292</v>
      </c>
      <c r="T79" s="802">
        <f t="shared" si="4"/>
        <v>10.220000000000001</v>
      </c>
    </row>
    <row r="80" spans="2:20">
      <c r="B80" s="787">
        <v>42979</v>
      </c>
      <c r="C80" s="788">
        <f t="shared" si="15"/>
        <v>0</v>
      </c>
      <c r="D80" s="788">
        <f t="shared" si="15"/>
        <v>0</v>
      </c>
      <c r="E80" s="764">
        <f t="shared" si="15"/>
        <v>0</v>
      </c>
      <c r="F80" s="825">
        <f t="shared" si="16"/>
        <v>0</v>
      </c>
      <c r="G80" s="797"/>
      <c r="I80" s="798"/>
      <c r="L80" s="804">
        <v>130</v>
      </c>
      <c r="M80" s="805">
        <v>0.13</v>
      </c>
      <c r="N80" s="730">
        <v>65</v>
      </c>
      <c r="O80" s="802">
        <f t="shared" si="3"/>
        <v>8.4500000000000011</v>
      </c>
      <c r="Q80" s="804">
        <v>54</v>
      </c>
      <c r="R80" s="805">
        <v>5.3999999999999999E-2</v>
      </c>
      <c r="S80" s="730">
        <v>65</v>
      </c>
      <c r="T80" s="802">
        <f t="shared" si="4"/>
        <v>3.51</v>
      </c>
    </row>
    <row r="81" spans="2:20">
      <c r="B81" s="787">
        <v>43009</v>
      </c>
      <c r="C81" s="788">
        <f t="shared" si="15"/>
        <v>49.660000000000004</v>
      </c>
      <c r="D81" s="788">
        <f t="shared" si="15"/>
        <v>19.864000000000001</v>
      </c>
      <c r="E81" s="764">
        <f t="shared" si="15"/>
        <v>29.796000000000003</v>
      </c>
      <c r="F81" s="825">
        <f t="shared" si="16"/>
        <v>29.796000000000003</v>
      </c>
      <c r="G81" s="797"/>
      <c r="I81" s="798"/>
      <c r="L81" s="799">
        <v>42644</v>
      </c>
      <c r="M81" s="805"/>
      <c r="N81" s="730"/>
      <c r="O81" s="802"/>
      <c r="Q81" s="799">
        <v>42644</v>
      </c>
      <c r="R81" s="805"/>
      <c r="S81" s="730"/>
      <c r="T81" s="802"/>
    </row>
    <row r="82" spans="2:20">
      <c r="B82" s="787">
        <v>43040</v>
      </c>
      <c r="C82" s="788">
        <f t="shared" si="15"/>
        <v>136.79999999999998</v>
      </c>
      <c r="D82" s="788">
        <f t="shared" si="15"/>
        <v>56.549000000000014</v>
      </c>
      <c r="E82" s="764">
        <f t="shared" si="15"/>
        <v>80.250999999999976</v>
      </c>
      <c r="F82" s="825">
        <f t="shared" si="16"/>
        <v>110.04699999999998</v>
      </c>
      <c r="G82" s="797"/>
      <c r="I82" s="798"/>
      <c r="L82" s="804">
        <v>130</v>
      </c>
      <c r="M82" s="805">
        <v>0.13</v>
      </c>
      <c r="N82" s="730">
        <v>2</v>
      </c>
      <c r="O82" s="802">
        <f t="shared" si="3"/>
        <v>0.26</v>
      </c>
      <c r="Q82" s="804">
        <v>28</v>
      </c>
      <c r="R82" s="805">
        <v>2.8000000000000001E-2</v>
      </c>
      <c r="S82" s="730">
        <v>2</v>
      </c>
      <c r="T82" s="802">
        <f t="shared" si="4"/>
        <v>5.6000000000000001E-2</v>
      </c>
    </row>
    <row r="83" spans="2:20">
      <c r="B83" s="806">
        <v>43070</v>
      </c>
      <c r="C83" s="807">
        <f t="shared" si="15"/>
        <v>70.48</v>
      </c>
      <c r="D83" s="807">
        <f t="shared" si="15"/>
        <v>27.346000000000004</v>
      </c>
      <c r="E83" s="777">
        <f t="shared" si="15"/>
        <v>43.134</v>
      </c>
      <c r="F83" s="827">
        <f t="shared" si="16"/>
        <v>153.18099999999998</v>
      </c>
      <c r="G83" s="809"/>
      <c r="H83" s="810"/>
      <c r="I83" s="811"/>
      <c r="L83" s="804">
        <v>130</v>
      </c>
      <c r="M83" s="805">
        <v>0.13</v>
      </c>
      <c r="N83" s="730">
        <v>654</v>
      </c>
      <c r="O83" s="802">
        <f t="shared" si="3"/>
        <v>85.02</v>
      </c>
      <c r="Q83" s="804">
        <v>35</v>
      </c>
      <c r="R83" s="805">
        <v>3.5000000000000003E-2</v>
      </c>
      <c r="S83" s="730">
        <v>654</v>
      </c>
      <c r="T83" s="802">
        <f t="shared" si="4"/>
        <v>22.89</v>
      </c>
    </row>
    <row r="84" spans="2:20">
      <c r="B84" s="812" t="s">
        <v>821</v>
      </c>
      <c r="C84" s="813"/>
      <c r="D84" s="813"/>
      <c r="E84" s="813"/>
      <c r="F84" s="814">
        <f>SUM(F73:F83)</f>
        <v>293.024</v>
      </c>
      <c r="G84" s="814">
        <f>F84/12</f>
        <v>24.418666666666667</v>
      </c>
      <c r="H84" s="828">
        <v>0.90446521287642778</v>
      </c>
      <c r="I84" s="829">
        <f>H84*G84</f>
        <v>22.085834544825197</v>
      </c>
      <c r="L84" s="804">
        <v>130</v>
      </c>
      <c r="M84" s="805">
        <v>0.13</v>
      </c>
      <c r="N84" s="730">
        <v>64</v>
      </c>
      <c r="O84" s="802">
        <f t="shared" si="3"/>
        <v>8.32</v>
      </c>
      <c r="Q84" s="804">
        <v>54</v>
      </c>
      <c r="R84" s="805">
        <v>5.3999999999999999E-2</v>
      </c>
      <c r="S84" s="730">
        <v>64</v>
      </c>
      <c r="T84" s="802">
        <f t="shared" si="4"/>
        <v>3.456</v>
      </c>
    </row>
    <row r="85" spans="2:20">
      <c r="B85" s="818" t="s">
        <v>814</v>
      </c>
      <c r="C85" s="764"/>
      <c r="D85" s="764"/>
      <c r="E85" s="764"/>
      <c r="F85" s="763">
        <f>F83*12</f>
        <v>1838.1719999999998</v>
      </c>
      <c r="G85" s="763">
        <f t="shared" ref="G85:G89" si="17">F85/12</f>
        <v>153.18099999999998</v>
      </c>
      <c r="H85" s="819">
        <f>H84</f>
        <v>0.90446521287642778</v>
      </c>
      <c r="I85" s="820">
        <f t="shared" ref="I85:I89" si="18">H85*G85</f>
        <v>138.54688577362407</v>
      </c>
      <c r="L85" s="799">
        <v>42675</v>
      </c>
      <c r="M85" s="805"/>
      <c r="N85" s="730"/>
      <c r="O85" s="802"/>
      <c r="Q85" s="799">
        <v>42675</v>
      </c>
      <c r="R85" s="805"/>
      <c r="S85" s="730"/>
      <c r="T85" s="802"/>
    </row>
    <row r="86" spans="2:20">
      <c r="B86" s="818" t="s">
        <v>815</v>
      </c>
      <c r="C86" s="764"/>
      <c r="D86" s="764"/>
      <c r="E86" s="764"/>
      <c r="F86" s="763">
        <f>F85</f>
        <v>1838.1719999999998</v>
      </c>
      <c r="G86" s="763">
        <f t="shared" si="17"/>
        <v>153.18099999999998</v>
      </c>
      <c r="H86" s="819">
        <f t="shared" ref="H86:H89" si="19">H85</f>
        <v>0.90446521287642778</v>
      </c>
      <c r="I86" s="820">
        <f t="shared" si="18"/>
        <v>138.54688577362407</v>
      </c>
      <c r="L86" s="804">
        <v>130</v>
      </c>
      <c r="M86" s="805">
        <v>0.13</v>
      </c>
      <c r="N86" s="730">
        <v>133</v>
      </c>
      <c r="O86" s="802">
        <f t="shared" si="3"/>
        <v>17.29</v>
      </c>
      <c r="Q86" s="804">
        <v>35</v>
      </c>
      <c r="R86" s="805">
        <v>3.5000000000000003E-2</v>
      </c>
      <c r="S86" s="730">
        <v>133</v>
      </c>
      <c r="T86" s="802">
        <f t="shared" si="4"/>
        <v>4.6550000000000002</v>
      </c>
    </row>
    <row r="87" spans="2:20">
      <c r="B87" s="818" t="s">
        <v>816</v>
      </c>
      <c r="C87" s="764"/>
      <c r="D87" s="764"/>
      <c r="E87" s="764"/>
      <c r="F87" s="763">
        <f t="shared" ref="F87:F89" si="20">F86</f>
        <v>1838.1719999999998</v>
      </c>
      <c r="G87" s="763">
        <f t="shared" si="17"/>
        <v>153.18099999999998</v>
      </c>
      <c r="H87" s="819">
        <f t="shared" si="19"/>
        <v>0.90446521287642778</v>
      </c>
      <c r="I87" s="820">
        <f t="shared" si="18"/>
        <v>138.54688577362407</v>
      </c>
      <c r="L87" s="804">
        <v>130</v>
      </c>
      <c r="M87" s="805">
        <v>0.13</v>
      </c>
      <c r="N87" s="730">
        <v>57</v>
      </c>
      <c r="O87" s="802">
        <f t="shared" si="3"/>
        <v>7.41</v>
      </c>
      <c r="Q87" s="804">
        <v>54</v>
      </c>
      <c r="R87" s="805">
        <v>5.3999999999999999E-2</v>
      </c>
      <c r="S87" s="730">
        <v>57</v>
      </c>
      <c r="T87" s="802">
        <f t="shared" si="4"/>
        <v>3.0779999999999998</v>
      </c>
    </row>
    <row r="88" spans="2:20">
      <c r="B88" s="818" t="s">
        <v>819</v>
      </c>
      <c r="C88" s="764"/>
      <c r="D88" s="764"/>
      <c r="E88" s="764"/>
      <c r="F88" s="763">
        <f t="shared" si="20"/>
        <v>1838.1719999999998</v>
      </c>
      <c r="G88" s="763">
        <f t="shared" si="17"/>
        <v>153.18099999999998</v>
      </c>
      <c r="H88" s="819">
        <f t="shared" si="19"/>
        <v>0.90446521287642778</v>
      </c>
      <c r="I88" s="820">
        <f t="shared" si="18"/>
        <v>138.54688577362407</v>
      </c>
      <c r="L88" s="799">
        <v>43009</v>
      </c>
      <c r="M88" s="805"/>
      <c r="N88" s="730"/>
      <c r="O88" s="802"/>
      <c r="Q88" s="799"/>
      <c r="R88" s="805"/>
      <c r="S88" s="730"/>
      <c r="T88" s="802"/>
    </row>
    <row r="89" spans="2:20">
      <c r="B89" s="821" t="s">
        <v>822</v>
      </c>
      <c r="C89" s="777"/>
      <c r="D89" s="777"/>
      <c r="E89" s="777"/>
      <c r="F89" s="773">
        <f t="shared" si="20"/>
        <v>1838.1719999999998</v>
      </c>
      <c r="G89" s="773">
        <f t="shared" si="17"/>
        <v>153.18099999999998</v>
      </c>
      <c r="H89" s="822">
        <f t="shared" si="19"/>
        <v>0.90446521287642778</v>
      </c>
      <c r="I89" s="823">
        <f t="shared" si="18"/>
        <v>138.54688577362407</v>
      </c>
      <c r="L89" s="804">
        <v>130</v>
      </c>
      <c r="M89" s="805">
        <v>0.13</v>
      </c>
      <c r="N89" s="730">
        <v>382</v>
      </c>
      <c r="O89" s="802">
        <f t="shared" si="3"/>
        <v>49.660000000000004</v>
      </c>
      <c r="Q89" s="804">
        <v>52</v>
      </c>
      <c r="R89" s="805">
        <v>5.1999999999999998E-2</v>
      </c>
      <c r="S89" s="730">
        <v>382</v>
      </c>
      <c r="T89" s="802">
        <f t="shared" si="4"/>
        <v>19.864000000000001</v>
      </c>
    </row>
    <row r="90" spans="2:20">
      <c r="C90" s="824"/>
      <c r="D90" s="824"/>
      <c r="E90" s="824"/>
      <c r="L90" s="799">
        <v>43040</v>
      </c>
      <c r="M90" s="805"/>
      <c r="N90" s="730"/>
      <c r="O90" s="802"/>
      <c r="Q90" s="799">
        <v>43040</v>
      </c>
      <c r="R90" s="805"/>
      <c r="S90" s="730"/>
      <c r="T90" s="802"/>
    </row>
    <row r="91" spans="2:20">
      <c r="C91" s="824"/>
      <c r="D91" s="824"/>
      <c r="E91" s="824"/>
      <c r="L91" s="804">
        <v>130</v>
      </c>
      <c r="M91" s="805">
        <v>0.13</v>
      </c>
      <c r="N91" s="730">
        <v>29</v>
      </c>
      <c r="O91" s="802">
        <f t="shared" si="3"/>
        <v>3.77</v>
      </c>
      <c r="Q91" s="804">
        <v>46</v>
      </c>
      <c r="R91" s="805">
        <v>4.5999999999999999E-2</v>
      </c>
      <c r="S91" s="730">
        <v>29</v>
      </c>
      <c r="T91" s="802">
        <f t="shared" si="4"/>
        <v>1.3340000000000001</v>
      </c>
    </row>
    <row r="92" spans="2:20">
      <c r="C92" s="824"/>
      <c r="D92" s="824"/>
      <c r="E92" s="824"/>
      <c r="L92" s="804">
        <v>130</v>
      </c>
      <c r="M92" s="805">
        <v>0.13</v>
      </c>
      <c r="N92" s="730">
        <v>807</v>
      </c>
      <c r="O92" s="802">
        <f t="shared" si="3"/>
        <v>104.91</v>
      </c>
      <c r="Q92" s="804">
        <v>52</v>
      </c>
      <c r="R92" s="805">
        <v>5.1999999999999998E-2</v>
      </c>
      <c r="S92" s="730">
        <v>807</v>
      </c>
      <c r="T92" s="802">
        <f t="shared" si="4"/>
        <v>41.963999999999999</v>
      </c>
    </row>
    <row r="93" spans="2:20">
      <c r="C93" s="824"/>
      <c r="D93" s="824"/>
      <c r="E93" s="824"/>
      <c r="L93" s="804">
        <v>130</v>
      </c>
      <c r="M93" s="805">
        <v>0.13</v>
      </c>
      <c r="N93" s="730">
        <v>69</v>
      </c>
      <c r="O93" s="802">
        <f t="shared" ref="O93:O109" si="21">+M93*N93</f>
        <v>8.9700000000000006</v>
      </c>
      <c r="Q93" s="804">
        <v>80</v>
      </c>
      <c r="R93" s="805">
        <v>0.08</v>
      </c>
      <c r="S93" s="730">
        <v>69</v>
      </c>
      <c r="T93" s="802">
        <f t="shared" ref="T93:T109" si="22">+R93*S93</f>
        <v>5.5200000000000005</v>
      </c>
    </row>
    <row r="94" spans="2:20" ht="21">
      <c r="B94" s="782" t="s">
        <v>823</v>
      </c>
      <c r="C94" s="824"/>
      <c r="D94" s="824"/>
      <c r="E94" s="824"/>
      <c r="L94" s="804">
        <v>130</v>
      </c>
      <c r="M94" s="805">
        <v>0.13</v>
      </c>
      <c r="N94" s="730">
        <v>9</v>
      </c>
      <c r="O94" s="802">
        <f t="shared" si="21"/>
        <v>1.17</v>
      </c>
      <c r="Q94" s="804">
        <v>92</v>
      </c>
      <c r="R94" s="805">
        <v>9.1999999999999998E-2</v>
      </c>
      <c r="S94" s="730">
        <v>9</v>
      </c>
      <c r="T94" s="802">
        <f t="shared" si="22"/>
        <v>0.82799999999999996</v>
      </c>
    </row>
    <row r="95" spans="2:20" ht="64">
      <c r="B95" s="783" t="s">
        <v>62</v>
      </c>
      <c r="C95" s="784" t="s">
        <v>801</v>
      </c>
      <c r="D95" s="784" t="s">
        <v>802</v>
      </c>
      <c r="E95" s="784" t="s">
        <v>803</v>
      </c>
      <c r="F95" s="784" t="s">
        <v>804</v>
      </c>
      <c r="G95" s="785" t="s">
        <v>805</v>
      </c>
      <c r="H95" s="785" t="s">
        <v>806</v>
      </c>
      <c r="I95" s="786" t="s">
        <v>807</v>
      </c>
      <c r="L95" s="804">
        <v>130</v>
      </c>
      <c r="M95" s="805">
        <v>0.13</v>
      </c>
      <c r="N95" s="730">
        <v>30</v>
      </c>
      <c r="O95" s="802">
        <f t="shared" si="21"/>
        <v>3.9000000000000004</v>
      </c>
      <c r="Q95" s="804">
        <v>108</v>
      </c>
      <c r="R95" s="805">
        <v>0.108</v>
      </c>
      <c r="S95" s="730">
        <v>30</v>
      </c>
      <c r="T95" s="802">
        <f t="shared" si="22"/>
        <v>3.2399999999999998</v>
      </c>
    </row>
    <row r="96" spans="2:20">
      <c r="B96" s="787">
        <v>43101</v>
      </c>
      <c r="C96" s="788">
        <f t="shared" ref="C96:E107" si="23">_xlfn.XLOOKUP($B96,$W$27:$W$54,X$27:X$54,0,0)</f>
        <v>74.220000000000013</v>
      </c>
      <c r="D96" s="788">
        <f t="shared" si="23"/>
        <v>28.611999999999995</v>
      </c>
      <c r="E96" s="764">
        <f t="shared" si="23"/>
        <v>45.608000000000018</v>
      </c>
      <c r="F96" s="887">
        <f>E96</f>
        <v>45.608000000000018</v>
      </c>
      <c r="G96" s="790"/>
      <c r="H96" s="791"/>
      <c r="I96" s="792"/>
      <c r="L96" s="804">
        <v>320</v>
      </c>
      <c r="M96" s="805">
        <v>0.32</v>
      </c>
      <c r="N96" s="730">
        <v>1</v>
      </c>
      <c r="O96" s="802">
        <f t="shared" si="21"/>
        <v>0.32</v>
      </c>
      <c r="Q96" s="804">
        <v>52</v>
      </c>
      <c r="R96" s="805">
        <v>5.1999999999999998E-2</v>
      </c>
      <c r="S96" s="730">
        <v>1</v>
      </c>
      <c r="T96" s="802">
        <f t="shared" si="22"/>
        <v>5.1999999999999998E-2</v>
      </c>
    </row>
    <row r="97" spans="2:20">
      <c r="B97" s="787">
        <v>43132</v>
      </c>
      <c r="C97" s="788">
        <f t="shared" si="23"/>
        <v>37.990000000000009</v>
      </c>
      <c r="D97" s="788">
        <f t="shared" si="23"/>
        <v>15.587999999999999</v>
      </c>
      <c r="E97" s="764">
        <f t="shared" si="23"/>
        <v>22.402000000000008</v>
      </c>
      <c r="F97" s="825">
        <f>F96+E97</f>
        <v>68.010000000000019</v>
      </c>
      <c r="G97" s="797"/>
      <c r="I97" s="798"/>
      <c r="L97" s="804">
        <v>320</v>
      </c>
      <c r="M97" s="805">
        <v>0.32</v>
      </c>
      <c r="N97" s="730">
        <v>15</v>
      </c>
      <c r="O97" s="802">
        <f t="shared" si="21"/>
        <v>4.8</v>
      </c>
      <c r="Q97" s="804">
        <v>69</v>
      </c>
      <c r="R97" s="805">
        <v>6.9000000000000006E-2</v>
      </c>
      <c r="S97" s="730">
        <v>15</v>
      </c>
      <c r="T97" s="802">
        <f t="shared" si="22"/>
        <v>1.0350000000000001</v>
      </c>
    </row>
    <row r="98" spans="2:20">
      <c r="B98" s="787">
        <v>43160</v>
      </c>
      <c r="C98" s="788">
        <f t="shared" si="23"/>
        <v>52.08</v>
      </c>
      <c r="D98" s="788">
        <f t="shared" si="23"/>
        <v>18.464000000000006</v>
      </c>
      <c r="E98" s="764">
        <f t="shared" si="23"/>
        <v>33.615999999999993</v>
      </c>
      <c r="F98" s="825">
        <f t="shared" ref="F98:F107" si="24">F97+E98</f>
        <v>101.626</v>
      </c>
      <c r="G98" s="797"/>
      <c r="I98" s="798"/>
      <c r="L98" s="804">
        <v>320</v>
      </c>
      <c r="M98" s="805">
        <v>0.32</v>
      </c>
      <c r="N98" s="730">
        <v>16</v>
      </c>
      <c r="O98" s="802">
        <f t="shared" si="21"/>
        <v>5.12</v>
      </c>
      <c r="Q98" s="804">
        <v>80</v>
      </c>
      <c r="R98" s="805">
        <v>0.08</v>
      </c>
      <c r="S98" s="730">
        <v>16</v>
      </c>
      <c r="T98" s="802">
        <f t="shared" si="22"/>
        <v>1.28</v>
      </c>
    </row>
    <row r="99" spans="2:20">
      <c r="B99" s="787">
        <v>43191</v>
      </c>
      <c r="C99" s="788">
        <f t="shared" si="23"/>
        <v>7.19</v>
      </c>
      <c r="D99" s="788">
        <f t="shared" si="23"/>
        <v>2.7130000000000001</v>
      </c>
      <c r="E99" s="764">
        <f t="shared" si="23"/>
        <v>4.4770000000000003</v>
      </c>
      <c r="F99" s="825">
        <f t="shared" si="24"/>
        <v>106.10300000000001</v>
      </c>
      <c r="G99" s="797"/>
      <c r="I99" s="798"/>
      <c r="L99" s="804">
        <v>320</v>
      </c>
      <c r="M99" s="805">
        <v>0.32</v>
      </c>
      <c r="N99" s="730">
        <v>12</v>
      </c>
      <c r="O99" s="802">
        <f t="shared" si="21"/>
        <v>3.84</v>
      </c>
      <c r="Q99" s="804">
        <v>108</v>
      </c>
      <c r="R99" s="805">
        <v>0.108</v>
      </c>
      <c r="S99" s="730">
        <v>12</v>
      </c>
      <c r="T99" s="802">
        <f t="shared" si="22"/>
        <v>1.296</v>
      </c>
    </row>
    <row r="100" spans="2:20">
      <c r="B100" s="787">
        <v>43221</v>
      </c>
      <c r="C100" s="788">
        <f t="shared" si="23"/>
        <v>0</v>
      </c>
      <c r="D100" s="788">
        <f t="shared" si="23"/>
        <v>0</v>
      </c>
      <c r="E100" s="764">
        <f t="shared" si="23"/>
        <v>0</v>
      </c>
      <c r="F100" s="825">
        <f t="shared" si="24"/>
        <v>106.10300000000001</v>
      </c>
      <c r="G100" s="797"/>
      <c r="I100" s="798"/>
      <c r="L100" s="799">
        <v>43070</v>
      </c>
      <c r="M100" s="805"/>
      <c r="N100" s="730"/>
      <c r="O100" s="802"/>
      <c r="Q100" s="799">
        <v>43070</v>
      </c>
      <c r="R100" s="805"/>
      <c r="S100" s="730"/>
      <c r="T100" s="802"/>
    </row>
    <row r="101" spans="2:20">
      <c r="B101" s="787">
        <v>43252</v>
      </c>
      <c r="C101" s="788">
        <f t="shared" si="23"/>
        <v>0.13</v>
      </c>
      <c r="D101" s="788">
        <f t="shared" si="23"/>
        <v>2.5000000000000001E-2</v>
      </c>
      <c r="E101" s="764">
        <f t="shared" si="23"/>
        <v>0.10500000000000001</v>
      </c>
      <c r="F101" s="825">
        <f t="shared" si="24"/>
        <v>106.20800000000001</v>
      </c>
      <c r="G101" s="797"/>
      <c r="I101" s="798"/>
      <c r="L101" s="804">
        <v>130</v>
      </c>
      <c r="M101" s="805">
        <v>0.13</v>
      </c>
      <c r="N101" s="730">
        <v>4</v>
      </c>
      <c r="O101" s="802">
        <f t="shared" si="21"/>
        <v>0.52</v>
      </c>
      <c r="Q101" s="804">
        <v>46</v>
      </c>
      <c r="R101" s="805">
        <v>4.5999999999999999E-2</v>
      </c>
      <c r="S101" s="730">
        <v>4</v>
      </c>
      <c r="T101" s="802">
        <f t="shared" si="22"/>
        <v>0.184</v>
      </c>
    </row>
    <row r="102" spans="2:20">
      <c r="B102" s="787">
        <v>43282</v>
      </c>
      <c r="C102" s="788">
        <f t="shared" si="23"/>
        <v>0</v>
      </c>
      <c r="D102" s="788">
        <f t="shared" si="23"/>
        <v>0</v>
      </c>
      <c r="E102" s="764">
        <f t="shared" si="23"/>
        <v>0</v>
      </c>
      <c r="F102" s="825">
        <f t="shared" si="24"/>
        <v>106.20800000000001</v>
      </c>
      <c r="G102" s="797"/>
      <c r="I102" s="798"/>
      <c r="L102" s="804">
        <v>130</v>
      </c>
      <c r="M102" s="805">
        <v>0.13</v>
      </c>
      <c r="N102" s="730">
        <v>414</v>
      </c>
      <c r="O102" s="802">
        <f t="shared" si="21"/>
        <v>53.82</v>
      </c>
      <c r="Q102" s="804">
        <v>52</v>
      </c>
      <c r="R102" s="805">
        <v>5.1999999999999998E-2</v>
      </c>
      <c r="S102" s="730">
        <v>414</v>
      </c>
      <c r="T102" s="802">
        <f t="shared" si="22"/>
        <v>21.527999999999999</v>
      </c>
    </row>
    <row r="103" spans="2:20">
      <c r="B103" s="787">
        <v>43313</v>
      </c>
      <c r="C103" s="788">
        <f t="shared" si="23"/>
        <v>2.8600000000000003</v>
      </c>
      <c r="D103" s="788">
        <f t="shared" si="23"/>
        <v>1.1439999999999999</v>
      </c>
      <c r="E103" s="764">
        <f t="shared" si="23"/>
        <v>1.7160000000000004</v>
      </c>
      <c r="F103" s="825">
        <f t="shared" si="24"/>
        <v>107.92400000000001</v>
      </c>
      <c r="G103" s="797"/>
      <c r="I103" s="798"/>
      <c r="L103" s="804">
        <v>130</v>
      </c>
      <c r="M103" s="805">
        <v>0.13</v>
      </c>
      <c r="N103" s="730">
        <v>20</v>
      </c>
      <c r="O103" s="802">
        <f t="shared" si="21"/>
        <v>2.6</v>
      </c>
      <c r="Q103" s="804">
        <v>54</v>
      </c>
      <c r="R103" s="805">
        <v>5.3999999999999999E-2</v>
      </c>
      <c r="S103" s="730">
        <v>20</v>
      </c>
      <c r="T103" s="802">
        <f t="shared" si="22"/>
        <v>1.08</v>
      </c>
    </row>
    <row r="104" spans="2:20">
      <c r="B104" s="787">
        <v>43344</v>
      </c>
      <c r="C104" s="788">
        <f t="shared" si="23"/>
        <v>14.81</v>
      </c>
      <c r="D104" s="788">
        <f t="shared" si="23"/>
        <v>6.1189999999999998</v>
      </c>
      <c r="E104" s="764">
        <f t="shared" si="23"/>
        <v>8.6910000000000007</v>
      </c>
      <c r="F104" s="825">
        <f t="shared" si="24"/>
        <v>116.61500000000001</v>
      </c>
      <c r="G104" s="797"/>
      <c r="I104" s="798"/>
      <c r="L104" s="804">
        <v>130</v>
      </c>
      <c r="M104" s="805">
        <v>0.13</v>
      </c>
      <c r="N104" s="730">
        <v>6</v>
      </c>
      <c r="O104" s="802">
        <f t="shared" si="21"/>
        <v>0.78</v>
      </c>
      <c r="Q104" s="804">
        <v>69</v>
      </c>
      <c r="R104" s="805">
        <v>6.9000000000000006E-2</v>
      </c>
      <c r="S104" s="730">
        <v>6</v>
      </c>
      <c r="T104" s="802">
        <f t="shared" si="22"/>
        <v>0.41400000000000003</v>
      </c>
    </row>
    <row r="105" spans="2:20">
      <c r="B105" s="787">
        <v>43374</v>
      </c>
      <c r="C105" s="788">
        <f t="shared" si="23"/>
        <v>20.04</v>
      </c>
      <c r="D105" s="788">
        <f t="shared" si="23"/>
        <v>7.623000000000002</v>
      </c>
      <c r="E105" s="764">
        <f t="shared" si="23"/>
        <v>12.416999999999998</v>
      </c>
      <c r="F105" s="825">
        <f t="shared" si="24"/>
        <v>129.03200000000001</v>
      </c>
      <c r="G105" s="797"/>
      <c r="I105" s="798"/>
      <c r="L105" s="804">
        <v>130</v>
      </c>
      <c r="M105" s="805">
        <v>0.13</v>
      </c>
      <c r="N105" s="730">
        <v>10</v>
      </c>
      <c r="O105" s="802">
        <f t="shared" si="21"/>
        <v>1.3</v>
      </c>
      <c r="Q105" s="804">
        <v>80</v>
      </c>
      <c r="R105" s="805">
        <v>0.08</v>
      </c>
      <c r="S105" s="730">
        <v>10</v>
      </c>
      <c r="T105" s="802">
        <f t="shared" si="22"/>
        <v>0.8</v>
      </c>
    </row>
    <row r="106" spans="2:20">
      <c r="B106" s="787">
        <v>43405</v>
      </c>
      <c r="C106" s="788">
        <f t="shared" si="23"/>
        <v>15.030000000000001</v>
      </c>
      <c r="D106" s="788">
        <f t="shared" si="23"/>
        <v>3.8520000000000003</v>
      </c>
      <c r="E106" s="764">
        <f t="shared" si="23"/>
        <v>11.178000000000001</v>
      </c>
      <c r="F106" s="825">
        <f t="shared" si="24"/>
        <v>140.21</v>
      </c>
      <c r="G106" s="797"/>
      <c r="I106" s="798"/>
      <c r="L106" s="804">
        <v>130</v>
      </c>
      <c r="M106" s="805">
        <v>0.13</v>
      </c>
      <c r="N106" s="730">
        <v>4</v>
      </c>
      <c r="O106" s="802">
        <f t="shared" si="21"/>
        <v>0.52</v>
      </c>
      <c r="Q106" s="804">
        <v>92</v>
      </c>
      <c r="R106" s="805">
        <v>9.1999999999999998E-2</v>
      </c>
      <c r="S106" s="730">
        <v>4</v>
      </c>
      <c r="T106" s="802">
        <f t="shared" si="22"/>
        <v>0.36799999999999999</v>
      </c>
    </row>
    <row r="107" spans="2:20">
      <c r="B107" s="806">
        <v>43435</v>
      </c>
      <c r="C107" s="807">
        <f t="shared" si="23"/>
        <v>0</v>
      </c>
      <c r="D107" s="807">
        <f t="shared" si="23"/>
        <v>0</v>
      </c>
      <c r="E107" s="777">
        <f t="shared" si="23"/>
        <v>0</v>
      </c>
      <c r="F107" s="827">
        <f t="shared" si="24"/>
        <v>140.21</v>
      </c>
      <c r="G107" s="809"/>
      <c r="H107" s="810"/>
      <c r="I107" s="811"/>
      <c r="L107" s="804">
        <v>190</v>
      </c>
      <c r="M107" s="805">
        <v>0.19</v>
      </c>
      <c r="N107" s="730">
        <v>2</v>
      </c>
      <c r="O107" s="802">
        <f t="shared" si="21"/>
        <v>0.38</v>
      </c>
      <c r="Q107" s="804">
        <v>52</v>
      </c>
      <c r="R107" s="805">
        <v>5.1999999999999998E-2</v>
      </c>
      <c r="S107" s="730">
        <v>2</v>
      </c>
      <c r="T107" s="802">
        <f t="shared" si="22"/>
        <v>0.104</v>
      </c>
    </row>
    <row r="108" spans="2:20">
      <c r="B108" s="812" t="s">
        <v>824</v>
      </c>
      <c r="C108" s="813"/>
      <c r="D108" s="813"/>
      <c r="E108" s="813"/>
      <c r="F108" s="814">
        <f>SUM(F97:F107)</f>
        <v>1228.249</v>
      </c>
      <c r="G108" s="814">
        <f>F108/12</f>
        <v>102.35408333333334</v>
      </c>
      <c r="H108" s="828">
        <f>H84</f>
        <v>0.90446521287642778</v>
      </c>
      <c r="I108" s="829">
        <f>H108*G108</f>
        <v>92.575707770854962</v>
      </c>
      <c r="L108" s="804">
        <v>320</v>
      </c>
      <c r="M108" s="805">
        <v>0.32</v>
      </c>
      <c r="N108" s="730">
        <v>14</v>
      </c>
      <c r="O108" s="802">
        <f t="shared" si="21"/>
        <v>4.4800000000000004</v>
      </c>
      <c r="Q108" s="804">
        <v>80</v>
      </c>
      <c r="R108" s="805">
        <v>0.08</v>
      </c>
      <c r="S108" s="730">
        <v>14</v>
      </c>
      <c r="T108" s="802">
        <f t="shared" si="22"/>
        <v>1.1200000000000001</v>
      </c>
    </row>
    <row r="109" spans="2:20">
      <c r="B109" s="818" t="s">
        <v>815</v>
      </c>
      <c r="C109" s="764"/>
      <c r="D109" s="764"/>
      <c r="E109" s="764"/>
      <c r="F109" s="763">
        <f>F107*12</f>
        <v>1682.52</v>
      </c>
      <c r="G109" s="763">
        <f>F109/12</f>
        <v>140.21</v>
      </c>
      <c r="H109" s="819">
        <f>H108</f>
        <v>0.90446521287642778</v>
      </c>
      <c r="I109" s="820">
        <f>H109*G109</f>
        <v>126.81506749740394</v>
      </c>
      <c r="L109" s="804">
        <v>320</v>
      </c>
      <c r="M109" s="805">
        <v>0.32</v>
      </c>
      <c r="N109" s="730">
        <v>19</v>
      </c>
      <c r="O109" s="802">
        <f t="shared" si="21"/>
        <v>6.08</v>
      </c>
      <c r="Q109" s="804">
        <v>92</v>
      </c>
      <c r="R109" s="805">
        <v>9.1999999999999998E-2</v>
      </c>
      <c r="S109" s="730">
        <v>19</v>
      </c>
      <c r="T109" s="802">
        <f t="shared" si="22"/>
        <v>1.748</v>
      </c>
    </row>
    <row r="110" spans="2:20">
      <c r="B110" s="818" t="s">
        <v>816</v>
      </c>
      <c r="C110" s="764"/>
      <c r="D110" s="764"/>
      <c r="E110" s="764"/>
      <c r="F110" s="763">
        <f>F109</f>
        <v>1682.52</v>
      </c>
      <c r="G110" s="763">
        <f>F110/12</f>
        <v>140.21</v>
      </c>
      <c r="H110" s="819">
        <f>H109</f>
        <v>0.90446521287642778</v>
      </c>
      <c r="I110" s="820">
        <f>H110*G110</f>
        <v>126.81506749740394</v>
      </c>
      <c r="L110" s="799">
        <v>43101</v>
      </c>
      <c r="M110" s="805" t="s">
        <v>766</v>
      </c>
      <c r="N110" s="730" t="s">
        <v>766</v>
      </c>
      <c r="O110" s="802" t="s">
        <v>766</v>
      </c>
      <c r="Q110" s="799">
        <v>43101</v>
      </c>
      <c r="R110" s="805" t="s">
        <v>766</v>
      </c>
      <c r="S110" s="730" t="s">
        <v>766</v>
      </c>
      <c r="T110" s="802" t="s">
        <v>766</v>
      </c>
    </row>
    <row r="111" spans="2:20">
      <c r="B111" s="818" t="s">
        <v>819</v>
      </c>
      <c r="C111" s="764"/>
      <c r="D111" s="764"/>
      <c r="E111" s="764"/>
      <c r="F111" s="763">
        <f t="shared" ref="F111:F113" si="25">F110</f>
        <v>1682.52</v>
      </c>
      <c r="G111" s="763">
        <f t="shared" ref="G111:G113" si="26">F111/12</f>
        <v>140.21</v>
      </c>
      <c r="H111" s="819">
        <f t="shared" ref="H111:H113" si="27">H110</f>
        <v>0.90446521287642778</v>
      </c>
      <c r="I111" s="820">
        <f t="shared" ref="I111:I113" si="28">H111*G111</f>
        <v>126.81506749740394</v>
      </c>
      <c r="L111" s="804">
        <v>130</v>
      </c>
      <c r="M111" s="805">
        <v>0.13</v>
      </c>
      <c r="N111" s="730">
        <v>11</v>
      </c>
      <c r="O111" s="802">
        <f>+M111*N111</f>
        <v>1.4300000000000002</v>
      </c>
      <c r="Q111" s="804">
        <v>41</v>
      </c>
      <c r="R111" s="805">
        <v>4.1000000000000002E-2</v>
      </c>
      <c r="S111" s="730">
        <v>11</v>
      </c>
      <c r="T111" s="802">
        <f>+R111*S111</f>
        <v>0.45100000000000001</v>
      </c>
    </row>
    <row r="112" spans="2:20">
      <c r="B112" s="818" t="s">
        <v>822</v>
      </c>
      <c r="C112" s="764"/>
      <c r="D112" s="764"/>
      <c r="E112" s="764"/>
      <c r="F112" s="763">
        <f t="shared" si="25"/>
        <v>1682.52</v>
      </c>
      <c r="G112" s="763">
        <f t="shared" si="26"/>
        <v>140.21</v>
      </c>
      <c r="H112" s="819">
        <f t="shared" si="27"/>
        <v>0.90446521287642778</v>
      </c>
      <c r="I112" s="820">
        <f t="shared" si="28"/>
        <v>126.81506749740394</v>
      </c>
      <c r="L112" s="804">
        <v>130</v>
      </c>
      <c r="M112" s="805">
        <v>0.13</v>
      </c>
      <c r="N112" s="730">
        <v>34</v>
      </c>
      <c r="O112" s="802">
        <f t="shared" ref="O112:O122" si="29">+M112*N112</f>
        <v>4.42</v>
      </c>
      <c r="Q112" s="804">
        <v>42</v>
      </c>
      <c r="R112" s="805">
        <v>4.2000000000000003E-2</v>
      </c>
      <c r="S112" s="730">
        <v>34</v>
      </c>
      <c r="T112" s="802">
        <f t="shared" ref="T112:T122" si="30">+R112*S112</f>
        <v>1.4280000000000002</v>
      </c>
    </row>
    <row r="113" spans="2:20">
      <c r="B113" s="821" t="s">
        <v>825</v>
      </c>
      <c r="C113" s="777"/>
      <c r="D113" s="777"/>
      <c r="E113" s="777"/>
      <c r="F113" s="773">
        <f t="shared" si="25"/>
        <v>1682.52</v>
      </c>
      <c r="G113" s="773">
        <f t="shared" si="26"/>
        <v>140.21</v>
      </c>
      <c r="H113" s="822">
        <f t="shared" si="27"/>
        <v>0.90446521287642778</v>
      </c>
      <c r="I113" s="823">
        <f t="shared" si="28"/>
        <v>126.81506749740394</v>
      </c>
      <c r="L113" s="804">
        <v>130</v>
      </c>
      <c r="M113" s="805">
        <v>0.13</v>
      </c>
      <c r="N113" s="730">
        <v>19</v>
      </c>
      <c r="O113" s="802">
        <f t="shared" si="29"/>
        <v>2.4700000000000002</v>
      </c>
      <c r="Q113" s="804">
        <v>48</v>
      </c>
      <c r="R113" s="805">
        <v>4.8000000000000001E-2</v>
      </c>
      <c r="S113" s="730">
        <v>19</v>
      </c>
      <c r="T113" s="802">
        <f t="shared" si="30"/>
        <v>0.91200000000000003</v>
      </c>
    </row>
    <row r="114" spans="2:20">
      <c r="C114" s="824"/>
      <c r="D114" s="824"/>
      <c r="E114" s="824"/>
      <c r="L114" s="804">
        <v>130</v>
      </c>
      <c r="M114" s="805">
        <v>0.13</v>
      </c>
      <c r="N114" s="730">
        <v>216</v>
      </c>
      <c r="O114" s="802">
        <f t="shared" si="29"/>
        <v>28.080000000000002</v>
      </c>
      <c r="Q114" s="804">
        <v>52</v>
      </c>
      <c r="R114" s="805">
        <v>5.1999999999999998E-2</v>
      </c>
      <c r="S114" s="730">
        <v>216</v>
      </c>
      <c r="T114" s="802">
        <f t="shared" si="30"/>
        <v>11.231999999999999</v>
      </c>
    </row>
    <row r="115" spans="2:20">
      <c r="C115" s="824"/>
      <c r="D115" s="824"/>
      <c r="E115" s="824"/>
      <c r="L115" s="804">
        <v>130</v>
      </c>
      <c r="M115" s="805">
        <v>0.13</v>
      </c>
      <c r="N115" s="730">
        <v>78</v>
      </c>
      <c r="O115" s="802">
        <f t="shared" si="29"/>
        <v>10.14</v>
      </c>
      <c r="Q115" s="804">
        <v>54</v>
      </c>
      <c r="R115" s="805">
        <v>5.3999999999999999E-2</v>
      </c>
      <c r="S115" s="730">
        <v>78</v>
      </c>
      <c r="T115" s="802">
        <f t="shared" si="30"/>
        <v>4.2119999999999997</v>
      </c>
    </row>
    <row r="116" spans="2:20">
      <c r="C116" s="824"/>
      <c r="D116" s="824"/>
      <c r="E116" s="824"/>
      <c r="L116" s="804">
        <v>130</v>
      </c>
      <c r="M116" s="805">
        <v>0.13</v>
      </c>
      <c r="N116" s="730">
        <v>26</v>
      </c>
      <c r="O116" s="802">
        <f t="shared" si="29"/>
        <v>3.38</v>
      </c>
      <c r="Q116" s="804">
        <v>60</v>
      </c>
      <c r="R116" s="805">
        <v>0.06</v>
      </c>
      <c r="S116" s="730">
        <v>26</v>
      </c>
      <c r="T116" s="802">
        <f t="shared" si="30"/>
        <v>1.56</v>
      </c>
    </row>
    <row r="117" spans="2:20">
      <c r="C117" s="824"/>
      <c r="D117" s="824"/>
      <c r="E117" s="824"/>
      <c r="L117" s="804">
        <v>130</v>
      </c>
      <c r="M117" s="805">
        <v>0.13</v>
      </c>
      <c r="N117" s="730">
        <v>13</v>
      </c>
      <c r="O117" s="802">
        <f t="shared" si="29"/>
        <v>1.69</v>
      </c>
      <c r="Q117" s="804">
        <v>69</v>
      </c>
      <c r="R117" s="805">
        <v>6.9000000000000006E-2</v>
      </c>
      <c r="S117" s="730">
        <v>13</v>
      </c>
      <c r="T117" s="802">
        <f t="shared" si="30"/>
        <v>0.89700000000000002</v>
      </c>
    </row>
    <row r="118" spans="2:20">
      <c r="C118" s="824"/>
      <c r="D118" s="824"/>
      <c r="E118" s="824"/>
      <c r="L118" s="804">
        <v>130</v>
      </c>
      <c r="M118" s="805">
        <v>0.13</v>
      </c>
      <c r="N118" s="730">
        <v>6</v>
      </c>
      <c r="O118" s="802">
        <f t="shared" si="29"/>
        <v>0.78</v>
      </c>
      <c r="Q118" s="804">
        <v>80</v>
      </c>
      <c r="R118" s="805">
        <v>0.08</v>
      </c>
      <c r="S118" s="730">
        <v>6</v>
      </c>
      <c r="T118" s="802">
        <f t="shared" si="30"/>
        <v>0.48</v>
      </c>
    </row>
    <row r="119" spans="2:20">
      <c r="C119" s="824"/>
      <c r="D119" s="824"/>
      <c r="E119" s="824"/>
      <c r="L119" s="804">
        <v>130</v>
      </c>
      <c r="M119" s="805">
        <v>0.13</v>
      </c>
      <c r="N119" s="730">
        <v>3</v>
      </c>
      <c r="O119" s="802">
        <f t="shared" si="29"/>
        <v>0.39</v>
      </c>
      <c r="Q119" s="804">
        <v>108</v>
      </c>
      <c r="R119" s="805">
        <v>0.108</v>
      </c>
      <c r="S119" s="730">
        <v>3</v>
      </c>
      <c r="T119" s="802">
        <f t="shared" si="30"/>
        <v>0.32400000000000001</v>
      </c>
    </row>
    <row r="120" spans="2:20">
      <c r="C120" s="824"/>
      <c r="D120" s="824"/>
      <c r="E120" s="824"/>
      <c r="L120" s="804">
        <v>130</v>
      </c>
      <c r="M120" s="805">
        <v>0.32</v>
      </c>
      <c r="N120" s="730">
        <v>1</v>
      </c>
      <c r="O120" s="802">
        <f t="shared" si="29"/>
        <v>0.32</v>
      </c>
      <c r="Q120" s="804">
        <v>52</v>
      </c>
      <c r="R120" s="805">
        <v>5.1999999999999998E-2</v>
      </c>
      <c r="S120" s="730">
        <v>1</v>
      </c>
      <c r="T120" s="802">
        <f t="shared" si="30"/>
        <v>5.1999999999999998E-2</v>
      </c>
    </row>
    <row r="121" spans="2:20">
      <c r="C121" s="824"/>
      <c r="D121" s="824"/>
      <c r="E121" s="824"/>
      <c r="L121" s="804">
        <v>320</v>
      </c>
      <c r="M121" s="805">
        <v>0.32</v>
      </c>
      <c r="N121" s="730">
        <v>4</v>
      </c>
      <c r="O121" s="802">
        <f t="shared" si="29"/>
        <v>1.28</v>
      </c>
      <c r="Q121" s="804">
        <v>92</v>
      </c>
      <c r="R121" s="805">
        <v>9.1999999999999998E-2</v>
      </c>
      <c r="S121" s="730">
        <v>4</v>
      </c>
      <c r="T121" s="802">
        <f t="shared" si="30"/>
        <v>0.36799999999999999</v>
      </c>
    </row>
    <row r="122" spans="2:20">
      <c r="C122" s="824"/>
      <c r="D122" s="824"/>
      <c r="E122" s="824"/>
      <c r="L122" s="804">
        <v>320</v>
      </c>
      <c r="M122" s="805">
        <v>0.32</v>
      </c>
      <c r="N122" s="730">
        <v>62</v>
      </c>
      <c r="O122" s="802">
        <f t="shared" si="29"/>
        <v>19.84</v>
      </c>
      <c r="Q122" s="804">
        <v>108</v>
      </c>
      <c r="R122" s="805">
        <v>0.108</v>
      </c>
      <c r="S122" s="730">
        <v>62</v>
      </c>
      <c r="T122" s="802">
        <f t="shared" si="30"/>
        <v>6.6959999999999997</v>
      </c>
    </row>
    <row r="123" spans="2:20">
      <c r="C123" s="824"/>
      <c r="D123" s="824"/>
      <c r="E123" s="824"/>
      <c r="L123" s="799">
        <v>43132</v>
      </c>
      <c r="M123" s="805" t="s">
        <v>766</v>
      </c>
      <c r="N123" s="730" t="s">
        <v>766</v>
      </c>
      <c r="O123" s="802" t="s">
        <v>766</v>
      </c>
      <c r="Q123" s="799">
        <v>43132</v>
      </c>
      <c r="R123" s="805" t="s">
        <v>766</v>
      </c>
      <c r="S123" s="730" t="s">
        <v>766</v>
      </c>
      <c r="T123" s="802" t="s">
        <v>766</v>
      </c>
    </row>
    <row r="124" spans="2:20">
      <c r="C124" s="824"/>
      <c r="D124" s="824"/>
      <c r="E124" s="824"/>
      <c r="L124" s="804">
        <v>130</v>
      </c>
      <c r="M124" s="805">
        <v>0.13</v>
      </c>
      <c r="N124" s="730">
        <v>16</v>
      </c>
      <c r="O124" s="802">
        <f>+M124*N124</f>
        <v>2.08</v>
      </c>
      <c r="Q124" s="804">
        <v>41</v>
      </c>
      <c r="R124" s="805">
        <v>4.1000000000000002E-2</v>
      </c>
      <c r="S124" s="730">
        <v>16</v>
      </c>
      <c r="T124" s="802">
        <f>+R124*S124</f>
        <v>0.65600000000000003</v>
      </c>
    </row>
    <row r="125" spans="2:20">
      <c r="C125" s="824"/>
      <c r="D125" s="824"/>
      <c r="E125" s="824"/>
      <c r="L125" s="804">
        <v>130</v>
      </c>
      <c r="M125" s="805">
        <v>0.13</v>
      </c>
      <c r="N125" s="730">
        <v>8</v>
      </c>
      <c r="O125" s="802">
        <f t="shared" ref="O125:O136" si="31">+M125*N125</f>
        <v>1.04</v>
      </c>
      <c r="Q125" s="804">
        <v>42</v>
      </c>
      <c r="R125" s="805">
        <v>4.2000000000000003E-2</v>
      </c>
      <c r="S125" s="730">
        <v>8</v>
      </c>
      <c r="T125" s="802">
        <f t="shared" ref="T125:T136" si="32">+R125*S125</f>
        <v>0.33600000000000002</v>
      </c>
    </row>
    <row r="126" spans="2:20">
      <c r="C126" s="824"/>
      <c r="D126" s="824"/>
      <c r="E126" s="824"/>
      <c r="L126" s="804">
        <v>130</v>
      </c>
      <c r="M126" s="805">
        <v>0.13</v>
      </c>
      <c r="N126" s="730">
        <v>17</v>
      </c>
      <c r="O126" s="802">
        <f t="shared" si="31"/>
        <v>2.21</v>
      </c>
      <c r="Q126" s="804">
        <v>46</v>
      </c>
      <c r="R126" s="805">
        <v>4.5999999999999999E-2</v>
      </c>
      <c r="S126" s="730">
        <v>17</v>
      </c>
      <c r="T126" s="802">
        <f t="shared" si="32"/>
        <v>0.78200000000000003</v>
      </c>
    </row>
    <row r="127" spans="2:20">
      <c r="C127" s="824"/>
      <c r="D127" s="824"/>
      <c r="E127" s="824"/>
      <c r="L127" s="804">
        <v>130</v>
      </c>
      <c r="M127" s="805">
        <v>0.13</v>
      </c>
      <c r="N127" s="730">
        <v>22</v>
      </c>
      <c r="O127" s="802">
        <f t="shared" si="31"/>
        <v>2.8600000000000003</v>
      </c>
      <c r="Q127" s="804">
        <v>48</v>
      </c>
      <c r="R127" s="805">
        <v>4.8000000000000001E-2</v>
      </c>
      <c r="S127" s="730">
        <v>22</v>
      </c>
      <c r="T127" s="802">
        <f t="shared" si="32"/>
        <v>1.056</v>
      </c>
    </row>
    <row r="128" spans="2:20">
      <c r="C128" s="824"/>
      <c r="D128" s="824"/>
      <c r="E128" s="824"/>
      <c r="L128" s="804">
        <v>130</v>
      </c>
      <c r="M128" s="805">
        <v>0.13</v>
      </c>
      <c r="N128" s="730">
        <v>56</v>
      </c>
      <c r="O128" s="802">
        <f t="shared" si="31"/>
        <v>7.28</v>
      </c>
      <c r="Q128" s="804">
        <v>52</v>
      </c>
      <c r="R128" s="805">
        <v>5.1999999999999998E-2</v>
      </c>
      <c r="S128" s="730">
        <v>56</v>
      </c>
      <c r="T128" s="802">
        <f t="shared" si="32"/>
        <v>2.9119999999999999</v>
      </c>
    </row>
    <row r="129" spans="3:20">
      <c r="C129" s="824"/>
      <c r="D129" s="824"/>
      <c r="E129" s="824"/>
      <c r="L129" s="804">
        <v>130</v>
      </c>
      <c r="M129" s="805">
        <v>0.13</v>
      </c>
      <c r="N129" s="730">
        <v>20</v>
      </c>
      <c r="O129" s="802">
        <f t="shared" si="31"/>
        <v>2.6</v>
      </c>
      <c r="Q129" s="804">
        <v>69</v>
      </c>
      <c r="R129" s="805">
        <v>6.9000000000000006E-2</v>
      </c>
      <c r="S129" s="730">
        <v>20</v>
      </c>
      <c r="T129" s="802">
        <f t="shared" si="32"/>
        <v>1.3800000000000001</v>
      </c>
    </row>
    <row r="130" spans="3:20">
      <c r="C130" s="824"/>
      <c r="D130" s="824"/>
      <c r="E130" s="824"/>
      <c r="L130" s="804">
        <v>130</v>
      </c>
      <c r="M130" s="805">
        <v>0.13</v>
      </c>
      <c r="N130" s="730">
        <v>40</v>
      </c>
      <c r="O130" s="802">
        <f t="shared" si="31"/>
        <v>5.2</v>
      </c>
      <c r="Q130" s="804">
        <v>80</v>
      </c>
      <c r="R130" s="805">
        <v>0.08</v>
      </c>
      <c r="S130" s="730">
        <v>40</v>
      </c>
      <c r="T130" s="802">
        <f t="shared" si="32"/>
        <v>3.2</v>
      </c>
    </row>
    <row r="131" spans="3:20">
      <c r="C131" s="824"/>
      <c r="D131" s="824"/>
      <c r="E131" s="824"/>
      <c r="L131" s="804">
        <v>130</v>
      </c>
      <c r="M131" s="805">
        <v>0.13</v>
      </c>
      <c r="N131" s="730">
        <v>10</v>
      </c>
      <c r="O131" s="802">
        <f t="shared" si="31"/>
        <v>1.3</v>
      </c>
      <c r="Q131" s="804">
        <v>92</v>
      </c>
      <c r="R131" s="805">
        <v>9.1999999999999998E-2</v>
      </c>
      <c r="S131" s="730">
        <v>10</v>
      </c>
      <c r="T131" s="802">
        <f t="shared" si="32"/>
        <v>0.91999999999999993</v>
      </c>
    </row>
    <row r="132" spans="3:20">
      <c r="C132" s="824"/>
      <c r="D132" s="824"/>
      <c r="E132" s="824"/>
      <c r="L132" s="804">
        <v>130</v>
      </c>
      <c r="M132" s="805">
        <v>0.13</v>
      </c>
      <c r="N132" s="730">
        <v>20</v>
      </c>
      <c r="O132" s="802">
        <f t="shared" si="31"/>
        <v>2.6</v>
      </c>
      <c r="Q132" s="804">
        <v>99</v>
      </c>
      <c r="R132" s="805">
        <v>9.9000000000000005E-2</v>
      </c>
      <c r="S132" s="730">
        <v>20</v>
      </c>
      <c r="T132" s="802">
        <f t="shared" si="32"/>
        <v>1.98</v>
      </c>
    </row>
    <row r="133" spans="3:20">
      <c r="C133" s="824"/>
      <c r="D133" s="824"/>
      <c r="E133" s="824"/>
      <c r="L133" s="804">
        <v>130</v>
      </c>
      <c r="M133" s="805">
        <v>0.13</v>
      </c>
      <c r="N133" s="730">
        <v>2</v>
      </c>
      <c r="O133" s="802">
        <f t="shared" si="31"/>
        <v>0.26</v>
      </c>
      <c r="Q133" s="804">
        <v>133</v>
      </c>
      <c r="R133" s="805">
        <v>0.13300000000000001</v>
      </c>
      <c r="S133" s="730">
        <v>2</v>
      </c>
      <c r="T133" s="802">
        <f t="shared" si="32"/>
        <v>0.26600000000000001</v>
      </c>
    </row>
    <row r="134" spans="3:20">
      <c r="C134" s="824"/>
      <c r="D134" s="824"/>
      <c r="E134" s="824"/>
      <c r="L134" s="804">
        <v>320</v>
      </c>
      <c r="M134" s="805">
        <v>0.32</v>
      </c>
      <c r="N134" s="730">
        <v>18</v>
      </c>
      <c r="O134" s="802">
        <f t="shared" si="31"/>
        <v>5.76</v>
      </c>
      <c r="Q134" s="804">
        <v>46</v>
      </c>
      <c r="R134" s="805">
        <v>4.5999999999999999E-2</v>
      </c>
      <c r="S134" s="730">
        <v>18</v>
      </c>
      <c r="T134" s="802">
        <f t="shared" si="32"/>
        <v>0.82799999999999996</v>
      </c>
    </row>
    <row r="135" spans="3:20">
      <c r="C135" s="824"/>
      <c r="D135" s="824"/>
      <c r="E135" s="824"/>
      <c r="L135" s="804">
        <v>320</v>
      </c>
      <c r="M135" s="805">
        <v>0.32</v>
      </c>
      <c r="N135" s="730">
        <v>9</v>
      </c>
      <c r="O135" s="802">
        <f t="shared" si="31"/>
        <v>2.88</v>
      </c>
      <c r="Q135" s="804">
        <v>80</v>
      </c>
      <c r="R135" s="805">
        <v>0.08</v>
      </c>
      <c r="S135" s="730">
        <v>9</v>
      </c>
      <c r="T135" s="802">
        <f t="shared" si="32"/>
        <v>0.72</v>
      </c>
    </row>
    <row r="136" spans="3:20">
      <c r="L136" s="804">
        <v>320</v>
      </c>
      <c r="M136" s="805">
        <v>0.32</v>
      </c>
      <c r="N136" s="730">
        <v>6</v>
      </c>
      <c r="O136" s="802">
        <f t="shared" si="31"/>
        <v>1.92</v>
      </c>
      <c r="Q136" s="804">
        <v>92</v>
      </c>
      <c r="R136" s="805">
        <v>9.1999999999999998E-2</v>
      </c>
      <c r="S136" s="730">
        <v>6</v>
      </c>
      <c r="T136" s="802">
        <f t="shared" si="32"/>
        <v>0.55200000000000005</v>
      </c>
    </row>
    <row r="137" spans="3:20">
      <c r="L137" s="799">
        <v>43160</v>
      </c>
      <c r="M137" s="805" t="s">
        <v>766</v>
      </c>
      <c r="N137" s="730" t="s">
        <v>766</v>
      </c>
      <c r="O137" s="802" t="s">
        <v>766</v>
      </c>
      <c r="Q137" s="799">
        <v>43160</v>
      </c>
      <c r="R137" s="805" t="s">
        <v>766</v>
      </c>
      <c r="S137" s="730" t="s">
        <v>766</v>
      </c>
      <c r="T137" s="802" t="s">
        <v>766</v>
      </c>
    </row>
    <row r="138" spans="3:20">
      <c r="L138" s="804">
        <v>130</v>
      </c>
      <c r="M138" s="805">
        <v>0.13</v>
      </c>
      <c r="N138" s="730">
        <v>22</v>
      </c>
      <c r="O138" s="802">
        <f>+M138*N138</f>
        <v>2.8600000000000003</v>
      </c>
      <c r="Q138" s="804">
        <v>35</v>
      </c>
      <c r="R138" s="805">
        <v>3.5000000000000003E-2</v>
      </c>
      <c r="S138" s="730">
        <v>22</v>
      </c>
      <c r="T138" s="802">
        <f>+R138*S138</f>
        <v>0.77</v>
      </c>
    </row>
    <row r="139" spans="3:20">
      <c r="L139" s="804">
        <v>130</v>
      </c>
      <c r="M139" s="805">
        <v>0.13</v>
      </c>
      <c r="N139" s="730">
        <v>243</v>
      </c>
      <c r="O139" s="802">
        <f t="shared" ref="O139:O148" si="33">+M139*N139</f>
        <v>31.59</v>
      </c>
      <c r="Q139" s="804">
        <v>42</v>
      </c>
      <c r="R139" s="805">
        <v>4.2000000000000003E-2</v>
      </c>
      <c r="S139" s="730">
        <v>243</v>
      </c>
      <c r="T139" s="802">
        <f t="shared" ref="T139:T148" si="34">+R139*S139</f>
        <v>10.206000000000001</v>
      </c>
    </row>
    <row r="140" spans="3:20">
      <c r="L140" s="804">
        <v>130</v>
      </c>
      <c r="M140" s="805">
        <v>0.13</v>
      </c>
      <c r="N140" s="730">
        <v>19</v>
      </c>
      <c r="O140" s="802">
        <f t="shared" si="33"/>
        <v>2.4700000000000002</v>
      </c>
      <c r="Q140" s="804">
        <v>46</v>
      </c>
      <c r="R140" s="805">
        <v>4.5999999999999999E-2</v>
      </c>
      <c r="S140" s="730">
        <v>19</v>
      </c>
      <c r="T140" s="802">
        <f t="shared" si="34"/>
        <v>0.874</v>
      </c>
    </row>
    <row r="141" spans="3:20">
      <c r="L141" s="804">
        <v>130</v>
      </c>
      <c r="M141" s="805">
        <v>0.13</v>
      </c>
      <c r="N141" s="730">
        <v>19</v>
      </c>
      <c r="O141" s="802">
        <f t="shared" si="33"/>
        <v>2.4700000000000002</v>
      </c>
      <c r="Q141" s="804">
        <v>48</v>
      </c>
      <c r="R141" s="805">
        <v>4.8000000000000001E-2</v>
      </c>
      <c r="S141" s="730">
        <v>19</v>
      </c>
      <c r="T141" s="802">
        <f t="shared" si="34"/>
        <v>0.91200000000000003</v>
      </c>
    </row>
    <row r="142" spans="3:20">
      <c r="L142" s="804">
        <v>130</v>
      </c>
      <c r="M142" s="805">
        <v>0.13</v>
      </c>
      <c r="N142" s="730">
        <v>22</v>
      </c>
      <c r="O142" s="802">
        <f t="shared" si="33"/>
        <v>2.8600000000000003</v>
      </c>
      <c r="Q142" s="804">
        <v>52</v>
      </c>
      <c r="R142" s="805">
        <v>5.1999999999999998E-2</v>
      </c>
      <c r="S142" s="730">
        <v>22</v>
      </c>
      <c r="T142" s="802">
        <f t="shared" si="34"/>
        <v>1.1439999999999999</v>
      </c>
    </row>
    <row r="143" spans="3:20">
      <c r="L143" s="804">
        <v>130</v>
      </c>
      <c r="M143" s="805">
        <v>0.13</v>
      </c>
      <c r="N143" s="730">
        <v>21</v>
      </c>
      <c r="O143" s="802">
        <f t="shared" si="33"/>
        <v>2.73</v>
      </c>
      <c r="Q143" s="804">
        <v>54</v>
      </c>
      <c r="R143" s="805">
        <v>5.3999999999999999E-2</v>
      </c>
      <c r="S143" s="730">
        <v>21</v>
      </c>
      <c r="T143" s="802">
        <f t="shared" si="34"/>
        <v>1.1339999999999999</v>
      </c>
    </row>
    <row r="144" spans="3:20">
      <c r="L144" s="804">
        <v>130</v>
      </c>
      <c r="M144" s="805">
        <v>0.13</v>
      </c>
      <c r="N144" s="730">
        <v>11</v>
      </c>
      <c r="O144" s="802">
        <f t="shared" si="33"/>
        <v>1.4300000000000002</v>
      </c>
      <c r="Q144" s="804">
        <v>69</v>
      </c>
      <c r="R144" s="805">
        <v>6.9000000000000006E-2</v>
      </c>
      <c r="S144" s="730">
        <v>11</v>
      </c>
      <c r="T144" s="802">
        <f t="shared" si="34"/>
        <v>0.75900000000000012</v>
      </c>
    </row>
    <row r="145" spans="12:20">
      <c r="L145" s="804">
        <v>130</v>
      </c>
      <c r="M145" s="805">
        <v>0.13</v>
      </c>
      <c r="N145" s="730">
        <v>2</v>
      </c>
      <c r="O145" s="802">
        <f t="shared" si="33"/>
        <v>0.26</v>
      </c>
      <c r="Q145" s="804">
        <v>80</v>
      </c>
      <c r="R145" s="805">
        <v>0.08</v>
      </c>
      <c r="S145" s="730">
        <v>2</v>
      </c>
      <c r="T145" s="802">
        <f t="shared" si="34"/>
        <v>0.16</v>
      </c>
    </row>
    <row r="146" spans="12:20">
      <c r="L146" s="804">
        <v>130</v>
      </c>
      <c r="M146" s="805">
        <v>0.13</v>
      </c>
      <c r="N146" s="730">
        <v>16</v>
      </c>
      <c r="O146" s="802">
        <f t="shared" si="33"/>
        <v>2.08</v>
      </c>
      <c r="Q146" s="804">
        <v>92</v>
      </c>
      <c r="R146" s="805">
        <v>9.1999999999999998E-2</v>
      </c>
      <c r="S146" s="730">
        <v>16</v>
      </c>
      <c r="T146" s="802">
        <f t="shared" si="34"/>
        <v>1.472</v>
      </c>
    </row>
    <row r="147" spans="12:20">
      <c r="L147" s="804">
        <v>130</v>
      </c>
      <c r="M147" s="805">
        <v>0.13</v>
      </c>
      <c r="N147" s="730">
        <v>1</v>
      </c>
      <c r="O147" s="802">
        <f t="shared" si="33"/>
        <v>0.13</v>
      </c>
      <c r="Q147" s="804">
        <v>113</v>
      </c>
      <c r="R147" s="805">
        <v>0.113</v>
      </c>
      <c r="S147" s="730">
        <v>1</v>
      </c>
      <c r="T147" s="802">
        <f t="shared" si="34"/>
        <v>0.113</v>
      </c>
    </row>
    <row r="148" spans="12:20">
      <c r="L148" s="804">
        <v>320</v>
      </c>
      <c r="M148" s="805">
        <v>0.32</v>
      </c>
      <c r="N148" s="730">
        <v>10</v>
      </c>
      <c r="O148" s="802">
        <f t="shared" si="33"/>
        <v>3.2</v>
      </c>
      <c r="Q148" s="804">
        <v>92</v>
      </c>
      <c r="R148" s="805">
        <v>9.1999999999999998E-2</v>
      </c>
      <c r="S148" s="730">
        <v>10</v>
      </c>
      <c r="T148" s="802">
        <f t="shared" si="34"/>
        <v>0.91999999999999993</v>
      </c>
    </row>
    <row r="149" spans="12:20">
      <c r="L149" s="799">
        <v>43191</v>
      </c>
      <c r="M149" s="805" t="s">
        <v>766</v>
      </c>
      <c r="N149" s="730" t="s">
        <v>766</v>
      </c>
      <c r="O149" s="802" t="s">
        <v>766</v>
      </c>
      <c r="Q149" s="799">
        <v>43191</v>
      </c>
      <c r="R149" s="805" t="s">
        <v>766</v>
      </c>
      <c r="S149" s="730" t="s">
        <v>766</v>
      </c>
      <c r="T149" s="802" t="s">
        <v>766</v>
      </c>
    </row>
    <row r="150" spans="12:20">
      <c r="L150" s="804">
        <v>130</v>
      </c>
      <c r="M150" s="805">
        <v>0.13</v>
      </c>
      <c r="N150" s="730">
        <v>19</v>
      </c>
      <c r="O150" s="802">
        <f>+M150*N150</f>
        <v>2.4700000000000002</v>
      </c>
      <c r="Q150" s="804">
        <v>35</v>
      </c>
      <c r="R150" s="805">
        <v>3.5000000000000003E-2</v>
      </c>
      <c r="S150" s="730">
        <v>19</v>
      </c>
      <c r="T150" s="802">
        <f>+R150*S150</f>
        <v>0.66500000000000004</v>
      </c>
    </row>
    <row r="151" spans="12:20">
      <c r="L151" s="804">
        <v>130</v>
      </c>
      <c r="M151" s="805">
        <v>0.13</v>
      </c>
      <c r="N151" s="730">
        <v>27</v>
      </c>
      <c r="O151" s="802">
        <f t="shared" ref="O151:O154" si="35">+M151*N151</f>
        <v>3.5100000000000002</v>
      </c>
      <c r="Q151" s="804">
        <v>52</v>
      </c>
      <c r="R151" s="805">
        <v>5.1999999999999998E-2</v>
      </c>
      <c r="S151" s="730">
        <v>27</v>
      </c>
      <c r="T151" s="802">
        <f t="shared" ref="T151:T154" si="36">+R151*S151</f>
        <v>1.4039999999999999</v>
      </c>
    </row>
    <row r="152" spans="12:20">
      <c r="L152" s="804">
        <v>130</v>
      </c>
      <c r="M152" s="805">
        <v>0.13</v>
      </c>
      <c r="N152" s="730">
        <v>2</v>
      </c>
      <c r="O152" s="802">
        <f t="shared" si="35"/>
        <v>0.26</v>
      </c>
      <c r="Q152" s="804">
        <v>80</v>
      </c>
      <c r="R152" s="805">
        <v>0.08</v>
      </c>
      <c r="S152" s="730">
        <v>2</v>
      </c>
      <c r="T152" s="802">
        <f t="shared" si="36"/>
        <v>0.16</v>
      </c>
    </row>
    <row r="153" spans="12:20">
      <c r="L153" s="804">
        <v>190</v>
      </c>
      <c r="M153" s="805">
        <v>0.19</v>
      </c>
      <c r="N153" s="730">
        <v>2</v>
      </c>
      <c r="O153" s="802">
        <f t="shared" si="35"/>
        <v>0.38</v>
      </c>
      <c r="Q153" s="804">
        <v>80</v>
      </c>
      <c r="R153" s="805">
        <v>0.08</v>
      </c>
      <c r="S153" s="730">
        <v>2</v>
      </c>
      <c r="T153" s="802">
        <f t="shared" si="36"/>
        <v>0.16</v>
      </c>
    </row>
    <row r="154" spans="12:20">
      <c r="L154" s="804">
        <v>190</v>
      </c>
      <c r="M154" s="805">
        <v>0.19</v>
      </c>
      <c r="N154" s="730">
        <v>3</v>
      </c>
      <c r="O154" s="802">
        <f t="shared" si="35"/>
        <v>0.57000000000000006</v>
      </c>
      <c r="Q154" s="804">
        <v>108</v>
      </c>
      <c r="R154" s="805">
        <v>0.108</v>
      </c>
      <c r="S154" s="730">
        <v>3</v>
      </c>
      <c r="T154" s="802">
        <f t="shared" si="36"/>
        <v>0.32400000000000001</v>
      </c>
    </row>
    <row r="155" spans="12:20">
      <c r="L155" s="799">
        <v>43252</v>
      </c>
      <c r="M155" s="805" t="s">
        <v>766</v>
      </c>
      <c r="N155" s="730" t="s">
        <v>766</v>
      </c>
      <c r="O155" s="802" t="s">
        <v>766</v>
      </c>
      <c r="Q155" s="799">
        <v>43252</v>
      </c>
      <c r="R155" s="805" t="s">
        <v>766</v>
      </c>
      <c r="S155" s="730" t="s">
        <v>766</v>
      </c>
      <c r="T155" s="802" t="s">
        <v>766</v>
      </c>
    </row>
    <row r="156" spans="12:20">
      <c r="L156" s="804">
        <v>130</v>
      </c>
      <c r="M156" s="805">
        <v>0.13</v>
      </c>
      <c r="N156" s="730">
        <v>1</v>
      </c>
      <c r="O156" s="802">
        <f>+M156*N156</f>
        <v>0.13</v>
      </c>
      <c r="Q156" s="804">
        <v>25</v>
      </c>
      <c r="R156" s="805">
        <v>2.5000000000000001E-2</v>
      </c>
      <c r="S156" s="730">
        <v>1</v>
      </c>
      <c r="T156" s="802">
        <f>+R156*S156</f>
        <v>2.5000000000000001E-2</v>
      </c>
    </row>
    <row r="157" spans="12:20">
      <c r="L157" s="799">
        <v>43313</v>
      </c>
      <c r="M157" s="805" t="s">
        <v>766</v>
      </c>
      <c r="N157" s="730" t="s">
        <v>766</v>
      </c>
      <c r="O157" s="802" t="s">
        <v>766</v>
      </c>
      <c r="Q157" s="799">
        <v>43313</v>
      </c>
      <c r="R157" s="805" t="s">
        <v>766</v>
      </c>
      <c r="S157" s="730" t="s">
        <v>766</v>
      </c>
      <c r="T157" s="802" t="s">
        <v>766</v>
      </c>
    </row>
    <row r="158" spans="12:20">
      <c r="L158" s="804">
        <v>130</v>
      </c>
      <c r="M158" s="805">
        <v>0.13</v>
      </c>
      <c r="N158" s="730">
        <v>22</v>
      </c>
      <c r="O158" s="802">
        <f>+M158*N158</f>
        <v>2.8600000000000003</v>
      </c>
      <c r="Q158" s="804">
        <v>52</v>
      </c>
      <c r="R158" s="805">
        <v>5.1999999999999998E-2</v>
      </c>
      <c r="S158" s="730">
        <v>22</v>
      </c>
      <c r="T158" s="802">
        <f>+R158*S158</f>
        <v>1.1439999999999999</v>
      </c>
    </row>
    <row r="159" spans="12:20">
      <c r="L159" s="799">
        <v>43344</v>
      </c>
      <c r="M159" s="805" t="s">
        <v>766</v>
      </c>
      <c r="N159" s="730" t="s">
        <v>766</v>
      </c>
      <c r="O159" s="802" t="s">
        <v>766</v>
      </c>
      <c r="Q159" s="799">
        <v>43344</v>
      </c>
      <c r="R159" s="805" t="s">
        <v>766</v>
      </c>
      <c r="S159" s="730" t="s">
        <v>766</v>
      </c>
      <c r="T159" s="802" t="s">
        <v>766</v>
      </c>
    </row>
    <row r="160" spans="12:20">
      <c r="L160" s="804">
        <v>130</v>
      </c>
      <c r="M160" s="805">
        <v>0.13</v>
      </c>
      <c r="N160" s="730">
        <v>16</v>
      </c>
      <c r="O160" s="802">
        <f>+M160*N160</f>
        <v>2.08</v>
      </c>
      <c r="Q160" s="804">
        <v>25</v>
      </c>
      <c r="R160" s="805">
        <v>2.5000000000000001E-2</v>
      </c>
      <c r="S160" s="730">
        <v>16</v>
      </c>
      <c r="T160" s="802">
        <f>+R160*S160</f>
        <v>0.4</v>
      </c>
    </row>
    <row r="161" spans="12:20">
      <c r="L161" s="804">
        <v>130</v>
      </c>
      <c r="M161" s="805">
        <v>0.13</v>
      </c>
      <c r="N161" s="730">
        <v>44</v>
      </c>
      <c r="O161" s="802">
        <f t="shared" ref="O161:O164" si="37">+M161*N161</f>
        <v>5.7200000000000006</v>
      </c>
      <c r="Q161" s="804">
        <v>52</v>
      </c>
      <c r="R161" s="805">
        <v>5.1999999999999998E-2</v>
      </c>
      <c r="S161" s="730">
        <v>44</v>
      </c>
      <c r="T161" s="802">
        <f t="shared" ref="T161:T164" si="38">+R161*S161</f>
        <v>2.2879999999999998</v>
      </c>
    </row>
    <row r="162" spans="12:20">
      <c r="L162" s="804">
        <v>190</v>
      </c>
      <c r="M162" s="805">
        <v>0.19</v>
      </c>
      <c r="N162" s="730">
        <v>1</v>
      </c>
      <c r="O162" s="802">
        <f t="shared" si="37"/>
        <v>0.19</v>
      </c>
      <c r="Q162" s="804">
        <v>75</v>
      </c>
      <c r="R162" s="805">
        <v>7.4999999999999997E-2</v>
      </c>
      <c r="S162" s="730">
        <v>1</v>
      </c>
      <c r="T162" s="802">
        <f t="shared" si="38"/>
        <v>7.4999999999999997E-2</v>
      </c>
    </row>
    <row r="163" spans="12:20">
      <c r="L163" s="804">
        <v>190</v>
      </c>
      <c r="M163" s="805">
        <v>0.19</v>
      </c>
      <c r="N163" s="730">
        <v>27</v>
      </c>
      <c r="O163" s="802">
        <f t="shared" si="37"/>
        <v>5.13</v>
      </c>
      <c r="Q163" s="804">
        <v>80</v>
      </c>
      <c r="R163" s="805">
        <v>0.08</v>
      </c>
      <c r="S163" s="730">
        <v>27</v>
      </c>
      <c r="T163" s="802">
        <f t="shared" si="38"/>
        <v>2.16</v>
      </c>
    </row>
    <row r="164" spans="12:20">
      <c r="L164" s="804">
        <v>130</v>
      </c>
      <c r="M164" s="805">
        <v>0.13</v>
      </c>
      <c r="N164" s="730">
        <v>13</v>
      </c>
      <c r="O164" s="802">
        <f t="shared" si="37"/>
        <v>1.69</v>
      </c>
      <c r="Q164" s="804">
        <v>92</v>
      </c>
      <c r="R164" s="805">
        <v>9.1999999999999998E-2</v>
      </c>
      <c r="S164" s="730">
        <v>13</v>
      </c>
      <c r="T164" s="802">
        <f t="shared" si="38"/>
        <v>1.196</v>
      </c>
    </row>
    <row r="165" spans="12:20">
      <c r="L165" s="799">
        <v>43374</v>
      </c>
      <c r="M165" s="805" t="s">
        <v>766</v>
      </c>
      <c r="N165" s="730" t="s">
        <v>766</v>
      </c>
      <c r="O165" s="802" t="s">
        <v>766</v>
      </c>
      <c r="Q165" s="799">
        <v>43374</v>
      </c>
      <c r="R165" s="805" t="s">
        <v>766</v>
      </c>
      <c r="S165" s="730" t="s">
        <v>766</v>
      </c>
      <c r="T165" s="802" t="s">
        <v>766</v>
      </c>
    </row>
    <row r="166" spans="12:20">
      <c r="L166" s="804">
        <v>130</v>
      </c>
      <c r="M166" s="805">
        <v>0.13</v>
      </c>
      <c r="N166" s="730">
        <v>2</v>
      </c>
      <c r="O166" s="802">
        <f>+M166*N166</f>
        <v>0.26</v>
      </c>
      <c r="Q166" s="804">
        <v>52</v>
      </c>
      <c r="R166" s="805">
        <v>5.1999999999999998E-2</v>
      </c>
      <c r="S166" s="730">
        <v>2</v>
      </c>
      <c r="T166" s="802">
        <f>+R166*S166</f>
        <v>0.104</v>
      </c>
    </row>
    <row r="167" spans="12:20">
      <c r="L167" s="804">
        <v>320</v>
      </c>
      <c r="M167" s="805">
        <v>0.32</v>
      </c>
      <c r="N167" s="730">
        <v>16</v>
      </c>
      <c r="O167" s="802">
        <f t="shared" ref="O167:O174" si="39">+M167*N167</f>
        <v>5.12</v>
      </c>
      <c r="Q167" s="804">
        <v>158</v>
      </c>
      <c r="R167" s="805">
        <v>0.158</v>
      </c>
      <c r="S167" s="730">
        <v>16</v>
      </c>
      <c r="T167" s="802">
        <f t="shared" ref="T167:T174" si="40">+R167*S167</f>
        <v>2.528</v>
      </c>
    </row>
    <row r="168" spans="12:20">
      <c r="L168" s="804">
        <v>320</v>
      </c>
      <c r="M168" s="805">
        <v>0.32</v>
      </c>
      <c r="N168" s="730">
        <v>14</v>
      </c>
      <c r="O168" s="802">
        <f t="shared" si="39"/>
        <v>4.4800000000000004</v>
      </c>
      <c r="Q168" s="804">
        <v>113</v>
      </c>
      <c r="R168" s="805">
        <v>0.113</v>
      </c>
      <c r="S168" s="730">
        <v>14</v>
      </c>
      <c r="T168" s="802">
        <f t="shared" si="40"/>
        <v>1.5820000000000001</v>
      </c>
    </row>
    <row r="169" spans="12:20">
      <c r="L169" s="804">
        <v>320</v>
      </c>
      <c r="M169" s="805">
        <v>0.32</v>
      </c>
      <c r="N169" s="730">
        <v>11</v>
      </c>
      <c r="O169" s="802">
        <f t="shared" si="39"/>
        <v>3.52</v>
      </c>
      <c r="Q169" s="804">
        <v>133</v>
      </c>
      <c r="R169" s="805">
        <v>0.13300000000000001</v>
      </c>
      <c r="S169" s="730">
        <v>11</v>
      </c>
      <c r="T169" s="802">
        <f t="shared" si="40"/>
        <v>1.4630000000000001</v>
      </c>
    </row>
    <row r="170" spans="12:20">
      <c r="L170" s="804">
        <v>130</v>
      </c>
      <c r="M170" s="805">
        <v>0.13</v>
      </c>
      <c r="N170" s="730">
        <v>15</v>
      </c>
      <c r="O170" s="802">
        <f t="shared" si="39"/>
        <v>1.9500000000000002</v>
      </c>
      <c r="Q170" s="804">
        <v>35</v>
      </c>
      <c r="R170" s="805">
        <v>3.5000000000000003E-2</v>
      </c>
      <c r="S170" s="730">
        <v>15</v>
      </c>
      <c r="T170" s="802">
        <f t="shared" si="40"/>
        <v>0.52500000000000002</v>
      </c>
    </row>
    <row r="171" spans="12:20">
      <c r="L171" s="804">
        <v>130</v>
      </c>
      <c r="M171" s="805">
        <v>0.13</v>
      </c>
      <c r="N171" s="730">
        <v>12</v>
      </c>
      <c r="O171" s="802">
        <f t="shared" si="39"/>
        <v>1.56</v>
      </c>
      <c r="Q171" s="804">
        <v>46</v>
      </c>
      <c r="R171" s="805">
        <v>4.5999999999999999E-2</v>
      </c>
      <c r="S171" s="730">
        <v>12</v>
      </c>
      <c r="T171" s="802">
        <f t="shared" si="40"/>
        <v>0.55200000000000005</v>
      </c>
    </row>
    <row r="172" spans="12:20">
      <c r="L172" s="804">
        <v>130</v>
      </c>
      <c r="M172" s="805">
        <v>0.13</v>
      </c>
      <c r="N172" s="730">
        <v>1</v>
      </c>
      <c r="O172" s="802">
        <f t="shared" si="39"/>
        <v>0.13</v>
      </c>
      <c r="Q172" s="804">
        <v>54</v>
      </c>
      <c r="R172" s="805">
        <v>5.3999999999999999E-2</v>
      </c>
      <c r="S172" s="730">
        <v>1</v>
      </c>
      <c r="T172" s="802">
        <f t="shared" si="40"/>
        <v>5.3999999999999999E-2</v>
      </c>
    </row>
    <row r="173" spans="12:20">
      <c r="L173" s="804">
        <v>130</v>
      </c>
      <c r="M173" s="805">
        <v>0.13</v>
      </c>
      <c r="N173" s="730">
        <v>6</v>
      </c>
      <c r="O173" s="802">
        <f t="shared" si="39"/>
        <v>0.78</v>
      </c>
      <c r="Q173" s="804">
        <v>60</v>
      </c>
      <c r="R173" s="805">
        <v>0.06</v>
      </c>
      <c r="S173" s="730">
        <v>6</v>
      </c>
      <c r="T173" s="802">
        <f t="shared" si="40"/>
        <v>0.36</v>
      </c>
    </row>
    <row r="174" spans="12:20">
      <c r="L174" s="804">
        <v>320</v>
      </c>
      <c r="M174" s="805">
        <v>0.32</v>
      </c>
      <c r="N174" s="730">
        <v>7</v>
      </c>
      <c r="O174" s="802">
        <f t="shared" si="39"/>
        <v>2.2400000000000002</v>
      </c>
      <c r="Q174" s="804">
        <v>65</v>
      </c>
      <c r="R174" s="805">
        <v>6.5000000000000002E-2</v>
      </c>
      <c r="S174" s="730">
        <v>7</v>
      </c>
      <c r="T174" s="802">
        <f t="shared" si="40"/>
        <v>0.45500000000000002</v>
      </c>
    </row>
    <row r="175" spans="12:20">
      <c r="L175" s="799">
        <v>43405</v>
      </c>
      <c r="M175" s="805" t="s">
        <v>766</v>
      </c>
      <c r="N175" s="730" t="s">
        <v>766</v>
      </c>
      <c r="O175" s="802" t="s">
        <v>766</v>
      </c>
      <c r="Q175" s="799">
        <v>43405</v>
      </c>
      <c r="R175" s="805" t="s">
        <v>766</v>
      </c>
      <c r="S175" s="730" t="s">
        <v>766</v>
      </c>
      <c r="T175" s="802" t="s">
        <v>766</v>
      </c>
    </row>
    <row r="176" spans="12:20">
      <c r="L176" s="804">
        <v>320</v>
      </c>
      <c r="M176" s="805">
        <v>0.32</v>
      </c>
      <c r="N176" s="730">
        <v>2</v>
      </c>
      <c r="O176" s="802">
        <f>+M176*N176</f>
        <v>0.64</v>
      </c>
      <c r="Q176" s="804">
        <v>113</v>
      </c>
      <c r="R176" s="730">
        <v>0.113</v>
      </c>
      <c r="S176" s="730">
        <v>2</v>
      </c>
      <c r="T176" s="802">
        <f>+R176*S176</f>
        <v>0.22600000000000001</v>
      </c>
    </row>
    <row r="177" spans="12:22">
      <c r="L177" s="804">
        <v>320</v>
      </c>
      <c r="M177" s="805">
        <v>0.32</v>
      </c>
      <c r="N177" s="730">
        <v>2</v>
      </c>
      <c r="O177" s="802">
        <f t="shared" ref="O177:O181" si="41">+M177*N177</f>
        <v>0.64</v>
      </c>
      <c r="Q177" s="804">
        <v>158</v>
      </c>
      <c r="R177" s="730">
        <v>0.158</v>
      </c>
      <c r="S177" s="730">
        <v>2</v>
      </c>
      <c r="T177" s="802">
        <f t="shared" ref="T177:T181" si="42">+R177*S177</f>
        <v>0.316</v>
      </c>
    </row>
    <row r="178" spans="12:22">
      <c r="L178" s="804">
        <v>130</v>
      </c>
      <c r="M178" s="805">
        <v>0.13</v>
      </c>
      <c r="N178" s="730">
        <v>22</v>
      </c>
      <c r="O178" s="802">
        <f t="shared" si="41"/>
        <v>2.8600000000000003</v>
      </c>
      <c r="Q178" s="804">
        <v>41</v>
      </c>
      <c r="R178" s="730">
        <v>4.1000000000000002E-2</v>
      </c>
      <c r="S178" s="730">
        <v>22</v>
      </c>
      <c r="T178" s="802">
        <f t="shared" si="42"/>
        <v>0.90200000000000002</v>
      </c>
    </row>
    <row r="179" spans="12:22">
      <c r="L179" s="804">
        <v>130</v>
      </c>
      <c r="M179" s="805">
        <v>0.13</v>
      </c>
      <c r="N179" s="730">
        <v>1</v>
      </c>
      <c r="O179" s="802">
        <f t="shared" si="41"/>
        <v>0.13</v>
      </c>
      <c r="Q179" s="804">
        <v>52</v>
      </c>
      <c r="R179" s="730">
        <v>5.1999999999999998E-2</v>
      </c>
      <c r="S179" s="730">
        <v>1</v>
      </c>
      <c r="T179" s="802">
        <f t="shared" si="42"/>
        <v>5.1999999999999998E-2</v>
      </c>
    </row>
    <row r="180" spans="12:22">
      <c r="L180" s="804">
        <v>320</v>
      </c>
      <c r="M180" s="805">
        <v>0.32</v>
      </c>
      <c r="N180" s="730">
        <v>32</v>
      </c>
      <c r="O180" s="802">
        <f t="shared" si="41"/>
        <v>10.24</v>
      </c>
      <c r="Q180" s="804">
        <v>65</v>
      </c>
      <c r="R180" s="730">
        <v>6.5000000000000002E-2</v>
      </c>
      <c r="S180" s="730">
        <v>32</v>
      </c>
      <c r="T180" s="802">
        <f t="shared" si="42"/>
        <v>2.08</v>
      </c>
    </row>
    <row r="181" spans="12:22">
      <c r="L181" s="804">
        <v>130</v>
      </c>
      <c r="M181" s="805">
        <v>0.13</v>
      </c>
      <c r="N181" s="730">
        <v>4</v>
      </c>
      <c r="O181" s="802">
        <f t="shared" si="41"/>
        <v>0.52</v>
      </c>
      <c r="Q181" s="804">
        <v>69</v>
      </c>
      <c r="R181" s="730">
        <v>6.9000000000000006E-2</v>
      </c>
      <c r="S181" s="730">
        <v>4</v>
      </c>
      <c r="T181" s="802">
        <f t="shared" si="42"/>
        <v>0.27600000000000002</v>
      </c>
    </row>
    <row r="183" spans="12:22">
      <c r="L183" s="804" t="s">
        <v>26</v>
      </c>
      <c r="M183" s="830"/>
      <c r="N183" s="803">
        <f>SUM(N28:N181)</f>
        <v>11381</v>
      </c>
      <c r="O183" s="802">
        <f t="shared" ref="O183:T183" si="43">SUM(O28:O181)</f>
        <v>1946.6099999999997</v>
      </c>
      <c r="P183" s="12" t="s">
        <v>766</v>
      </c>
      <c r="Q183" s="804" t="s">
        <v>766</v>
      </c>
      <c r="R183" s="804" t="s">
        <v>766</v>
      </c>
      <c r="S183" s="803">
        <f t="shared" si="43"/>
        <v>11381</v>
      </c>
      <c r="T183" s="802">
        <f t="shared" si="43"/>
        <v>650.70200000000023</v>
      </c>
      <c r="V183" s="886"/>
    </row>
  </sheetData>
  <mergeCells count="1">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2021-06-15T22:06:00Z</dcterms:modified>
</cp:coreProperties>
</file>