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orp.opg.com\opg\OEB APPLICATION - EB-2020-0290\Undertakings\Hearing Undertakings\"/>
    </mc:Choice>
  </mc:AlternateContent>
  <xr:revisionPtr revIDLastSave="0" documentId="13_ncr:1_{B6004347-1A5D-42F7-9B55-EFFF149FCDDA}" xr6:coauthVersionLast="46" xr6:coauthVersionMax="46" xr10:uidLastSave="{00000000-0000-0000-0000-000000000000}"/>
  <bookViews>
    <workbookView xWindow="28680" yWindow="-1500" windowWidth="29040" windowHeight="15840" xr2:uid="{00000000-000D-0000-FFFF-FFFF00000000}"/>
  </bookViews>
  <sheets>
    <sheet name="Input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0" i="1" l="1"/>
  <c r="L155" i="1"/>
  <c r="AY151" i="1"/>
  <c r="AQ151" i="1"/>
  <c r="S151" i="1"/>
  <c r="K151" i="1"/>
  <c r="AZ150" i="1"/>
  <c r="AZ151" i="1" s="1"/>
  <c r="AY150" i="1"/>
  <c r="AX150" i="1"/>
  <c r="AX151" i="1" s="1"/>
  <c r="AW150" i="1"/>
  <c r="AW151" i="1" s="1"/>
  <c r="AV150" i="1"/>
  <c r="AV151" i="1" s="1"/>
  <c r="AU150" i="1"/>
  <c r="AU151" i="1" s="1"/>
  <c r="AT150" i="1"/>
  <c r="AT151" i="1" s="1"/>
  <c r="AS150" i="1"/>
  <c r="AS151" i="1" s="1"/>
  <c r="AR150" i="1"/>
  <c r="AR151" i="1" s="1"/>
  <c r="AQ150" i="1"/>
  <c r="AP150" i="1"/>
  <c r="AP151" i="1" s="1"/>
  <c r="AO150" i="1"/>
  <c r="AO151" i="1" s="1"/>
  <c r="AN150" i="1"/>
  <c r="AN151" i="1" s="1"/>
  <c r="AM150" i="1"/>
  <c r="AM151" i="1" s="1"/>
  <c r="AL150" i="1"/>
  <c r="AL151" i="1" s="1"/>
  <c r="AK150" i="1"/>
  <c r="AK151" i="1" s="1"/>
  <c r="AJ150" i="1"/>
  <c r="AJ151" i="1" s="1"/>
  <c r="AI150" i="1"/>
  <c r="AI151" i="1" s="1"/>
  <c r="AH150" i="1"/>
  <c r="AH151" i="1" s="1"/>
  <c r="AG150" i="1"/>
  <c r="AG151" i="1" s="1"/>
  <c r="AF150" i="1"/>
  <c r="AF151" i="1" s="1"/>
  <c r="AE150" i="1"/>
  <c r="AE151" i="1" s="1"/>
  <c r="AD150" i="1"/>
  <c r="AD151" i="1" s="1"/>
  <c r="AC150" i="1"/>
  <c r="AC151" i="1" s="1"/>
  <c r="AB150" i="1"/>
  <c r="AB151" i="1" s="1"/>
  <c r="AA150" i="1"/>
  <c r="AA151" i="1" s="1"/>
  <c r="Z150" i="1"/>
  <c r="Z151" i="1" s="1"/>
  <c r="Y150" i="1"/>
  <c r="Y151" i="1" s="1"/>
  <c r="X150" i="1"/>
  <c r="X151" i="1" s="1"/>
  <c r="W150" i="1"/>
  <c r="W151" i="1" s="1"/>
  <c r="V150" i="1"/>
  <c r="V151" i="1" s="1"/>
  <c r="U150" i="1"/>
  <c r="U151" i="1" s="1"/>
  <c r="T150" i="1"/>
  <c r="T151" i="1" s="1"/>
  <c r="S150" i="1"/>
  <c r="R150" i="1"/>
  <c r="R151" i="1" s="1"/>
  <c r="Q149" i="1"/>
  <c r="Q150" i="1" s="1"/>
  <c r="Q151" i="1" s="1"/>
  <c r="O149" i="1"/>
  <c r="O150" i="1" s="1"/>
  <c r="O151" i="1" s="1"/>
  <c r="P149" i="1"/>
  <c r="P150" i="1" s="1"/>
  <c r="P151" i="1" s="1"/>
  <c r="R139" i="1"/>
  <c r="S139" i="1" s="1"/>
  <c r="P139" i="1"/>
  <c r="O139" i="1"/>
  <c r="N139" i="1"/>
  <c r="M139" i="1"/>
  <c r="M140" i="1" s="1"/>
  <c r="M160" i="1" s="1"/>
  <c r="L139" i="1"/>
  <c r="K134" i="1"/>
  <c r="K156" i="1" s="1"/>
  <c r="G134" i="1"/>
  <c r="E134" i="1"/>
  <c r="R133" i="1"/>
  <c r="P133" i="1"/>
  <c r="O133" i="1"/>
  <c r="N133" i="1"/>
  <c r="M133" i="1"/>
  <c r="M134" i="1" s="1"/>
  <c r="M156" i="1" s="1"/>
  <c r="L133" i="1"/>
  <c r="L134" i="1" s="1"/>
  <c r="L156" i="1" s="1"/>
  <c r="M132" i="1"/>
  <c r="L132" i="1"/>
  <c r="AZ130" i="1"/>
  <c r="AY130" i="1"/>
  <c r="AX130" i="1"/>
  <c r="AW130" i="1"/>
  <c r="AV130" i="1"/>
  <c r="AU130" i="1"/>
  <c r="AT130" i="1"/>
  <c r="AS130" i="1"/>
  <c r="AR130" i="1"/>
  <c r="AQ130" i="1"/>
  <c r="AP130" i="1"/>
  <c r="AO130" i="1"/>
  <c r="AN130" i="1"/>
  <c r="AM130" i="1"/>
  <c r="AL130" i="1"/>
  <c r="AK130" i="1"/>
  <c r="AJ130" i="1"/>
  <c r="AI130" i="1"/>
  <c r="AH130" i="1"/>
  <c r="AG130" i="1"/>
  <c r="AF130" i="1"/>
  <c r="AE130" i="1"/>
  <c r="AD130" i="1"/>
  <c r="AC130" i="1"/>
  <c r="AB130" i="1"/>
  <c r="AA130" i="1"/>
  <c r="Z130" i="1"/>
  <c r="Y130" i="1"/>
  <c r="X130" i="1"/>
  <c r="W130" i="1"/>
  <c r="V130" i="1"/>
  <c r="U130" i="1"/>
  <c r="T130" i="1"/>
  <c r="S130" i="1"/>
  <c r="R130" i="1"/>
  <c r="Q130" i="1"/>
  <c r="P130" i="1"/>
  <c r="O130" i="1"/>
  <c r="N130" i="1"/>
  <c r="M130" i="1"/>
  <c r="L130" i="1"/>
  <c r="AZ128" i="1"/>
  <c r="AR128" i="1"/>
  <c r="AM128" i="1"/>
  <c r="AB128" i="1"/>
  <c r="Z128" i="1"/>
  <c r="T128" i="1"/>
  <c r="L128" i="1"/>
  <c r="AZ127" i="1"/>
  <c r="AY127" i="1"/>
  <c r="AY128" i="1" s="1"/>
  <c r="AX127" i="1"/>
  <c r="AX128" i="1" s="1"/>
  <c r="AW127" i="1"/>
  <c r="AW128" i="1" s="1"/>
  <c r="AV127" i="1"/>
  <c r="AV128" i="1" s="1"/>
  <c r="AU127" i="1"/>
  <c r="AU128" i="1" s="1"/>
  <c r="AT127" i="1"/>
  <c r="AT128" i="1" s="1"/>
  <c r="AS127" i="1"/>
  <c r="AS128" i="1" s="1"/>
  <c r="AR127" i="1"/>
  <c r="AQ127" i="1"/>
  <c r="AQ128" i="1" s="1"/>
  <c r="AP127" i="1"/>
  <c r="AP128" i="1" s="1"/>
  <c r="AO127" i="1"/>
  <c r="AO128" i="1" s="1"/>
  <c r="AN127" i="1"/>
  <c r="AN128" i="1" s="1"/>
  <c r="AM127" i="1"/>
  <c r="AL127" i="1"/>
  <c r="AL128" i="1" s="1"/>
  <c r="AK127" i="1"/>
  <c r="AK128" i="1" s="1"/>
  <c r="AJ127" i="1"/>
  <c r="AJ128" i="1" s="1"/>
  <c r="AI127" i="1"/>
  <c r="AI128" i="1" s="1"/>
  <c r="AH127" i="1"/>
  <c r="AH128" i="1" s="1"/>
  <c r="AG127" i="1"/>
  <c r="AG128" i="1" s="1"/>
  <c r="AF127" i="1"/>
  <c r="AF128" i="1" s="1"/>
  <c r="AE127" i="1"/>
  <c r="AE128" i="1" s="1"/>
  <c r="AD127" i="1"/>
  <c r="AD128" i="1" s="1"/>
  <c r="AC127" i="1"/>
  <c r="AC128" i="1" s="1"/>
  <c r="AB127" i="1"/>
  <c r="AA127" i="1"/>
  <c r="AA128" i="1" s="1"/>
  <c r="Z127" i="1"/>
  <c r="Y127" i="1"/>
  <c r="Y128" i="1" s="1"/>
  <c r="X127" i="1"/>
  <c r="X128" i="1" s="1"/>
  <c r="W127" i="1"/>
  <c r="W128" i="1" s="1"/>
  <c r="V127" i="1"/>
  <c r="V128" i="1" s="1"/>
  <c r="U127" i="1"/>
  <c r="U128" i="1" s="1"/>
  <c r="T127" i="1"/>
  <c r="S127" i="1"/>
  <c r="S128" i="1" s="1"/>
  <c r="R127" i="1"/>
  <c r="R128" i="1" s="1"/>
  <c r="J127" i="1"/>
  <c r="J128" i="1" s="1"/>
  <c r="Q126" i="1"/>
  <c r="Q127" i="1" s="1"/>
  <c r="Q128" i="1" s="1"/>
  <c r="L126" i="1"/>
  <c r="L127" i="1" s="1"/>
  <c r="P126" i="1"/>
  <c r="P127" i="1" s="1"/>
  <c r="P128" i="1" s="1"/>
  <c r="O126" i="1"/>
  <c r="O127" i="1" s="1"/>
  <c r="O128" i="1" s="1"/>
  <c r="I124" i="1"/>
  <c r="J126" i="1"/>
  <c r="AW118" i="1"/>
  <c r="AT118" i="1"/>
  <c r="AO118" i="1"/>
  <c r="AG118" i="1"/>
  <c r="AD118" i="1"/>
  <c r="Y118" i="1"/>
  <c r="Q118" i="1"/>
  <c r="K118" i="1"/>
  <c r="AZ117" i="1"/>
  <c r="AZ118" i="1" s="1"/>
  <c r="AY117" i="1"/>
  <c r="AY118" i="1" s="1"/>
  <c r="AX117" i="1"/>
  <c r="AX118" i="1" s="1"/>
  <c r="AW117" i="1"/>
  <c r="AV117" i="1"/>
  <c r="AV118" i="1" s="1"/>
  <c r="AU117" i="1"/>
  <c r="AU118" i="1" s="1"/>
  <c r="AT117" i="1"/>
  <c r="AS117" i="1"/>
  <c r="AS118" i="1" s="1"/>
  <c r="AR117" i="1"/>
  <c r="AR118" i="1" s="1"/>
  <c r="AQ117" i="1"/>
  <c r="AQ118" i="1" s="1"/>
  <c r="AP117" i="1"/>
  <c r="AP118" i="1" s="1"/>
  <c r="AO117" i="1"/>
  <c r="AN117" i="1"/>
  <c r="AN118" i="1" s="1"/>
  <c r="AM117" i="1"/>
  <c r="AM118" i="1" s="1"/>
  <c r="AL117" i="1"/>
  <c r="AL118" i="1" s="1"/>
  <c r="AK117" i="1"/>
  <c r="AK118" i="1" s="1"/>
  <c r="AJ117" i="1"/>
  <c r="AJ118" i="1" s="1"/>
  <c r="AI117" i="1"/>
  <c r="AI118" i="1" s="1"/>
  <c r="AH117" i="1"/>
  <c r="AH118" i="1" s="1"/>
  <c r="AG117" i="1"/>
  <c r="AF117" i="1"/>
  <c r="AF118" i="1" s="1"/>
  <c r="AE117" i="1"/>
  <c r="AE118" i="1" s="1"/>
  <c r="AD117" i="1"/>
  <c r="AC117" i="1"/>
  <c r="AC118" i="1" s="1"/>
  <c r="AB117" i="1"/>
  <c r="AB118" i="1" s="1"/>
  <c r="AA117" i="1"/>
  <c r="AA118" i="1" s="1"/>
  <c r="Z117" i="1"/>
  <c r="Z118" i="1" s="1"/>
  <c r="Y117" i="1"/>
  <c r="X117" i="1"/>
  <c r="X118" i="1" s="1"/>
  <c r="W117" i="1"/>
  <c r="W118" i="1" s="1"/>
  <c r="V117" i="1"/>
  <c r="V118" i="1" s="1"/>
  <c r="U117" i="1"/>
  <c r="U118" i="1" s="1"/>
  <c r="T117" i="1"/>
  <c r="T118" i="1" s="1"/>
  <c r="S117" i="1"/>
  <c r="S118" i="1" s="1"/>
  <c r="R117" i="1"/>
  <c r="R118" i="1" s="1"/>
  <c r="Q117" i="1"/>
  <c r="P116" i="1"/>
  <c r="P117" i="1" s="1"/>
  <c r="P118" i="1" s="1"/>
  <c r="O116" i="1"/>
  <c r="O117" i="1" s="1"/>
  <c r="O118" i="1" s="1"/>
  <c r="H115" i="1"/>
  <c r="N116" i="1"/>
  <c r="N117" i="1" s="1"/>
  <c r="N118" i="1" s="1"/>
  <c r="M116" i="1"/>
  <c r="M117" i="1" s="1"/>
  <c r="M118" i="1" s="1"/>
  <c r="AB110" i="1"/>
  <c r="AB138" i="1" s="1"/>
  <c r="Y109" i="1"/>
  <c r="Y110" i="1" s="1"/>
  <c r="Y138" i="1" s="1"/>
  <c r="M109" i="1"/>
  <c r="M110" i="1" s="1"/>
  <c r="M138" i="1" s="1"/>
  <c r="L109" i="1"/>
  <c r="L110" i="1" s="1"/>
  <c r="L138" i="1" s="1"/>
  <c r="L140" i="1" s="1"/>
  <c r="AZ108" i="1"/>
  <c r="AY108" i="1"/>
  <c r="AX108" i="1"/>
  <c r="AW108" i="1"/>
  <c r="AV108" i="1"/>
  <c r="AU108" i="1"/>
  <c r="AT108" i="1"/>
  <c r="AS108" i="1"/>
  <c r="AR108" i="1"/>
  <c r="AQ108" i="1"/>
  <c r="AP108" i="1"/>
  <c r="AO108" i="1"/>
  <c r="AN108" i="1"/>
  <c r="AM108" i="1"/>
  <c r="AL108" i="1"/>
  <c r="AK108" i="1"/>
  <c r="AJ108" i="1"/>
  <c r="AI108" i="1"/>
  <c r="AH108" i="1"/>
  <c r="AG108" i="1"/>
  <c r="AF108" i="1"/>
  <c r="AE108" i="1"/>
  <c r="AD108" i="1"/>
  <c r="AC108" i="1"/>
  <c r="AB108" i="1"/>
  <c r="AA108" i="1"/>
  <c r="Z108" i="1"/>
  <c r="Y108" i="1"/>
  <c r="X108" i="1"/>
  <c r="W108" i="1"/>
  <c r="V108" i="1"/>
  <c r="U108" i="1"/>
  <c r="T108" i="1"/>
  <c r="S108" i="1"/>
  <c r="R108" i="1"/>
  <c r="Q108" i="1"/>
  <c r="P108" i="1"/>
  <c r="O108" i="1"/>
  <c r="M108" i="1"/>
  <c r="L108" i="1"/>
  <c r="AZ107" i="1"/>
  <c r="AY107" i="1"/>
  <c r="AX107" i="1"/>
  <c r="AW107" i="1"/>
  <c r="AV107" i="1"/>
  <c r="AU107" i="1"/>
  <c r="AT107" i="1"/>
  <c r="AS107" i="1"/>
  <c r="AR107" i="1"/>
  <c r="AQ107" i="1"/>
  <c r="AP107" i="1"/>
  <c r="AO107" i="1"/>
  <c r="AN107" i="1"/>
  <c r="AM107" i="1"/>
  <c r="AL107" i="1"/>
  <c r="AK107" i="1"/>
  <c r="AJ107" i="1"/>
  <c r="AI107" i="1"/>
  <c r="AH107" i="1"/>
  <c r="AG107" i="1"/>
  <c r="AF107" i="1"/>
  <c r="AE107" i="1"/>
  <c r="AD107" i="1"/>
  <c r="AC107" i="1"/>
  <c r="AB107" i="1"/>
  <c r="AA107" i="1"/>
  <c r="Z107" i="1"/>
  <c r="Y107" i="1"/>
  <c r="X107" i="1"/>
  <c r="W107" i="1"/>
  <c r="V107" i="1"/>
  <c r="U107" i="1"/>
  <c r="T107" i="1"/>
  <c r="S107" i="1"/>
  <c r="R107" i="1"/>
  <c r="Q107" i="1"/>
  <c r="P107" i="1"/>
  <c r="O107" i="1"/>
  <c r="M107" i="1"/>
  <c r="L107" i="1"/>
  <c r="AZ106" i="1"/>
  <c r="AY106" i="1"/>
  <c r="AX106" i="1"/>
  <c r="AW106" i="1"/>
  <c r="AV106" i="1"/>
  <c r="AU106" i="1"/>
  <c r="AT106" i="1"/>
  <c r="AS106" i="1"/>
  <c r="AR106" i="1"/>
  <c r="AQ106" i="1"/>
  <c r="AP106" i="1"/>
  <c r="AO106" i="1"/>
  <c r="AN106" i="1"/>
  <c r="AM106" i="1"/>
  <c r="AL106" i="1"/>
  <c r="AK106" i="1"/>
  <c r="AJ106" i="1"/>
  <c r="AI106" i="1"/>
  <c r="AH106" i="1"/>
  <c r="AG106" i="1"/>
  <c r="AF106" i="1"/>
  <c r="AE106" i="1"/>
  <c r="AD106" i="1"/>
  <c r="AC106" i="1"/>
  <c r="AB106" i="1"/>
  <c r="AA106" i="1"/>
  <c r="Z106" i="1"/>
  <c r="Y106" i="1"/>
  <c r="X106" i="1"/>
  <c r="W106" i="1"/>
  <c r="V106" i="1"/>
  <c r="U106" i="1"/>
  <c r="T106" i="1"/>
  <c r="S106" i="1"/>
  <c r="R106" i="1"/>
  <c r="Q106" i="1"/>
  <c r="P106" i="1"/>
  <c r="O106" i="1"/>
  <c r="M106" i="1"/>
  <c r="L106" i="1"/>
  <c r="AZ105" i="1"/>
  <c r="AY105" i="1"/>
  <c r="AX105" i="1"/>
  <c r="AW105" i="1"/>
  <c r="AV105" i="1"/>
  <c r="AU105" i="1"/>
  <c r="AT105" i="1"/>
  <c r="AS105" i="1"/>
  <c r="AR105" i="1"/>
  <c r="AQ105" i="1"/>
  <c r="AP105" i="1"/>
  <c r="AO105" i="1"/>
  <c r="AN105" i="1"/>
  <c r="AM105" i="1"/>
  <c r="AL105" i="1"/>
  <c r="AK105" i="1"/>
  <c r="AJ105" i="1"/>
  <c r="AI105" i="1"/>
  <c r="AH105" i="1"/>
  <c r="AG105" i="1"/>
  <c r="AF105" i="1"/>
  <c r="AE105" i="1"/>
  <c r="AD105" i="1"/>
  <c r="AC105" i="1"/>
  <c r="AB105" i="1"/>
  <c r="AA105" i="1"/>
  <c r="Z105" i="1"/>
  <c r="Y105" i="1"/>
  <c r="X105" i="1"/>
  <c r="W105" i="1"/>
  <c r="V105" i="1"/>
  <c r="U105" i="1"/>
  <c r="T105" i="1"/>
  <c r="S105" i="1"/>
  <c r="R105" i="1"/>
  <c r="Q105" i="1"/>
  <c r="P105" i="1"/>
  <c r="O105" i="1"/>
  <c r="M105" i="1"/>
  <c r="L105" i="1"/>
  <c r="AZ102" i="1"/>
  <c r="AY102" i="1"/>
  <c r="AX102" i="1"/>
  <c r="AW102" i="1"/>
  <c r="AV102" i="1"/>
  <c r="AU102" i="1"/>
  <c r="AT102" i="1"/>
  <c r="AS102" i="1"/>
  <c r="AR102" i="1"/>
  <c r="AQ102" i="1"/>
  <c r="AP102" i="1"/>
  <c r="AO102" i="1"/>
  <c r="AN102" i="1"/>
  <c r="AM102" i="1"/>
  <c r="AL102" i="1"/>
  <c r="AK102" i="1"/>
  <c r="AJ102" i="1"/>
  <c r="AI102" i="1"/>
  <c r="AH102" i="1"/>
  <c r="AG102" i="1"/>
  <c r="AF102" i="1"/>
  <c r="AE102" i="1"/>
  <c r="AD102" i="1"/>
  <c r="AC102" i="1"/>
  <c r="AB102" i="1"/>
  <c r="AA102" i="1"/>
  <c r="Z102" i="1"/>
  <c r="Y102" i="1"/>
  <c r="X102" i="1"/>
  <c r="W102" i="1"/>
  <c r="V102" i="1"/>
  <c r="U102" i="1"/>
  <c r="T102" i="1"/>
  <c r="S102" i="1"/>
  <c r="R102" i="1"/>
  <c r="Q102" i="1"/>
  <c r="P102" i="1"/>
  <c r="O102" i="1"/>
  <c r="Z95" i="1"/>
  <c r="AX94" i="1"/>
  <c r="AX95" i="1" s="1"/>
  <c r="AU94" i="1"/>
  <c r="AU95" i="1" s="1"/>
  <c r="AH94" i="1"/>
  <c r="AH95" i="1" s="1"/>
  <c r="Z94" i="1"/>
  <c r="X94" i="1"/>
  <c r="X95" i="1" s="1"/>
  <c r="R94" i="1"/>
  <c r="R95" i="1" s="1"/>
  <c r="AZ92" i="1"/>
  <c r="AZ109" i="1" s="1"/>
  <c r="AZ110" i="1" s="1"/>
  <c r="AZ138" i="1" s="1"/>
  <c r="AY92" i="1"/>
  <c r="AY109" i="1" s="1"/>
  <c r="AY110" i="1" s="1"/>
  <c r="AY138" i="1" s="1"/>
  <c r="AX92" i="1"/>
  <c r="AW92" i="1"/>
  <c r="AW109" i="1" s="1"/>
  <c r="AW110" i="1" s="1"/>
  <c r="AW138" i="1" s="1"/>
  <c r="AV92" i="1"/>
  <c r="AU92" i="1"/>
  <c r="AT92" i="1"/>
  <c r="AS92" i="1"/>
  <c r="AR92" i="1"/>
  <c r="AR109" i="1" s="1"/>
  <c r="AR110" i="1" s="1"/>
  <c r="AR138" i="1" s="1"/>
  <c r="AQ92" i="1"/>
  <c r="AQ109" i="1" s="1"/>
  <c r="AQ110" i="1" s="1"/>
  <c r="AQ138" i="1" s="1"/>
  <c r="AP92" i="1"/>
  <c r="AO92" i="1"/>
  <c r="AO94" i="1" s="1"/>
  <c r="AO95" i="1" s="1"/>
  <c r="AN92" i="1"/>
  <c r="AN94" i="1" s="1"/>
  <c r="AN95" i="1" s="1"/>
  <c r="AM92" i="1"/>
  <c r="AL92" i="1"/>
  <c r="AK92" i="1"/>
  <c r="AJ92" i="1"/>
  <c r="AJ109" i="1" s="1"/>
  <c r="AJ110" i="1" s="1"/>
  <c r="AJ138" i="1" s="1"/>
  <c r="AI92" i="1"/>
  <c r="AI109" i="1" s="1"/>
  <c r="AI110" i="1" s="1"/>
  <c r="AI138" i="1" s="1"/>
  <c r="AH92" i="1"/>
  <c r="AG92" i="1"/>
  <c r="AG109" i="1" s="1"/>
  <c r="AG110" i="1" s="1"/>
  <c r="AG138" i="1" s="1"/>
  <c r="AF92" i="1"/>
  <c r="AF109" i="1" s="1"/>
  <c r="AF110" i="1" s="1"/>
  <c r="AF138" i="1" s="1"/>
  <c r="AE92" i="1"/>
  <c r="AE94" i="1" s="1"/>
  <c r="AE95" i="1" s="1"/>
  <c r="AD92" i="1"/>
  <c r="AC92" i="1"/>
  <c r="AB92" i="1"/>
  <c r="AB109" i="1" s="1"/>
  <c r="AA92" i="1"/>
  <c r="AA109" i="1" s="1"/>
  <c r="AA110" i="1" s="1"/>
  <c r="AA138" i="1" s="1"/>
  <c r="Z92" i="1"/>
  <c r="Y92" i="1"/>
  <c r="Y94" i="1" s="1"/>
  <c r="Y95" i="1" s="1"/>
  <c r="X92" i="1"/>
  <c r="W92" i="1"/>
  <c r="V92" i="1"/>
  <c r="U92" i="1"/>
  <c r="T92" i="1"/>
  <c r="T109" i="1" s="1"/>
  <c r="T110" i="1" s="1"/>
  <c r="T138" i="1" s="1"/>
  <c r="S92" i="1"/>
  <c r="S109" i="1" s="1"/>
  <c r="S110" i="1" s="1"/>
  <c r="S138" i="1" s="1"/>
  <c r="R92" i="1"/>
  <c r="Q92" i="1"/>
  <c r="Q109" i="1" s="1"/>
  <c r="Q110" i="1" s="1"/>
  <c r="Q138" i="1" s="1"/>
  <c r="Q140" i="1" s="1"/>
  <c r="Q160" i="1" s="1"/>
  <c r="P92" i="1"/>
  <c r="O92" i="1"/>
  <c r="O94" i="1" s="1"/>
  <c r="O95" i="1" s="1"/>
  <c r="N86" i="1"/>
  <c r="N91" i="1" s="1"/>
  <c r="G82" i="1"/>
  <c r="F82" i="1"/>
  <c r="B82" i="1"/>
  <c r="F79" i="1"/>
  <c r="B79" i="1"/>
  <c r="F78" i="1"/>
  <c r="B78" i="1"/>
  <c r="F77" i="1"/>
  <c r="B77" i="1"/>
  <c r="F76" i="1"/>
  <c r="B76" i="1"/>
  <c r="F75" i="1"/>
  <c r="B75" i="1"/>
  <c r="F74" i="1"/>
  <c r="B74" i="1"/>
  <c r="AE71" i="1"/>
  <c r="AD71" i="1"/>
  <c r="AC71" i="1"/>
  <c r="H71" i="1" s="1"/>
  <c r="AZ69" i="1"/>
  <c r="AY69" i="1"/>
  <c r="AX69" i="1"/>
  <c r="AW69" i="1"/>
  <c r="AV69" i="1"/>
  <c r="AU69" i="1"/>
  <c r="AT69" i="1"/>
  <c r="AS69" i="1"/>
  <c r="AR69" i="1"/>
  <c r="AQ69" i="1"/>
  <c r="AP69" i="1"/>
  <c r="AO69" i="1"/>
  <c r="AN69" i="1"/>
  <c r="AM69" i="1"/>
  <c r="AL69" i="1"/>
  <c r="AK69" i="1"/>
  <c r="AJ69" i="1"/>
  <c r="AI69" i="1"/>
  <c r="AH69" i="1"/>
  <c r="AG69" i="1"/>
  <c r="AF69" i="1"/>
  <c r="AE69" i="1"/>
  <c r="AD69" i="1"/>
  <c r="AC69" i="1"/>
  <c r="AB69" i="1"/>
  <c r="AA69" i="1"/>
  <c r="Z69" i="1"/>
  <c r="Y69" i="1"/>
  <c r="X69" i="1"/>
  <c r="W69" i="1"/>
  <c r="V69" i="1"/>
  <c r="U69" i="1"/>
  <c r="T69" i="1"/>
  <c r="S69" i="1"/>
  <c r="R69" i="1"/>
  <c r="Q69" i="1"/>
  <c r="P69" i="1"/>
  <c r="O69" i="1"/>
  <c r="N69" i="1"/>
  <c r="AZ66" i="1"/>
  <c r="AY66" i="1"/>
  <c r="AX66" i="1"/>
  <c r="AW66" i="1"/>
  <c r="AV66" i="1"/>
  <c r="AU66" i="1"/>
  <c r="AT66" i="1"/>
  <c r="AS66" i="1"/>
  <c r="AR66" i="1"/>
  <c r="AQ66" i="1"/>
  <c r="AP66" i="1"/>
  <c r="AO66" i="1"/>
  <c r="AN66" i="1"/>
  <c r="AM66" i="1"/>
  <c r="AL66" i="1"/>
  <c r="AK66" i="1"/>
  <c r="AJ66" i="1"/>
  <c r="AI66" i="1"/>
  <c r="AH66" i="1"/>
  <c r="AG66" i="1"/>
  <c r="AF66" i="1"/>
  <c r="AE66" i="1"/>
  <c r="AD66" i="1"/>
  <c r="AC66" i="1"/>
  <c r="AB66" i="1"/>
  <c r="AA66" i="1"/>
  <c r="Z66" i="1"/>
  <c r="Y66" i="1"/>
  <c r="X66" i="1"/>
  <c r="W66" i="1"/>
  <c r="V66" i="1"/>
  <c r="U66" i="1"/>
  <c r="T66" i="1"/>
  <c r="S66" i="1"/>
  <c r="R66" i="1"/>
  <c r="Q66" i="1"/>
  <c r="P66" i="1"/>
  <c r="O66" i="1"/>
  <c r="N66" i="1"/>
  <c r="AF65" i="1"/>
  <c r="AE65" i="1"/>
  <c r="W65" i="1"/>
  <c r="S65" i="1"/>
  <c r="O65" i="1"/>
  <c r="AZ64" i="1"/>
  <c r="AY64" i="1"/>
  <c r="AX64" i="1"/>
  <c r="AW64" i="1"/>
  <c r="AV64" i="1"/>
  <c r="AU64" i="1"/>
  <c r="AT64" i="1"/>
  <c r="AS64" i="1"/>
  <c r="AR64" i="1"/>
  <c r="AQ64" i="1"/>
  <c r="AP64" i="1"/>
  <c r="AO64" i="1"/>
  <c r="AN64" i="1"/>
  <c r="AM64" i="1"/>
  <c r="AL64" i="1"/>
  <c r="AK64" i="1"/>
  <c r="AJ64" i="1"/>
  <c r="AI64" i="1"/>
  <c r="AH64" i="1"/>
  <c r="AG64" i="1"/>
  <c r="AF64" i="1"/>
  <c r="AE64" i="1"/>
  <c r="AD64" i="1"/>
  <c r="AC64" i="1"/>
  <c r="AB64" i="1"/>
  <c r="AA64" i="1"/>
  <c r="Z64" i="1"/>
  <c r="Y64" i="1"/>
  <c r="X64" i="1"/>
  <c r="W64" i="1"/>
  <c r="V64" i="1"/>
  <c r="U64" i="1"/>
  <c r="T64" i="1"/>
  <c r="S64" i="1"/>
  <c r="R64" i="1"/>
  <c r="Q64" i="1"/>
  <c r="P64" i="1"/>
  <c r="O64" i="1"/>
  <c r="N64" i="1"/>
  <c r="J58" i="1"/>
  <c r="K58" i="1" s="1"/>
  <c r="L58" i="1" s="1"/>
  <c r="M58" i="1" s="1"/>
  <c r="N58" i="1" s="1"/>
  <c r="M57" i="1"/>
  <c r="C57" i="1"/>
  <c r="N56" i="1"/>
  <c r="O56" i="1" s="1"/>
  <c r="P56" i="1" s="1"/>
  <c r="Q56" i="1" s="1"/>
  <c r="R56" i="1" s="1"/>
  <c r="S56" i="1" s="1"/>
  <c r="T56" i="1" s="1"/>
  <c r="U56" i="1" s="1"/>
  <c r="V56" i="1" s="1"/>
  <c r="W56" i="1" s="1"/>
  <c r="X56" i="1" s="1"/>
  <c r="Y56" i="1" s="1"/>
  <c r="Z56" i="1" s="1"/>
  <c r="AA56" i="1" s="1"/>
  <c r="AB56" i="1" s="1"/>
  <c r="AC56" i="1" s="1"/>
  <c r="AD56" i="1" s="1"/>
  <c r="AE56" i="1" s="1"/>
  <c r="AF56" i="1" s="1"/>
  <c r="AG56" i="1" s="1"/>
  <c r="AH56" i="1" s="1"/>
  <c r="AI56" i="1" s="1"/>
  <c r="AJ56" i="1" s="1"/>
  <c r="AK56" i="1" s="1"/>
  <c r="AL56" i="1" s="1"/>
  <c r="AM56" i="1" s="1"/>
  <c r="AN56" i="1" s="1"/>
  <c r="AO56" i="1" s="1"/>
  <c r="AP56" i="1" s="1"/>
  <c r="AQ56" i="1" s="1"/>
  <c r="AR56" i="1" s="1"/>
  <c r="AS56" i="1" s="1"/>
  <c r="AT56" i="1" s="1"/>
  <c r="AU56" i="1" s="1"/>
  <c r="AV56" i="1" s="1"/>
  <c r="AW56" i="1" s="1"/>
  <c r="AX56" i="1" s="1"/>
  <c r="AY56" i="1" s="1"/>
  <c r="AZ56" i="1" s="1"/>
  <c r="BA56" i="1" s="1"/>
  <c r="BB56" i="1" s="1"/>
  <c r="BC56" i="1" s="1"/>
  <c r="BD56" i="1" s="1"/>
  <c r="BE56" i="1" s="1"/>
  <c r="BF56" i="1" s="1"/>
  <c r="BG56" i="1" s="1"/>
  <c r="BH56" i="1" s="1"/>
  <c r="BI56" i="1" s="1"/>
  <c r="BJ56" i="1" s="1"/>
  <c r="BK56" i="1" s="1"/>
  <c r="U50" i="1"/>
  <c r="AZ68" i="1" s="1"/>
  <c r="U47" i="1"/>
  <c r="U38" i="1"/>
  <c r="AL65" i="1" s="1"/>
  <c r="K25" i="1"/>
  <c r="M22" i="1"/>
  <c r="F22" i="1"/>
  <c r="F21" i="1"/>
  <c r="F23" i="1" s="1"/>
  <c r="L23" i="1" s="1"/>
  <c r="M11" i="1"/>
  <c r="M12" i="1" s="1"/>
  <c r="O3" i="1"/>
  <c r="J3" i="1"/>
  <c r="M1" i="1"/>
  <c r="P109" i="1" l="1"/>
  <c r="P110" i="1" s="1"/>
  <c r="P138" i="1" s="1"/>
  <c r="P140" i="1" s="1"/>
  <c r="P160" i="1" s="1"/>
  <c r="P94" i="1"/>
  <c r="P95" i="1" s="1"/>
  <c r="AV109" i="1"/>
  <c r="AV110" i="1" s="1"/>
  <c r="AV138" i="1" s="1"/>
  <c r="AV94" i="1"/>
  <c r="AV95" i="1" s="1"/>
  <c r="H66" i="1"/>
  <c r="S140" i="1"/>
  <c r="S160" i="1" s="1"/>
  <c r="AF94" i="1"/>
  <c r="AF95" i="1" s="1"/>
  <c r="H69" i="1"/>
  <c r="J11" i="1"/>
  <c r="J12" i="1" s="1"/>
  <c r="P65" i="1"/>
  <c r="X65" i="1"/>
  <c r="AM65" i="1"/>
  <c r="X109" i="1"/>
  <c r="X110" i="1" s="1"/>
  <c r="X138" i="1" s="1"/>
  <c r="AN109" i="1"/>
  <c r="AN110" i="1" s="1"/>
  <c r="AN138" i="1" s="1"/>
  <c r="AO109" i="1"/>
  <c r="AO110" i="1" s="1"/>
  <c r="AO138" i="1" s="1"/>
  <c r="I115" i="1"/>
  <c r="H147" i="1"/>
  <c r="H148" i="1"/>
  <c r="K11" i="1"/>
  <c r="K12" i="1" s="1"/>
  <c r="L26" i="1"/>
  <c r="N57" i="1"/>
  <c r="H64" i="1"/>
  <c r="Q65" i="1"/>
  <c r="Y65" i="1"/>
  <c r="AN65" i="1"/>
  <c r="R109" i="1"/>
  <c r="R110" i="1" s="1"/>
  <c r="R138" i="1" s="1"/>
  <c r="Z109" i="1"/>
  <c r="Z110" i="1" s="1"/>
  <c r="Z138" i="1" s="1"/>
  <c r="AD109" i="1"/>
  <c r="AD110" i="1" s="1"/>
  <c r="AD138" i="1" s="1"/>
  <c r="AH109" i="1"/>
  <c r="AH110" i="1" s="1"/>
  <c r="AH138" i="1" s="1"/>
  <c r="AP109" i="1"/>
  <c r="AP110" i="1" s="1"/>
  <c r="AP138" i="1" s="1"/>
  <c r="AT109" i="1"/>
  <c r="AT110" i="1" s="1"/>
  <c r="AT138" i="1" s="1"/>
  <c r="AX109" i="1"/>
  <c r="AX110" i="1" s="1"/>
  <c r="AX138" i="1" s="1"/>
  <c r="AP94" i="1"/>
  <c r="AP95" i="1" s="1"/>
  <c r="N126" i="1"/>
  <c r="N127" i="1" s="1"/>
  <c r="N128" i="1" s="1"/>
  <c r="J149" i="1"/>
  <c r="J150" i="1" s="1"/>
  <c r="O57" i="1"/>
  <c r="P57" i="1" s="1"/>
  <c r="Q57" i="1" s="1"/>
  <c r="R57" i="1" s="1"/>
  <c r="S57" i="1" s="1"/>
  <c r="T57" i="1" s="1"/>
  <c r="U57" i="1" s="1"/>
  <c r="V57" i="1" s="1"/>
  <c r="W57" i="1" s="1"/>
  <c r="X57" i="1" s="1"/>
  <c r="Y57" i="1" s="1"/>
  <c r="Z57" i="1" s="1"/>
  <c r="AA57" i="1" s="1"/>
  <c r="AB57" i="1" s="1"/>
  <c r="AC57" i="1" s="1"/>
  <c r="AD57" i="1" s="1"/>
  <c r="AE57" i="1" s="1"/>
  <c r="AF57" i="1" s="1"/>
  <c r="AG57" i="1" s="1"/>
  <c r="AH57" i="1" s="1"/>
  <c r="AI57" i="1" s="1"/>
  <c r="AJ57" i="1" s="1"/>
  <c r="AK57" i="1" s="1"/>
  <c r="AL57" i="1" s="1"/>
  <c r="AM57" i="1" s="1"/>
  <c r="AN57" i="1" s="1"/>
  <c r="AO57" i="1" s="1"/>
  <c r="AP57" i="1" s="1"/>
  <c r="AQ57" i="1" s="1"/>
  <c r="AR57" i="1" s="1"/>
  <c r="AS57" i="1" s="1"/>
  <c r="AT57" i="1" s="1"/>
  <c r="AU57" i="1" s="1"/>
  <c r="AV57" i="1" s="1"/>
  <c r="AW57" i="1" s="1"/>
  <c r="AX57" i="1" s="1"/>
  <c r="AY57" i="1" s="1"/>
  <c r="AZ57" i="1" s="1"/>
  <c r="BA57" i="1" s="1"/>
  <c r="BB57" i="1" s="1"/>
  <c r="BC57" i="1" s="1"/>
  <c r="BD57" i="1" s="1"/>
  <c r="BE57" i="1" s="1"/>
  <c r="BF57" i="1" s="1"/>
  <c r="BG57" i="1" s="1"/>
  <c r="BH57" i="1" s="1"/>
  <c r="BI57" i="1" s="1"/>
  <c r="BJ57" i="1" s="1"/>
  <c r="BK57" i="1" s="1"/>
  <c r="N82" i="1"/>
  <c r="O58" i="1"/>
  <c r="O75" i="1" s="1"/>
  <c r="N79" i="1"/>
  <c r="N77" i="1"/>
  <c r="N74" i="1"/>
  <c r="L22" i="1"/>
  <c r="N76" i="1"/>
  <c r="AS68" i="1"/>
  <c r="L160" i="1"/>
  <c r="T68" i="1"/>
  <c r="N108" i="1"/>
  <c r="U94" i="1"/>
  <c r="U95" i="1" s="1"/>
  <c r="U109" i="1"/>
  <c r="U110" i="1" s="1"/>
  <c r="U138" i="1" s="1"/>
  <c r="AC94" i="1"/>
  <c r="AC95" i="1" s="1"/>
  <c r="AC109" i="1"/>
  <c r="AC110" i="1" s="1"/>
  <c r="AC138" i="1" s="1"/>
  <c r="AK94" i="1"/>
  <c r="AK95" i="1" s="1"/>
  <c r="AK109" i="1"/>
  <c r="AK110" i="1" s="1"/>
  <c r="AK138" i="1" s="1"/>
  <c r="AS94" i="1"/>
  <c r="AS95" i="1" s="1"/>
  <c r="AS109" i="1"/>
  <c r="AS110" i="1" s="1"/>
  <c r="AS138" i="1" s="1"/>
  <c r="L27" i="1"/>
  <c r="AY68" i="1"/>
  <c r="AQ68" i="1"/>
  <c r="AI68" i="1"/>
  <c r="AA68" i="1"/>
  <c r="S68" i="1"/>
  <c r="AX68" i="1"/>
  <c r="AP68" i="1"/>
  <c r="AH68" i="1"/>
  <c r="Z68" i="1"/>
  <c r="R68" i="1"/>
  <c r="AW68" i="1"/>
  <c r="AO68" i="1"/>
  <c r="AG68" i="1"/>
  <c r="Y68" i="1"/>
  <c r="Q68" i="1"/>
  <c r="AV68" i="1"/>
  <c r="AN68" i="1"/>
  <c r="AF68" i="1"/>
  <c r="X68" i="1"/>
  <c r="P68" i="1"/>
  <c r="AU68" i="1"/>
  <c r="AM68" i="1"/>
  <c r="AE68" i="1"/>
  <c r="W68" i="1"/>
  <c r="O68" i="1"/>
  <c r="AT68" i="1"/>
  <c r="AL68" i="1"/>
  <c r="AD68" i="1"/>
  <c r="V68" i="1"/>
  <c r="N68" i="1"/>
  <c r="U68" i="1"/>
  <c r="V109" i="1"/>
  <c r="V110" i="1" s="1"/>
  <c r="V138" i="1" s="1"/>
  <c r="V94" i="1"/>
  <c r="V95" i="1" s="1"/>
  <c r="AL109" i="1"/>
  <c r="AL110" i="1" s="1"/>
  <c r="AL138" i="1" s="1"/>
  <c r="AL94" i="1"/>
  <c r="AL95" i="1" s="1"/>
  <c r="AP67" i="1"/>
  <c r="AJ67" i="1"/>
  <c r="AD67" i="1"/>
  <c r="X67" i="1"/>
  <c r="R67" i="1"/>
  <c r="M155" i="1"/>
  <c r="M26" i="1"/>
  <c r="L24" i="1"/>
  <c r="AB68" i="1"/>
  <c r="N1" i="1"/>
  <c r="M24" i="1"/>
  <c r="M25" i="1" s="1"/>
  <c r="AC68" i="1"/>
  <c r="AJ68" i="1"/>
  <c r="AT94" i="1"/>
  <c r="AT95" i="1" s="1"/>
  <c r="AK68" i="1"/>
  <c r="M23" i="1"/>
  <c r="AV67" i="1"/>
  <c r="AR68" i="1"/>
  <c r="AD94" i="1"/>
  <c r="AD95" i="1" s="1"/>
  <c r="AG65" i="1"/>
  <c r="O109" i="1"/>
  <c r="O110" i="1" s="1"/>
  <c r="O138" i="1" s="1"/>
  <c r="O140" i="1" s="1"/>
  <c r="O160" i="1" s="1"/>
  <c r="W109" i="1"/>
  <c r="W110" i="1" s="1"/>
  <c r="W138" i="1" s="1"/>
  <c r="AE109" i="1"/>
  <c r="AE110" i="1" s="1"/>
  <c r="AE138" i="1" s="1"/>
  <c r="AM109" i="1"/>
  <c r="AM110" i="1" s="1"/>
  <c r="AM138" i="1" s="1"/>
  <c r="AU109" i="1"/>
  <c r="AU110" i="1" s="1"/>
  <c r="AU138" i="1" s="1"/>
  <c r="R65" i="1"/>
  <c r="Z65" i="1"/>
  <c r="AH65" i="1"/>
  <c r="AA65" i="1"/>
  <c r="AI65" i="1"/>
  <c r="H125" i="1"/>
  <c r="I125" i="1"/>
  <c r="I126" i="1" s="1"/>
  <c r="I127" i="1" s="1"/>
  <c r="R140" i="1"/>
  <c r="R160" i="1" s="1"/>
  <c r="T65" i="1"/>
  <c r="AB65" i="1"/>
  <c r="AJ65" i="1"/>
  <c r="W94" i="1"/>
  <c r="W95" i="1" s="1"/>
  <c r="AM94" i="1"/>
  <c r="AM95" i="1" s="1"/>
  <c r="L149" i="1"/>
  <c r="I146" i="1"/>
  <c r="H146" i="1"/>
  <c r="U65" i="1"/>
  <c r="AC65" i="1"/>
  <c r="AK65" i="1"/>
  <c r="T139" i="1"/>
  <c r="M149" i="1"/>
  <c r="M150" i="1" s="1"/>
  <c r="M151" i="1" s="1"/>
  <c r="N65" i="1"/>
  <c r="V65" i="1"/>
  <c r="AD65" i="1"/>
  <c r="N149" i="1"/>
  <c r="N150" i="1" s="1"/>
  <c r="N151" i="1" s="1"/>
  <c r="Q94" i="1"/>
  <c r="Q95" i="1" s="1"/>
  <c r="AG94" i="1"/>
  <c r="AG95" i="1" s="1"/>
  <c r="AW94" i="1"/>
  <c r="AW95" i="1" s="1"/>
  <c r="M126" i="1"/>
  <c r="M127" i="1" s="1"/>
  <c r="M128" i="1" s="1"/>
  <c r="I128" i="1" s="1"/>
  <c r="H124" i="1"/>
  <c r="H126" i="1" s="1"/>
  <c r="N100" i="1"/>
  <c r="N99" i="1"/>
  <c r="S133" i="1"/>
  <c r="N88" i="1"/>
  <c r="S94" i="1"/>
  <c r="S95" i="1" s="1"/>
  <c r="AA94" i="1"/>
  <c r="AA95" i="1" s="1"/>
  <c r="AI94" i="1"/>
  <c r="AI95" i="1" s="1"/>
  <c r="AQ94" i="1"/>
  <c r="AQ95" i="1" s="1"/>
  <c r="AY94" i="1"/>
  <c r="AY95" i="1" s="1"/>
  <c r="J116" i="1"/>
  <c r="J117" i="1" s="1"/>
  <c r="J118" i="1" s="1"/>
  <c r="H114" i="1"/>
  <c r="H116" i="1" s="1"/>
  <c r="N89" i="1"/>
  <c r="T94" i="1"/>
  <c r="T95" i="1" s="1"/>
  <c r="AB94" i="1"/>
  <c r="AB95" i="1" s="1"/>
  <c r="AJ94" i="1"/>
  <c r="AJ95" i="1" s="1"/>
  <c r="AR94" i="1"/>
  <c r="AR95" i="1" s="1"/>
  <c r="AZ94" i="1"/>
  <c r="AZ95" i="1" s="1"/>
  <c r="N98" i="1"/>
  <c r="L116" i="1"/>
  <c r="L117" i="1" s="1"/>
  <c r="L118" i="1" s="1"/>
  <c r="I118" i="1" s="1"/>
  <c r="I114" i="1"/>
  <c r="I148" i="1"/>
  <c r="N90" i="1"/>
  <c r="N107" i="1" s="1"/>
  <c r="N101" i="1"/>
  <c r="I147" i="1"/>
  <c r="I116" i="1" l="1"/>
  <c r="I117" i="1" s="1"/>
  <c r="N106" i="1"/>
  <c r="N105" i="1"/>
  <c r="N92" i="1"/>
  <c r="N78" i="1"/>
  <c r="H68" i="1"/>
  <c r="I149" i="1"/>
  <c r="I150" i="1" s="1"/>
  <c r="L150" i="1"/>
  <c r="L151" i="1" s="1"/>
  <c r="I151" i="1" s="1"/>
  <c r="H67" i="1"/>
  <c r="T133" i="1"/>
  <c r="N155" i="1"/>
  <c r="N26" i="1"/>
  <c r="N24" i="1"/>
  <c r="N25" i="1" s="1"/>
  <c r="N22" i="1"/>
  <c r="N23" i="1"/>
  <c r="O1" i="1"/>
  <c r="O82" i="1"/>
  <c r="P58" i="1"/>
  <c r="P78" i="1" s="1"/>
  <c r="O77" i="1"/>
  <c r="O74" i="1"/>
  <c r="H118" i="1"/>
  <c r="N75" i="1"/>
  <c r="H65" i="1"/>
  <c r="K27" i="1"/>
  <c r="M27" i="1"/>
  <c r="N102" i="1"/>
  <c r="H149" i="1"/>
  <c r="J151" i="1"/>
  <c r="O79" i="1"/>
  <c r="T140" i="1"/>
  <c r="T160" i="1" s="1"/>
  <c r="U139" i="1"/>
  <c r="H128" i="1"/>
  <c r="O76" i="1"/>
  <c r="O78" i="1"/>
  <c r="H150" i="1" l="1"/>
  <c r="H151" i="1"/>
  <c r="N27" i="1"/>
  <c r="O80" i="1"/>
  <c r="O132" i="1" s="1"/>
  <c r="O134" i="1" s="1"/>
  <c r="O156" i="1" s="1"/>
  <c r="N109" i="1"/>
  <c r="N110" i="1" s="1"/>
  <c r="N138" i="1" s="1"/>
  <c r="N140" i="1" s="1"/>
  <c r="N94" i="1"/>
  <c r="N95" i="1" s="1"/>
  <c r="P82" i="1"/>
  <c r="Q58" i="1"/>
  <c r="P77" i="1"/>
  <c r="P75" i="1"/>
  <c r="P79" i="1"/>
  <c r="P74" i="1"/>
  <c r="P76" i="1"/>
  <c r="O155" i="1"/>
  <c r="O26" i="1"/>
  <c r="O24" i="1"/>
  <c r="O25" i="1" s="1"/>
  <c r="O22" i="1"/>
  <c r="O23" i="1"/>
  <c r="P1" i="1"/>
  <c r="U133" i="1"/>
  <c r="V139" i="1"/>
  <c r="U140" i="1"/>
  <c r="U160" i="1" s="1"/>
  <c r="N80" i="1"/>
  <c r="O27" i="1" l="1"/>
  <c r="P155" i="1"/>
  <c r="P26" i="1"/>
  <c r="P24" i="1"/>
  <c r="P25" i="1" s="1"/>
  <c r="Q1" i="1"/>
  <c r="P22" i="1"/>
  <c r="P23" i="1"/>
  <c r="N132" i="1"/>
  <c r="N134" i="1" s="1"/>
  <c r="Q77" i="1"/>
  <c r="R58" i="1"/>
  <c r="Q82" i="1"/>
  <c r="Q75" i="1"/>
  <c r="Q74" i="1"/>
  <c r="Q76" i="1"/>
  <c r="Q79" i="1"/>
  <c r="Q78" i="1"/>
  <c r="V140" i="1"/>
  <c r="V160" i="1" s="1"/>
  <c r="W139" i="1"/>
  <c r="V133" i="1"/>
  <c r="P80" i="1"/>
  <c r="P132" i="1" s="1"/>
  <c r="P134" i="1" s="1"/>
  <c r="P156" i="1" s="1"/>
  <c r="N160" i="1"/>
  <c r="N156" i="1" l="1"/>
  <c r="S58" i="1"/>
  <c r="R82" i="1"/>
  <c r="R79" i="1"/>
  <c r="R74" i="1"/>
  <c r="R76" i="1"/>
  <c r="R78" i="1"/>
  <c r="R75" i="1"/>
  <c r="R77" i="1"/>
  <c r="P27" i="1"/>
  <c r="W133" i="1"/>
  <c r="Q80" i="1"/>
  <c r="Q132" i="1" s="1"/>
  <c r="Q134" i="1" s="1"/>
  <c r="Q156" i="1" s="1"/>
  <c r="W140" i="1"/>
  <c r="X139" i="1"/>
  <c r="Q155" i="1"/>
  <c r="Q22" i="1"/>
  <c r="Q23" i="1"/>
  <c r="Q26" i="1"/>
  <c r="Q24" i="1"/>
  <c r="Q25" i="1" s="1"/>
  <c r="R1" i="1"/>
  <c r="S77" i="1" l="1"/>
  <c r="S82" i="1"/>
  <c r="T58" i="1"/>
  <c r="S74" i="1"/>
  <c r="S75" i="1"/>
  <c r="S76" i="1"/>
  <c r="S79" i="1"/>
  <c r="S78" i="1"/>
  <c r="Y139" i="1"/>
  <c r="X140" i="1"/>
  <c r="X160" i="1" s="1"/>
  <c r="W160" i="1"/>
  <c r="R155" i="1"/>
  <c r="R22" i="1"/>
  <c r="R23" i="1"/>
  <c r="S1" i="1"/>
  <c r="R26" i="1"/>
  <c r="R24" i="1"/>
  <c r="R25" i="1" s="1"/>
  <c r="X133" i="1"/>
  <c r="R80" i="1"/>
  <c r="Q27" i="1"/>
  <c r="R27" i="1" s="1"/>
  <c r="R132" i="1" l="1"/>
  <c r="R134" i="1" s="1"/>
  <c r="Y133" i="1"/>
  <c r="S80" i="1"/>
  <c r="S132" i="1" s="1"/>
  <c r="S134" i="1" s="1"/>
  <c r="S156" i="1" s="1"/>
  <c r="T82" i="1"/>
  <c r="T77" i="1"/>
  <c r="U58" i="1"/>
  <c r="T76" i="1"/>
  <c r="T74" i="1"/>
  <c r="T79" i="1"/>
  <c r="T78" i="1"/>
  <c r="T75" i="1"/>
  <c r="Z139" i="1"/>
  <c r="Y140" i="1"/>
  <c r="S155" i="1"/>
  <c r="S22" i="1"/>
  <c r="S23" i="1"/>
  <c r="T1" i="1"/>
  <c r="S26" i="1"/>
  <c r="S24" i="1"/>
  <c r="S25" i="1" s="1"/>
  <c r="S27" i="1"/>
  <c r="AA139" i="1" l="1"/>
  <c r="Z140" i="1"/>
  <c r="Z160" i="1" s="1"/>
  <c r="Y160" i="1"/>
  <c r="T155" i="1"/>
  <c r="T23" i="1"/>
  <c r="T26" i="1"/>
  <c r="T27" i="1" s="1"/>
  <c r="T24" i="1"/>
  <c r="T25" i="1" s="1"/>
  <c r="U1" i="1"/>
  <c r="T22" i="1"/>
  <c r="Z133" i="1"/>
  <c r="T80" i="1"/>
  <c r="T132" i="1" s="1"/>
  <c r="T134" i="1" s="1"/>
  <c r="T156" i="1" s="1"/>
  <c r="R156" i="1"/>
  <c r="U77" i="1"/>
  <c r="U82" i="1"/>
  <c r="V58" i="1"/>
  <c r="U79" i="1"/>
  <c r="U74" i="1"/>
  <c r="U76" i="1"/>
  <c r="U75" i="1"/>
  <c r="U78" i="1"/>
  <c r="U80" i="1" l="1"/>
  <c r="U132" i="1" s="1"/>
  <c r="U134" i="1" s="1"/>
  <c r="U156" i="1" s="1"/>
  <c r="V82" i="1"/>
  <c r="V77" i="1"/>
  <c r="W58" i="1"/>
  <c r="V74" i="1"/>
  <c r="V76" i="1"/>
  <c r="V79" i="1"/>
  <c r="V78" i="1"/>
  <c r="V75" i="1"/>
  <c r="AA133" i="1"/>
  <c r="U155" i="1"/>
  <c r="U26" i="1"/>
  <c r="U27" i="1" s="1"/>
  <c r="U23" i="1"/>
  <c r="U24" i="1"/>
  <c r="U25" i="1" s="1"/>
  <c r="V1" i="1"/>
  <c r="U22" i="1"/>
  <c r="AA140" i="1"/>
  <c r="AB139" i="1"/>
  <c r="V80" i="1" l="1"/>
  <c r="V132" i="1" s="1"/>
  <c r="V134" i="1" s="1"/>
  <c r="V156" i="1" s="1"/>
  <c r="W82" i="1"/>
  <c r="X58" i="1"/>
  <c r="W77" i="1"/>
  <c r="W75" i="1"/>
  <c r="W76" i="1"/>
  <c r="W74" i="1"/>
  <c r="W79" i="1"/>
  <c r="W78" i="1"/>
  <c r="AB133" i="1"/>
  <c r="AB140" i="1"/>
  <c r="AB160" i="1" s="1"/>
  <c r="AC139" i="1"/>
  <c r="AA160" i="1"/>
  <c r="V155" i="1"/>
  <c r="V24" i="1"/>
  <c r="V25" i="1" s="1"/>
  <c r="V26" i="1"/>
  <c r="V27" i="1" s="1"/>
  <c r="V22" i="1"/>
  <c r="V23" i="1"/>
  <c r="W1" i="1"/>
  <c r="AD139" i="1" l="1"/>
  <c r="AC140" i="1"/>
  <c r="AC160" i="1" s="1"/>
  <c r="X82" i="1"/>
  <c r="Y58" i="1"/>
  <c r="X79" i="1"/>
  <c r="X76" i="1"/>
  <c r="X75" i="1"/>
  <c r="X74" i="1"/>
  <c r="X78" i="1"/>
  <c r="X77" i="1"/>
  <c r="AC133" i="1"/>
  <c r="W24" i="1"/>
  <c r="W25" i="1" s="1"/>
  <c r="W26" i="1"/>
  <c r="W27" i="1" s="1"/>
  <c r="W155" i="1"/>
  <c r="W22" i="1"/>
  <c r="W23" i="1"/>
  <c r="X1" i="1"/>
  <c r="W80" i="1"/>
  <c r="W132" i="1" s="1"/>
  <c r="W134" i="1" s="1"/>
  <c r="W156" i="1" s="1"/>
  <c r="Y82" i="1" l="1"/>
  <c r="Y77" i="1"/>
  <c r="Z58" i="1"/>
  <c r="Y79" i="1"/>
  <c r="Y74" i="1"/>
  <c r="Y75" i="1"/>
  <c r="Y76" i="1"/>
  <c r="Y78" i="1"/>
  <c r="AD133" i="1"/>
  <c r="X155" i="1"/>
  <c r="X24" i="1"/>
  <c r="X25" i="1" s="1"/>
  <c r="Y1" i="1"/>
  <c r="X26" i="1"/>
  <c r="X27" i="1" s="1"/>
  <c r="X22" i="1"/>
  <c r="X23" i="1"/>
  <c r="AD140" i="1"/>
  <c r="AD160" i="1" s="1"/>
  <c r="AE139" i="1"/>
  <c r="X80" i="1"/>
  <c r="X132" i="1" s="1"/>
  <c r="X134" i="1" s="1"/>
  <c r="X156" i="1" s="1"/>
  <c r="Y80" i="1" l="1"/>
  <c r="Y132" i="1" s="1"/>
  <c r="Y134" i="1" s="1"/>
  <c r="Y156" i="1" s="1"/>
  <c r="Y155" i="1"/>
  <c r="Y26" i="1"/>
  <c r="Y27" i="1" s="1"/>
  <c r="Y22" i="1"/>
  <c r="Y23" i="1"/>
  <c r="Y24" i="1"/>
  <c r="Y25" i="1" s="1"/>
  <c r="Z1" i="1"/>
  <c r="Z82" i="1"/>
  <c r="Z77" i="1"/>
  <c r="AA58" i="1"/>
  <c r="Z74" i="1"/>
  <c r="Z79" i="1"/>
  <c r="Z76" i="1"/>
  <c r="Z75" i="1"/>
  <c r="Z78" i="1"/>
  <c r="AE133" i="1"/>
  <c r="AE140" i="1"/>
  <c r="AE160" i="1" s="1"/>
  <c r="AF139" i="1"/>
  <c r="Z155" i="1" l="1"/>
  <c r="Z22" i="1"/>
  <c r="Z23" i="1"/>
  <c r="Z26" i="1"/>
  <c r="Z27" i="1" s="1"/>
  <c r="Z24" i="1"/>
  <c r="Z25" i="1" s="1"/>
  <c r="AA1" i="1"/>
  <c r="Z80" i="1"/>
  <c r="Z132" i="1" s="1"/>
  <c r="Z134" i="1" s="1"/>
  <c r="Z156" i="1" s="1"/>
  <c r="AA82" i="1"/>
  <c r="AA77" i="1"/>
  <c r="AB58" i="1"/>
  <c r="AA79" i="1"/>
  <c r="AA74" i="1"/>
  <c r="AA76" i="1"/>
  <c r="AA78" i="1"/>
  <c r="AA75" i="1"/>
  <c r="AG139" i="1"/>
  <c r="AF140" i="1"/>
  <c r="AF160" i="1" s="1"/>
  <c r="AF133" i="1"/>
  <c r="AH139" i="1" l="1"/>
  <c r="AG140" i="1"/>
  <c r="AG160" i="1" s="1"/>
  <c r="AA155" i="1"/>
  <c r="AA22" i="1"/>
  <c r="AA23" i="1"/>
  <c r="AB1" i="1"/>
  <c r="AA24" i="1"/>
  <c r="AA25" i="1" s="1"/>
  <c r="AA26" i="1"/>
  <c r="AA27" i="1" s="1"/>
  <c r="AA80" i="1"/>
  <c r="AA132" i="1" s="1"/>
  <c r="AA134" i="1" s="1"/>
  <c r="AA156" i="1" s="1"/>
  <c r="AG133" i="1"/>
  <c r="AB82" i="1"/>
  <c r="AB77" i="1"/>
  <c r="AC58" i="1"/>
  <c r="AB76" i="1"/>
  <c r="AB79" i="1"/>
  <c r="AB74" i="1"/>
  <c r="AB78" i="1"/>
  <c r="AB75" i="1"/>
  <c r="AC77" i="1" l="1"/>
  <c r="AC76" i="1"/>
  <c r="AD58" i="1"/>
  <c r="AC82" i="1"/>
  <c r="AC79" i="1"/>
  <c r="AC74" i="1"/>
  <c r="AC75" i="1"/>
  <c r="AC78" i="1"/>
  <c r="AH133" i="1"/>
  <c r="AB155" i="1"/>
  <c r="AB23" i="1"/>
  <c r="AB24" i="1"/>
  <c r="AB25" i="1" s="1"/>
  <c r="AC1" i="1"/>
  <c r="AB26" i="1"/>
  <c r="AB27" i="1" s="1"/>
  <c r="AB22" i="1"/>
  <c r="AB80" i="1"/>
  <c r="AB132" i="1" s="1"/>
  <c r="AB134" i="1" s="1"/>
  <c r="AB156" i="1" s="1"/>
  <c r="AH140" i="1"/>
  <c r="AH160" i="1" s="1"/>
  <c r="AI139" i="1"/>
  <c r="AC80" i="1" l="1"/>
  <c r="AC132" i="1" s="1"/>
  <c r="AC134" i="1" s="1"/>
  <c r="AC156" i="1" s="1"/>
  <c r="AI140" i="1"/>
  <c r="AI160" i="1" s="1"/>
  <c r="AJ139" i="1"/>
  <c r="AE58" i="1"/>
  <c r="AD74" i="1"/>
  <c r="AD76" i="1"/>
  <c r="AD79" i="1"/>
  <c r="AD82" i="1"/>
  <c r="AD75" i="1"/>
  <c r="AD77" i="1"/>
  <c r="AD78" i="1"/>
  <c r="AC155" i="1"/>
  <c r="AC26" i="1"/>
  <c r="AC27" i="1" s="1"/>
  <c r="AC23" i="1"/>
  <c r="AC24" i="1"/>
  <c r="AC25" i="1" s="1"/>
  <c r="AD1" i="1"/>
  <c r="AC22" i="1"/>
  <c r="AI133" i="1"/>
  <c r="AD155" i="1" l="1"/>
  <c r="AD24" i="1"/>
  <c r="AD25" i="1" s="1"/>
  <c r="AD26" i="1"/>
  <c r="AD22" i="1"/>
  <c r="AD23" i="1"/>
  <c r="AE1" i="1"/>
  <c r="AJ133" i="1"/>
  <c r="AJ140" i="1"/>
  <c r="AJ160" i="1" s="1"/>
  <c r="AK139" i="1"/>
  <c r="AD27" i="1"/>
  <c r="AD80" i="1"/>
  <c r="AD132" i="1" s="1"/>
  <c r="AD134" i="1" s="1"/>
  <c r="AD156" i="1" s="1"/>
  <c r="AE77" i="1"/>
  <c r="AF58" i="1"/>
  <c r="AE74" i="1"/>
  <c r="AE75" i="1"/>
  <c r="AE76" i="1"/>
  <c r="AE82" i="1"/>
  <c r="AE79" i="1"/>
  <c r="AE78" i="1"/>
  <c r="AE80" i="1" l="1"/>
  <c r="AE132" i="1" s="1"/>
  <c r="AE134" i="1" s="1"/>
  <c r="AE156" i="1" s="1"/>
  <c r="AK133" i="1"/>
  <c r="AF82" i="1"/>
  <c r="AG58" i="1"/>
  <c r="AF77" i="1"/>
  <c r="AF79" i="1"/>
  <c r="AF74" i="1"/>
  <c r="AF80" i="1" s="1"/>
  <c r="AF132" i="1" s="1"/>
  <c r="AF134" i="1" s="1"/>
  <c r="AF156" i="1" s="1"/>
  <c r="AF75" i="1"/>
  <c r="AF76" i="1"/>
  <c r="AF78" i="1"/>
  <c r="AE155" i="1"/>
  <c r="AE24" i="1"/>
  <c r="AE25" i="1" s="1"/>
  <c r="AE26" i="1"/>
  <c r="AE27" i="1" s="1"/>
  <c r="AE22" i="1"/>
  <c r="AE23" i="1"/>
  <c r="AF1" i="1"/>
  <c r="AL139" i="1"/>
  <c r="AK140" i="1"/>
  <c r="AK160" i="1" s="1"/>
  <c r="AG82" i="1" l="1"/>
  <c r="AG77" i="1"/>
  <c r="AH58" i="1"/>
  <c r="AG79" i="1"/>
  <c r="AG74" i="1"/>
  <c r="AG76" i="1"/>
  <c r="AG75" i="1"/>
  <c r="AG78" i="1"/>
  <c r="AF155" i="1"/>
  <c r="AF24" i="1"/>
  <c r="AF25" i="1" s="1"/>
  <c r="AG1" i="1"/>
  <c r="AF26" i="1"/>
  <c r="AF27" i="1" s="1"/>
  <c r="AF22" i="1"/>
  <c r="AF23" i="1"/>
  <c r="AL133" i="1"/>
  <c r="AL140" i="1"/>
  <c r="AL160" i="1" s="1"/>
  <c r="AM139" i="1"/>
  <c r="AG80" i="1" l="1"/>
  <c r="AG132" i="1" s="1"/>
  <c r="AG134" i="1" s="1"/>
  <c r="AG156" i="1" s="1"/>
  <c r="AG155" i="1"/>
  <c r="AG26" i="1"/>
  <c r="AG27" i="1" s="1"/>
  <c r="AG22" i="1"/>
  <c r="AG23" i="1"/>
  <c r="AG24" i="1"/>
  <c r="AG25" i="1" s="1"/>
  <c r="AH1" i="1"/>
  <c r="AM140" i="1"/>
  <c r="AM160" i="1" s="1"/>
  <c r="AN139" i="1"/>
  <c r="AH82" i="1"/>
  <c r="AH77" i="1"/>
  <c r="AI58" i="1"/>
  <c r="AH74" i="1"/>
  <c r="AH79" i="1"/>
  <c r="AH76" i="1"/>
  <c r="AH78" i="1"/>
  <c r="AH75" i="1"/>
  <c r="AM133" i="1"/>
  <c r="AH80" i="1" l="1"/>
  <c r="AH132" i="1" s="1"/>
  <c r="AH134" i="1" s="1"/>
  <c r="AH156" i="1" s="1"/>
  <c r="AN133" i="1"/>
  <c r="AI77" i="1"/>
  <c r="AJ58" i="1"/>
  <c r="AI82" i="1"/>
  <c r="AI76" i="1"/>
  <c r="AI74" i="1"/>
  <c r="AI79" i="1"/>
  <c r="AI75" i="1"/>
  <c r="AI78" i="1"/>
  <c r="AO139" i="1"/>
  <c r="AN140" i="1"/>
  <c r="AN160" i="1" s="1"/>
  <c r="AH155" i="1"/>
  <c r="AH26" i="1"/>
  <c r="AH27" i="1" s="1"/>
  <c r="AH22" i="1"/>
  <c r="AH23" i="1"/>
  <c r="AH24" i="1"/>
  <c r="AH25" i="1" s="1"/>
  <c r="AI1" i="1"/>
  <c r="AJ82" i="1" l="1"/>
  <c r="AK58" i="1"/>
  <c r="AJ79" i="1"/>
  <c r="AJ76" i="1"/>
  <c r="AJ74" i="1"/>
  <c r="AJ75" i="1"/>
  <c r="AJ78" i="1"/>
  <c r="AJ77" i="1"/>
  <c r="AP139" i="1"/>
  <c r="AO140" i="1"/>
  <c r="AO160" i="1" s="1"/>
  <c r="AI22" i="1"/>
  <c r="AI23" i="1"/>
  <c r="AI155" i="1"/>
  <c r="AJ1" i="1"/>
  <c r="AI24" i="1"/>
  <c r="AI25" i="1" s="1"/>
  <c r="AI26" i="1"/>
  <c r="AI27" i="1" s="1"/>
  <c r="AI80" i="1"/>
  <c r="AI132" i="1" s="1"/>
  <c r="AI134" i="1" s="1"/>
  <c r="AI156" i="1" s="1"/>
  <c r="AO133" i="1"/>
  <c r="AJ155" i="1" l="1"/>
  <c r="AJ23" i="1"/>
  <c r="AJ24" i="1"/>
  <c r="AJ25" i="1" s="1"/>
  <c r="AK1" i="1"/>
  <c r="AJ22" i="1"/>
  <c r="AJ26" i="1"/>
  <c r="AJ27" i="1" s="1"/>
  <c r="AJ80" i="1"/>
  <c r="AJ132" i="1" s="1"/>
  <c r="AJ134" i="1" s="1"/>
  <c r="AJ156" i="1" s="1"/>
  <c r="AP133" i="1"/>
  <c r="AK77" i="1"/>
  <c r="AK82" i="1"/>
  <c r="AL58" i="1"/>
  <c r="AK76" i="1"/>
  <c r="AK74" i="1"/>
  <c r="AK79" i="1"/>
  <c r="AK78" i="1"/>
  <c r="AK75" i="1"/>
  <c r="AQ139" i="1"/>
  <c r="AP140" i="1"/>
  <c r="AP160" i="1" s="1"/>
  <c r="AK80" i="1" l="1"/>
  <c r="AK132" i="1" s="1"/>
  <c r="AK134" i="1" s="1"/>
  <c r="AK156" i="1" s="1"/>
  <c r="AK155" i="1"/>
  <c r="AK26" i="1"/>
  <c r="AK27" i="1" s="1"/>
  <c r="AK23" i="1"/>
  <c r="AK24" i="1"/>
  <c r="AK25" i="1" s="1"/>
  <c r="AL1" i="1"/>
  <c r="AK22" i="1"/>
  <c r="AL82" i="1"/>
  <c r="AL77" i="1"/>
  <c r="AM58" i="1"/>
  <c r="AL76" i="1"/>
  <c r="AL79" i="1"/>
  <c r="AL74" i="1"/>
  <c r="AL75" i="1"/>
  <c r="AL78" i="1"/>
  <c r="AQ133" i="1"/>
  <c r="AQ140" i="1"/>
  <c r="AQ160" i="1" s="1"/>
  <c r="AR139" i="1"/>
  <c r="AL155" i="1" l="1"/>
  <c r="AL24" i="1"/>
  <c r="AL25" i="1" s="1"/>
  <c r="AL26" i="1"/>
  <c r="AL27" i="1" s="1"/>
  <c r="AL22" i="1"/>
  <c r="AL23" i="1"/>
  <c r="AM1" i="1"/>
  <c r="AL80" i="1"/>
  <c r="AL132" i="1" s="1"/>
  <c r="AL134" i="1" s="1"/>
  <c r="AL156" i="1" s="1"/>
  <c r="AR140" i="1"/>
  <c r="AR160" i="1" s="1"/>
  <c r="AS139" i="1"/>
  <c r="AM82" i="1"/>
  <c r="AM77" i="1"/>
  <c r="AN58" i="1"/>
  <c r="AM79" i="1"/>
  <c r="AM74" i="1"/>
  <c r="AM80" i="1" s="1"/>
  <c r="AM132" i="1" s="1"/>
  <c r="AM134" i="1" s="1"/>
  <c r="AM156" i="1" s="1"/>
  <c r="AM75" i="1"/>
  <c r="AM76" i="1"/>
  <c r="AM78" i="1"/>
  <c r="AR133" i="1"/>
  <c r="AM155" i="1" l="1"/>
  <c r="AM24" i="1"/>
  <c r="AM25" i="1" s="1"/>
  <c r="AM26" i="1"/>
  <c r="AM27" i="1" s="1"/>
  <c r="AM22" i="1"/>
  <c r="AM23" i="1"/>
  <c r="AN1" i="1"/>
  <c r="AT139" i="1"/>
  <c r="AS140" i="1"/>
  <c r="AS160" i="1" s="1"/>
  <c r="AN82" i="1"/>
  <c r="AN77" i="1"/>
  <c r="AO58" i="1"/>
  <c r="AN74" i="1"/>
  <c r="AN75" i="1"/>
  <c r="AN79" i="1"/>
  <c r="AN76" i="1"/>
  <c r="AN78" i="1"/>
  <c r="AS133" i="1"/>
  <c r="AN155" i="1" l="1"/>
  <c r="AN24" i="1"/>
  <c r="AN25" i="1" s="1"/>
  <c r="AO1" i="1"/>
  <c r="AN26" i="1"/>
  <c r="AN27" i="1" s="1"/>
  <c r="AN22" i="1"/>
  <c r="AN23" i="1"/>
  <c r="AT133" i="1"/>
  <c r="AN80" i="1"/>
  <c r="AN132" i="1" s="1"/>
  <c r="AN134" i="1" s="1"/>
  <c r="AN156" i="1" s="1"/>
  <c r="AO75" i="1"/>
  <c r="AO82" i="1"/>
  <c r="AO77" i="1"/>
  <c r="AP58" i="1"/>
  <c r="AO74" i="1"/>
  <c r="AO79" i="1"/>
  <c r="AO76" i="1"/>
  <c r="AO78" i="1"/>
  <c r="AT140" i="1"/>
  <c r="AT160" i="1" s="1"/>
  <c r="AU139" i="1"/>
  <c r="AO80" i="1" l="1"/>
  <c r="AO132" i="1" s="1"/>
  <c r="AO134" i="1" s="1"/>
  <c r="AO156" i="1" s="1"/>
  <c r="AP75" i="1"/>
  <c r="AP82" i="1"/>
  <c r="AQ58" i="1"/>
  <c r="AP74" i="1"/>
  <c r="AP79" i="1"/>
  <c r="AP76" i="1"/>
  <c r="AP77" i="1"/>
  <c r="AP78" i="1"/>
  <c r="AU140" i="1"/>
  <c r="AU160" i="1" s="1"/>
  <c r="AV139" i="1"/>
  <c r="AO155" i="1"/>
  <c r="AO26" i="1"/>
  <c r="AO27" i="1" s="1"/>
  <c r="AO22" i="1"/>
  <c r="AO23" i="1"/>
  <c r="AO24" i="1"/>
  <c r="AO25" i="1" s="1"/>
  <c r="AP1" i="1"/>
  <c r="AU133" i="1"/>
  <c r="AQ82" i="1" l="1"/>
  <c r="AQ77" i="1"/>
  <c r="AR58" i="1"/>
  <c r="AQ75" i="1"/>
  <c r="AQ79" i="1"/>
  <c r="AQ74" i="1"/>
  <c r="AQ80" i="1" s="1"/>
  <c r="AQ132" i="1" s="1"/>
  <c r="AQ134" i="1" s="1"/>
  <c r="AQ156" i="1" s="1"/>
  <c r="AQ76" i="1"/>
  <c r="AQ78" i="1"/>
  <c r="AW139" i="1"/>
  <c r="AV140" i="1"/>
  <c r="AV160" i="1" s="1"/>
  <c r="AP80" i="1"/>
  <c r="AP132" i="1" s="1"/>
  <c r="AP134" i="1" s="1"/>
  <c r="AP156" i="1" s="1"/>
  <c r="AV133" i="1"/>
  <c r="AP155" i="1"/>
  <c r="AP26" i="1"/>
  <c r="AP27" i="1" s="1"/>
  <c r="AP22" i="1"/>
  <c r="AP23" i="1"/>
  <c r="AP24" i="1"/>
  <c r="AP25" i="1" s="1"/>
  <c r="AQ1" i="1"/>
  <c r="AR82" i="1" l="1"/>
  <c r="AR77" i="1"/>
  <c r="AS58" i="1"/>
  <c r="AR75" i="1"/>
  <c r="AR74" i="1"/>
  <c r="AR76" i="1"/>
  <c r="AR79" i="1"/>
  <c r="AR78" i="1"/>
  <c r="AW133" i="1"/>
  <c r="AQ155" i="1"/>
  <c r="AQ26" i="1"/>
  <c r="AQ27" i="1" s="1"/>
  <c r="AQ22" i="1"/>
  <c r="AQ23" i="1"/>
  <c r="AR1" i="1"/>
  <c r="AQ24" i="1"/>
  <c r="AQ25" i="1" s="1"/>
  <c r="AX139" i="1"/>
  <c r="AW140" i="1"/>
  <c r="AW160" i="1" s="1"/>
  <c r="AR80" i="1" l="1"/>
  <c r="AR132" i="1" s="1"/>
  <c r="AR134" i="1" s="1"/>
  <c r="AR156" i="1" s="1"/>
  <c r="AR155" i="1"/>
  <c r="AR23" i="1"/>
  <c r="AR24" i="1"/>
  <c r="AR25" i="1" s="1"/>
  <c r="AS1" i="1"/>
  <c r="AR26" i="1"/>
  <c r="AR27" i="1" s="1"/>
  <c r="AR22" i="1"/>
  <c r="AS77" i="1"/>
  <c r="AS82" i="1"/>
  <c r="AS75" i="1"/>
  <c r="AT58" i="1"/>
  <c r="AS74" i="1"/>
  <c r="AS76" i="1"/>
  <c r="AS79" i="1"/>
  <c r="AS78" i="1"/>
  <c r="AX140" i="1"/>
  <c r="AX160" i="1" s="1"/>
  <c r="AY139" i="1"/>
  <c r="AX133" i="1"/>
  <c r="AS80" i="1" l="1"/>
  <c r="AS132" i="1" s="1"/>
  <c r="AS134" i="1" s="1"/>
  <c r="AS156" i="1" s="1"/>
  <c r="AS155" i="1"/>
  <c r="AS26" i="1"/>
  <c r="AS27" i="1" s="1"/>
  <c r="AS23" i="1"/>
  <c r="AS24" i="1"/>
  <c r="AS25" i="1" s="1"/>
  <c r="AT1" i="1"/>
  <c r="AS22" i="1"/>
  <c r="AY133" i="1"/>
  <c r="AT82" i="1"/>
  <c r="AU58" i="1"/>
  <c r="AT77" i="1"/>
  <c r="AT75" i="1"/>
  <c r="AT76" i="1"/>
  <c r="AT79" i="1"/>
  <c r="AT74" i="1"/>
  <c r="AT78" i="1"/>
  <c r="AY140" i="1"/>
  <c r="AY160" i="1" s="1"/>
  <c r="AZ139" i="1"/>
  <c r="AZ140" i="1" s="1"/>
  <c r="AZ133" i="1" l="1"/>
  <c r="AU82" i="1"/>
  <c r="AV58" i="1"/>
  <c r="AU77" i="1"/>
  <c r="AU75" i="1"/>
  <c r="AU79" i="1"/>
  <c r="AU76" i="1"/>
  <c r="AU74" i="1"/>
  <c r="AU78" i="1"/>
  <c r="AT155" i="1"/>
  <c r="AT24" i="1"/>
  <c r="AT25" i="1" s="1"/>
  <c r="AT22" i="1"/>
  <c r="AT23" i="1"/>
  <c r="AT26" i="1"/>
  <c r="AT27" i="1" s="1"/>
  <c r="AU1" i="1"/>
  <c r="AZ160" i="1"/>
  <c r="H140" i="1"/>
  <c r="AT80" i="1"/>
  <c r="AT132" i="1" s="1"/>
  <c r="AT134" i="1" s="1"/>
  <c r="AT156" i="1" s="1"/>
  <c r="AV82" i="1" l="1"/>
  <c r="AW58" i="1"/>
  <c r="AV75" i="1"/>
  <c r="AV76" i="1"/>
  <c r="AV74" i="1"/>
  <c r="AV79" i="1"/>
  <c r="AV78" i="1"/>
  <c r="AV77" i="1"/>
  <c r="AU155" i="1"/>
  <c r="AU24" i="1"/>
  <c r="AU25" i="1" s="1"/>
  <c r="AU22" i="1"/>
  <c r="AU26" i="1"/>
  <c r="AU27" i="1" s="1"/>
  <c r="AV1" i="1"/>
  <c r="AU23" i="1"/>
  <c r="AU80" i="1"/>
  <c r="AU132" i="1" s="1"/>
  <c r="AU134" i="1" s="1"/>
  <c r="AU156" i="1" s="1"/>
  <c r="AV80" i="1" l="1"/>
  <c r="AV132" i="1" s="1"/>
  <c r="AV134" i="1" s="1"/>
  <c r="AV156" i="1" s="1"/>
  <c r="AW75" i="1"/>
  <c r="AW77" i="1"/>
  <c r="AW82" i="1"/>
  <c r="AW74" i="1"/>
  <c r="AX58" i="1"/>
  <c r="AW79" i="1"/>
  <c r="AW76" i="1"/>
  <c r="AW78" i="1"/>
  <c r="AV155" i="1"/>
  <c r="AV24" i="1"/>
  <c r="AV25" i="1" s="1"/>
  <c r="AW1" i="1"/>
  <c r="AV22" i="1"/>
  <c r="AV26" i="1"/>
  <c r="AV27" i="1" s="1"/>
  <c r="AV23" i="1"/>
  <c r="AW80" i="1" l="1"/>
  <c r="AW132" i="1" s="1"/>
  <c r="AW134" i="1" s="1"/>
  <c r="AW156" i="1" s="1"/>
  <c r="AX75" i="1"/>
  <c r="AX82" i="1"/>
  <c r="AY58" i="1"/>
  <c r="AX77" i="1"/>
  <c r="AX76" i="1"/>
  <c r="AX74" i="1"/>
  <c r="AX79" i="1"/>
  <c r="AX78" i="1"/>
  <c r="AW155" i="1"/>
  <c r="AW22" i="1"/>
  <c r="AW26" i="1"/>
  <c r="AW27" i="1" s="1"/>
  <c r="AW23" i="1"/>
  <c r="AW24" i="1"/>
  <c r="AW25" i="1" s="1"/>
  <c r="AX1" i="1"/>
  <c r="AX80" i="1" l="1"/>
  <c r="AX132" i="1" s="1"/>
  <c r="AX134" i="1" s="1"/>
  <c r="AX156" i="1" s="1"/>
  <c r="AX155" i="1"/>
  <c r="AX22" i="1"/>
  <c r="AX26" i="1"/>
  <c r="AX27" i="1" s="1"/>
  <c r="AX23" i="1"/>
  <c r="AX24" i="1"/>
  <c r="AX25" i="1" s="1"/>
  <c r="AY1" i="1"/>
  <c r="AY75" i="1"/>
  <c r="AY82" i="1"/>
  <c r="AZ58" i="1"/>
  <c r="AY77" i="1"/>
  <c r="AY76" i="1"/>
  <c r="AY74" i="1"/>
  <c r="AY79" i="1"/>
  <c r="AY78" i="1"/>
  <c r="AY155" i="1" l="1"/>
  <c r="AY22" i="1"/>
  <c r="AY26" i="1"/>
  <c r="AY27" i="1" s="1"/>
  <c r="AY23" i="1"/>
  <c r="AZ1" i="1"/>
  <c r="AY24" i="1"/>
  <c r="AY25" i="1" s="1"/>
  <c r="AZ82" i="1"/>
  <c r="H82" i="1" s="1"/>
  <c r="BA58" i="1"/>
  <c r="BB58" i="1" s="1"/>
  <c r="BC58" i="1" s="1"/>
  <c r="BD58" i="1" s="1"/>
  <c r="BE58" i="1" s="1"/>
  <c r="BF58" i="1" s="1"/>
  <c r="BG58" i="1" s="1"/>
  <c r="BH58" i="1" s="1"/>
  <c r="BI58" i="1" s="1"/>
  <c r="BJ58" i="1" s="1"/>
  <c r="BK58" i="1" s="1"/>
  <c r="AZ77" i="1"/>
  <c r="H77" i="1" s="1"/>
  <c r="AZ75" i="1"/>
  <c r="H75" i="1" s="1"/>
  <c r="AZ78" i="1"/>
  <c r="H78" i="1" s="1"/>
  <c r="AZ74" i="1"/>
  <c r="AZ76" i="1"/>
  <c r="H76" i="1" s="1"/>
  <c r="AZ79" i="1"/>
  <c r="H79" i="1" s="1"/>
  <c r="AY80" i="1"/>
  <c r="AY132" i="1" s="1"/>
  <c r="AY134" i="1" s="1"/>
  <c r="AY156" i="1" s="1"/>
  <c r="AZ80" i="1" l="1"/>
  <c r="H74" i="1"/>
  <c r="AZ155" i="1"/>
  <c r="AZ26" i="1"/>
  <c r="AZ27" i="1" s="1"/>
  <c r="AZ23" i="1"/>
  <c r="AZ24" i="1"/>
  <c r="AZ25" i="1" s="1"/>
  <c r="BA1" i="1"/>
  <c r="AZ22" i="1"/>
  <c r="AZ132" i="1" l="1"/>
  <c r="AZ134" i="1" s="1"/>
  <c r="H80" i="1"/>
  <c r="BA26" i="1"/>
  <c r="BA27" i="1" s="1"/>
  <c r="BA23" i="1"/>
  <c r="BA24" i="1"/>
  <c r="BA25" i="1" s="1"/>
  <c r="BB1" i="1"/>
  <c r="BA22" i="1"/>
  <c r="BB24" i="1" l="1"/>
  <c r="BB25" i="1" s="1"/>
  <c r="BB22" i="1"/>
  <c r="BB26" i="1"/>
  <c r="BB27" i="1" s="1"/>
  <c r="BB23" i="1"/>
  <c r="BC1" i="1"/>
  <c r="AZ156" i="1"/>
  <c r="H134" i="1"/>
  <c r="BD1" i="1" l="1"/>
  <c r="BC24" i="1"/>
  <c r="BC25" i="1" s="1"/>
  <c r="BC22" i="1"/>
  <c r="BC26" i="1"/>
  <c r="BC27" i="1" s="1"/>
  <c r="BC23" i="1"/>
  <c r="BD24" i="1" l="1"/>
  <c r="BD25" i="1" s="1"/>
  <c r="BE1" i="1"/>
  <c r="BD22" i="1"/>
  <c r="BD26" i="1"/>
  <c r="BD27" i="1" s="1"/>
  <c r="BD23" i="1"/>
  <c r="BE22" i="1" l="1"/>
  <c r="BE26" i="1"/>
  <c r="BE27" i="1" s="1"/>
  <c r="BE23" i="1"/>
  <c r="BE24" i="1"/>
  <c r="BE25" i="1" s="1"/>
  <c r="BF1" i="1"/>
  <c r="BF22" i="1" l="1"/>
  <c r="BF26" i="1"/>
  <c r="BF27" i="1" s="1"/>
  <c r="BF23" i="1"/>
  <c r="BG1" i="1"/>
  <c r="BF24" i="1"/>
  <c r="BF25" i="1" s="1"/>
  <c r="BG22" i="1" l="1"/>
  <c r="BG26" i="1"/>
  <c r="BG27" i="1" s="1"/>
  <c r="BG23" i="1"/>
  <c r="BH1" i="1"/>
  <c r="BG24" i="1"/>
  <c r="BG25" i="1" s="1"/>
  <c r="BH26" i="1" l="1"/>
  <c r="BH27" i="1" s="1"/>
  <c r="BH23" i="1"/>
  <c r="BH24" i="1"/>
  <c r="BH25" i="1" s="1"/>
  <c r="BI1" i="1"/>
  <c r="BH22" i="1"/>
  <c r="BI26" i="1" l="1"/>
  <c r="BI27" i="1" s="1"/>
  <c r="BI23" i="1"/>
  <c r="BI24" i="1"/>
  <c r="BI25" i="1" s="1"/>
  <c r="BJ1" i="1"/>
  <c r="BI22" i="1"/>
  <c r="BJ26" i="1" l="1"/>
  <c r="BJ27" i="1" s="1"/>
  <c r="BJ24" i="1"/>
  <c r="BJ25" i="1" s="1"/>
  <c r="BJ22" i="1"/>
  <c r="BJ23" i="1"/>
  <c r="BK1" i="1"/>
  <c r="BK24" i="1" l="1"/>
  <c r="H24" i="1" s="1"/>
  <c r="BK22" i="1"/>
  <c r="H22" i="1" s="1"/>
  <c r="BK26" i="1"/>
  <c r="H26" i="1" s="1"/>
  <c r="BK23" i="1"/>
  <c r="H23" i="1" s="1"/>
  <c r="BK27" i="1" l="1"/>
  <c r="BK2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179655</author>
    <author>Maughan</author>
  </authors>
  <commentList>
    <comment ref="J1" authorId="0" shapeId="0" xr:uid="{00000000-0006-0000-0000-000001000000}">
      <text>
        <r>
          <rPr>
            <sz val="8"/>
            <color indexed="81"/>
            <rFont val="Tahoma"/>
            <family val="2"/>
          </rPr>
          <t>Placeholder column for sunk costs. Not included in Economic Evaluation.</t>
        </r>
      </text>
    </comment>
    <comment ref="K1" authorId="1" shapeId="0" xr:uid="{00000000-0006-0000-0000-000002000000}">
      <text>
        <r>
          <rPr>
            <sz val="8"/>
            <color indexed="81"/>
            <rFont val="Tahoma"/>
            <family val="2"/>
          </rPr>
          <t>Include initial investment, if applicable, in the first quarter of the initial year. (PV factor will be 1.00).  
If the cashflow occurs after the first quarter, put it in the initial year column. (PV factor will assume mid-year discounting).
Do not include sunk costs.</t>
        </r>
      </text>
    </comment>
  </commentList>
</comments>
</file>

<file path=xl/sharedStrings.xml><?xml version="1.0" encoding="utf-8"?>
<sst xmlns="http://schemas.openxmlformats.org/spreadsheetml/2006/main" count="253" uniqueCount="146">
  <si>
    <t>Constant</t>
  </si>
  <si>
    <t>Unit</t>
  </si>
  <si>
    <t>Total</t>
  </si>
  <si>
    <t>Going Fwd</t>
  </si>
  <si>
    <t>LTD</t>
  </si>
  <si>
    <t>Present</t>
  </si>
  <si>
    <t>Business Case Summary: Financial Evaluation</t>
  </si>
  <si>
    <t>Revision</t>
  </si>
  <si>
    <t>2014r01</t>
  </si>
  <si>
    <t>Please List Project Assumptions Used in populating this workbook.</t>
  </si>
  <si>
    <t>Results</t>
  </si>
  <si>
    <t xml:space="preserve">Preferred Alt </t>
  </si>
  <si>
    <t>Alt 2 (Defer 2 yrs)</t>
  </si>
  <si>
    <t>Alt 3 (Defer 2 yrs &amp; Tanks for D2 Refurb</t>
  </si>
  <si>
    <t>Alt w/o TRF Avoid Cost</t>
  </si>
  <si>
    <t>TRF Avoid Cost</t>
  </si>
  <si>
    <t xml:space="preserve">Total </t>
  </si>
  <si>
    <t>2015 PVM$</t>
  </si>
  <si>
    <t>Assumptions: Common to All Alternatives</t>
  </si>
  <si>
    <t>Security Classification</t>
  </si>
  <si>
    <t>INTERNAL USE ONLY</t>
  </si>
  <si>
    <t>drop-down list</t>
  </si>
  <si>
    <t>Security Qualifier</t>
  </si>
  <si>
    <t>Commercially Sensitive Information</t>
  </si>
  <si>
    <t>see OPG-STD-0030: Classification, Protection and Release of Information</t>
  </si>
  <si>
    <t>In-Service Date and Flags</t>
  </si>
  <si>
    <t>In-Service Date fo rOps Impropvments (Jan 1)</t>
  </si>
  <si>
    <t>year</t>
  </si>
  <si>
    <t>Assumed Life of D2O Operational Improvements</t>
  </si>
  <si>
    <t>years</t>
  </si>
  <si>
    <t>Final evaluation year (Dec 31)</t>
  </si>
  <si>
    <t>In-Service year</t>
  </si>
  <si>
    <t>flag</t>
  </si>
  <si>
    <t>Final evaluation year</t>
  </si>
  <si>
    <t>Evaluation period</t>
  </si>
  <si>
    <t>Evaluation year number</t>
  </si>
  <si>
    <t>count</t>
  </si>
  <si>
    <t>In-Service period</t>
  </si>
  <si>
    <t>In-Service year number</t>
  </si>
  <si>
    <t>BENEFITS OF 400 MG OF INCREMENTAL D2O STORAGE (OPERATIONAL IMPROVEMENTS)</t>
  </si>
  <si>
    <t>EXPLANATION</t>
  </si>
  <si>
    <t>$ BENEFIT Explanation</t>
  </si>
  <si>
    <t>2012 value of Benefit (k$)</t>
  </si>
  <si>
    <t>Low Probabilty</t>
  </si>
  <si>
    <t>Base Probability</t>
  </si>
  <si>
    <t>High Probabilty</t>
  </si>
  <si>
    <t>Risk Adjusted Benefit (2012 k$</t>
  </si>
  <si>
    <t>NPV Contrib'n Rank [2013]</t>
  </si>
  <si>
    <t>More Efficient Use of TRF and its Capability:</t>
  </si>
  <si>
    <t xml:space="preserve">1) Enhanced ability to meet detritiation targets </t>
  </si>
  <si>
    <t>Reduction of tritium emissions and reduction of dose/exposure during unit outages.</t>
  </si>
  <si>
    <t xml:space="preserve">Savings - $450k/year 
Assumptions - 1.5 unit outages per year x 6 REM per outage x $50/REMsavings </t>
  </si>
  <si>
    <t>$450k/year from 2017 to 2055</t>
  </si>
  <si>
    <t>2) Avoids  cost of new TRF
(N.B. When BA s/d in 2035, detrit demand will have decreased by ~800 Mg/yr from ~1800 Mg/yr)</t>
  </si>
  <si>
    <t>Need for construction of a new TRF is reduced as more efficient use of the current TRF will help satisfy current and future detritiation needs. This was given a 30% probabilty (calculated as   (15% of new build) + (15% of refurb)</t>
  </si>
  <si>
    <t xml:space="preserve">Savings - $640M (2012 dollars)
Assume cost for new TRF is $640M; improved efficiency achieved by using higher curie feed reducing need for high availability/reliability TRF (i.e. new construction) </t>
  </si>
  <si>
    <t>$96M over 3 years (2032-2034)</t>
  </si>
  <si>
    <t>1</t>
  </si>
  <si>
    <t>Refurb TRF - $425 M (2012 dollars)</t>
  </si>
  <si>
    <t>$64M over 3 yrs</t>
  </si>
  <si>
    <t>3) May create capability to process additional 3rd party D2O for profit</t>
  </si>
  <si>
    <t>Increased possibility of pursuing additional detritiation contracts with third parties. Storage to also allow better use of potential excess TRF product  following Pickering EOL.</t>
  </si>
  <si>
    <t>Sales - $4.8M/year less $1.7M non incremental revenues = $3.1M/yr
Assumptions - 200 Mg potentially available per additional TRF product storage; $24/kg price per Bruce contracts (A. Mo 29JUN2012)</t>
  </si>
  <si>
    <t>$1.65M/year from 2016 to 2043</t>
  </si>
  <si>
    <t>- Within that $4.8M is the amount of $1.8M/year based on an additional 72 Mg/year requirement to maintain 8 Bruce units at 14 Ci/kg; $24/kg price per Bruce contracts</t>
  </si>
  <si>
    <t>Enhanced Management of Low TRF Reliability:</t>
  </si>
  <si>
    <t>4) OPG less sensitive to unplanned TRF outages</t>
  </si>
  <si>
    <t>D2O inventory may be created and used to service third parties during TRF unplanned outages, reducing the risk and costs of a forced outage or extending a planned outage.</t>
  </si>
  <si>
    <t>Savings - $7.2M/year
Assumptions - Average 1 month forced outage per year; 10Mg/day production at $24/kg</t>
  </si>
  <si>
    <r>
      <t xml:space="preserve">$3.6M/year from </t>
    </r>
    <r>
      <rPr>
        <sz val="10"/>
        <rFont val="Arial"/>
        <family val="2"/>
      </rPr>
      <t>2017 to 2055</t>
    </r>
  </si>
  <si>
    <t>2</t>
  </si>
  <si>
    <t>Enhanced Operations Support:</t>
  </si>
  <si>
    <t xml:space="preserve"> </t>
  </si>
  <si>
    <t>5) Avoids risk of need to upgrade PHT D2O after storage in moderator S&amp;I tanks during SCO/VBO</t>
  </si>
  <si>
    <t>Elimination of the risk of needing to upgrade PHT D2O after storage in moderator S&amp;I tanks during SCO/VBO. Storage also to reduce temporary drum use and storage during PHT LLDS in SCO/VBO.</t>
  </si>
  <si>
    <t>Savings - $3.6M/every 6 years
Assumptions - Cost of $1.5M to reupgrade PHT D2O during SCO/VBO every 6 years; one occurrence over 2017 to 2050</t>
  </si>
  <si>
    <t>$600k every 6 years</t>
  </si>
  <si>
    <t>n/a</t>
  </si>
  <si>
    <t>6) Avoids risk of downgrading reactor grade D2O during acute recovery events or SUP outage</t>
  </si>
  <si>
    <t>Elimination of the risk of downgrading D2O during acute recovery events or SUP outage.</t>
  </si>
  <si>
    <t>Savings - $0.9M over 41 years
Assumptions - 60 Mg moderator D2O downgraded in 2003; one occurrence over 2017 to 2050</t>
  </si>
  <si>
    <t>$22k/year from 2016 to 2055</t>
  </si>
  <si>
    <t>7) Drum Handling</t>
  </si>
  <si>
    <t>Elimination of needing Kinetrix to handle drums with new Ops</t>
  </si>
  <si>
    <t>Savings - 30k (2012 dollars)</t>
  </si>
  <si>
    <t>30k/year</t>
  </si>
  <si>
    <t>Economic assumptions</t>
  </si>
  <si>
    <t>Source: OPG Internal Website &gt; Finance &gt; Business Planning &gt; Economic Outlooks</t>
  </si>
  <si>
    <t>Escalation</t>
  </si>
  <si>
    <t>%</t>
  </si>
  <si>
    <t>escalation factor 2012$ -&gt;escal$</t>
  </si>
  <si>
    <t>Assumptions: Preferred Alternative - New Operations D2O Mgmt Facility in service from May 2017 to 2055 ye (station shutdown)</t>
  </si>
  <si>
    <t>Operational Improvements Benefits</t>
  </si>
  <si>
    <t>Item 1 -  Dose savings</t>
  </si>
  <si>
    <t>OM&amp;A</t>
  </si>
  <si>
    <t>2012$, k$</t>
  </si>
  <si>
    <t xml:space="preserve">Item 3 - 3rd Party Sales </t>
  </si>
  <si>
    <t xml:space="preserve">Item 4 - Less Sensitive to TRF outages </t>
  </si>
  <si>
    <t xml:space="preserve">Item 5 - Avoid upgrade PHT D2O during SCO/VBO </t>
  </si>
  <si>
    <t>Item 6 - Acute recovery events avoidance</t>
  </si>
  <si>
    <t xml:space="preserve">Item 7 - Drum Handling </t>
  </si>
  <si>
    <t>Item 2 - Avoided cost ot new/refurb TRF</t>
  </si>
  <si>
    <t>Capital</t>
  </si>
  <si>
    <t>escal$, k$</t>
  </si>
  <si>
    <t>Total Ops Improvement Benefits</t>
  </si>
  <si>
    <t>(used in model)</t>
  </si>
  <si>
    <t>OM&amp;A for New D2O Operations Facility (based on 2013 NPV calcs; used 2% escalation)</t>
  </si>
  <si>
    <t>May I/S</t>
  </si>
  <si>
    <t>OM&amp;A Costs for Operating 2100 m3 facility</t>
  </si>
  <si>
    <t>Engineer - 0.5 FTE</t>
  </si>
  <si>
    <t>Operator - 2 FTEs due to drum handling</t>
  </si>
  <si>
    <t>Mech Maintainer - 0.5 FTE</t>
  </si>
  <si>
    <t>Control Maintainer - 0.5 FTE</t>
  </si>
  <si>
    <t xml:space="preserve">OM&amp;A Costs for Operating 1700 m3 facility </t>
  </si>
  <si>
    <t>Operator - 1 FTEs due to drum handling</t>
  </si>
  <si>
    <t>Incremental OM&amp;A Costs for 400 m3 concurrent with 1700 m3 facility</t>
  </si>
  <si>
    <t xml:space="preserve">Engineer </t>
  </si>
  <si>
    <t>Engineer</t>
  </si>
  <si>
    <t>Operator - 1 FTE</t>
  </si>
  <si>
    <t>Operator</t>
  </si>
  <si>
    <t xml:space="preserve">Mech Maintainer </t>
  </si>
  <si>
    <t>MM</t>
  </si>
  <si>
    <t xml:space="preserve">Control Maintainer </t>
  </si>
  <si>
    <t>CM</t>
  </si>
  <si>
    <r>
      <t>Project Cost</t>
    </r>
    <r>
      <rPr>
        <sz val="11"/>
        <rFont val="Arial"/>
        <family val="2"/>
      </rPr>
      <t xml:space="preserve"> (updated Feb 9, 2015)</t>
    </r>
  </si>
  <si>
    <t>New 2100 MG Integrated D2O Facility</t>
  </si>
  <si>
    <t>Total estimate</t>
  </si>
  <si>
    <t>Interest</t>
  </si>
  <si>
    <t>Total less interest</t>
  </si>
  <si>
    <t>Portion of costs allocated to operations only (28%)</t>
  </si>
  <si>
    <t>Assumptions: Alternative 2 - Deferred New Operations D2O Mgmt Facility in service from May 2019 to 2055 ye (station shutdown)</t>
  </si>
  <si>
    <r>
      <t>Project Cost</t>
    </r>
    <r>
      <rPr>
        <sz val="11"/>
        <rFont val="Arial"/>
        <family val="2"/>
      </rPr>
      <t xml:space="preserve"> (updated Feb 11, 2015)</t>
    </r>
  </si>
  <si>
    <t xml:space="preserve">Total estimate </t>
  </si>
  <si>
    <t>Same as the Preferred Alternative but with a May 2019 In Service date ( 2 year delay)</t>
  </si>
  <si>
    <t>Preferred Alternative Benefits used in model</t>
  </si>
  <si>
    <t>Factor for delayed in-service in Alt 1</t>
  </si>
  <si>
    <t>Preferred Alternative Incremental OM&amp;A used in model</t>
  </si>
  <si>
    <t>Total Incremental Labour OM&amp;A</t>
  </si>
  <si>
    <t>Assumptions: Alternative 3 - Deferred New Operations D2O Mgmt Facility in service from May 2019 to 2055 ye (station shutdown) with ISO tanks for D2 refurb storage</t>
  </si>
  <si>
    <r>
      <t>Project Cost</t>
    </r>
    <r>
      <rPr>
        <u/>
        <sz val="11"/>
        <rFont val="Arial"/>
        <family val="2"/>
      </rPr>
      <t xml:space="preserve"> </t>
    </r>
    <r>
      <rPr>
        <sz val="11"/>
        <rFont val="Arial"/>
        <family val="2"/>
      </rPr>
      <t>- Updated Feb 11, 2015</t>
    </r>
  </si>
  <si>
    <t>New 2100 MG Integrated D2O Facility (Alt 4)</t>
  </si>
  <si>
    <t>ISO Tanks</t>
  </si>
  <si>
    <t>Total less (interest + ISO Tanks)</t>
  </si>
  <si>
    <t>Same as Alternative 2 (May 2019 In Service date for D2O Ops Improvements)</t>
  </si>
  <si>
    <t>Same as the Alternative 2 (May 2019 In Service date)</t>
  </si>
  <si>
    <t>2015 PV$k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</si>
</sst>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
    <numFmt numFmtId="165" formatCode="_(&quot;$&quot;* #,##0_);_(&quot;$&quot;* \(#,##0\);_(&quot;$&quot;* &quot;-&quot;??_);_(@_)"/>
    <numFmt numFmtId="166" formatCode="0.0%"/>
    <numFmt numFmtId="167" formatCode="0.000"/>
  </numFmts>
  <fonts count="28" x14ac:knownFonts="1">
    <font>
      <sz val="11"/>
      <color theme="1"/>
      <name val="Calibri"/>
      <family val="2"/>
      <scheme val="minor"/>
    </font>
    <font>
      <sz val="11"/>
      <color theme="1"/>
      <name val="Calibri"/>
      <family val="2"/>
      <scheme val="minor"/>
    </font>
    <font>
      <u/>
      <sz val="10"/>
      <name val="Arial"/>
      <family val="2"/>
    </font>
    <font>
      <b/>
      <sz val="10"/>
      <name val="Arial"/>
      <family val="2"/>
    </font>
    <font>
      <b/>
      <sz val="10"/>
      <color indexed="10"/>
      <name val="Arial"/>
      <family val="2"/>
    </font>
    <font>
      <sz val="10"/>
      <name val="Arial"/>
      <family val="2"/>
    </font>
    <font>
      <b/>
      <sz val="10"/>
      <color rgb="FFFF0000"/>
      <name val="Arial"/>
      <family val="2"/>
    </font>
    <font>
      <sz val="10"/>
      <color rgb="FF0000FF"/>
      <name val="Arial"/>
      <family val="2"/>
    </font>
    <font>
      <sz val="10"/>
      <color indexed="10"/>
      <name val="Arial"/>
      <family val="2"/>
    </font>
    <font>
      <sz val="10"/>
      <color theme="8" tint="-0.249977111117893"/>
      <name val="Arial"/>
      <family val="2"/>
    </font>
    <font>
      <b/>
      <sz val="14"/>
      <color indexed="13"/>
      <name val="Times New Roman"/>
      <family val="1"/>
    </font>
    <font>
      <sz val="10"/>
      <color indexed="13"/>
      <name val="Arial"/>
      <family val="2"/>
    </font>
    <font>
      <b/>
      <u/>
      <sz val="10"/>
      <name val="Arial"/>
      <family val="2"/>
    </font>
    <font>
      <i/>
      <sz val="10"/>
      <name val="Arial"/>
      <family val="2"/>
    </font>
    <font>
      <sz val="10"/>
      <color theme="1"/>
      <name val="Arial"/>
      <family val="2"/>
    </font>
    <font>
      <i/>
      <sz val="10"/>
      <color indexed="12"/>
      <name val="Arial"/>
      <family val="2"/>
    </font>
    <font>
      <b/>
      <sz val="10"/>
      <color indexed="12"/>
      <name val="Arial"/>
      <family val="2"/>
    </font>
    <font>
      <b/>
      <sz val="10"/>
      <color theme="0"/>
      <name val="Arial"/>
      <family val="2"/>
    </font>
    <font>
      <sz val="10"/>
      <color rgb="FFFF0000"/>
      <name val="Arial"/>
      <family val="2"/>
    </font>
    <font>
      <b/>
      <sz val="10"/>
      <color theme="4"/>
      <name val="Arial"/>
      <family val="2"/>
    </font>
    <font>
      <sz val="10"/>
      <color theme="4"/>
      <name val="Arial"/>
      <family val="2"/>
    </font>
    <font>
      <b/>
      <u/>
      <sz val="11"/>
      <name val="Arial"/>
      <family val="2"/>
    </font>
    <font>
      <sz val="11"/>
      <name val="Arial"/>
      <family val="2"/>
    </font>
    <font>
      <i/>
      <sz val="10"/>
      <color rgb="FFFF0000"/>
      <name val="Arial"/>
      <family val="2"/>
    </font>
    <font>
      <b/>
      <sz val="10"/>
      <color theme="3" tint="0.39997558519241921"/>
      <name val="Arial"/>
      <family val="2"/>
    </font>
    <font>
      <b/>
      <i/>
      <sz val="10"/>
      <name val="Arial"/>
      <family val="2"/>
    </font>
    <font>
      <u/>
      <sz val="11"/>
      <name val="Arial"/>
      <family val="2"/>
    </font>
    <font>
      <sz val="8"/>
      <color indexed="81"/>
      <name val="Tahoma"/>
      <family val="2"/>
    </font>
  </fonts>
  <fills count="10">
    <fill>
      <patternFill patternType="none"/>
    </fill>
    <fill>
      <patternFill patternType="gray125"/>
    </fill>
    <fill>
      <patternFill patternType="solid">
        <fgColor indexed="43"/>
        <bgColor indexed="64"/>
      </patternFill>
    </fill>
    <fill>
      <patternFill patternType="solid">
        <fgColor indexed="8"/>
        <bgColor indexed="64"/>
      </patternFill>
    </fill>
    <fill>
      <patternFill patternType="solid">
        <fgColor indexed="47"/>
        <bgColor indexed="64"/>
      </patternFill>
    </fill>
    <fill>
      <patternFill patternType="solid">
        <fgColor rgb="FFFFFF99"/>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C000"/>
        <bgColor indexed="64"/>
      </patternFill>
    </fill>
    <fill>
      <patternFill patternType="solid">
        <fgColor theme="9" tint="0.59999389629810485"/>
        <bgColor indexed="64"/>
      </patternFill>
    </fill>
  </fills>
  <borders count="44">
    <border>
      <left/>
      <right/>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hair">
        <color indexed="64"/>
      </top>
      <bottom/>
      <diagonal/>
    </border>
    <border>
      <left style="thin">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cellStyleXfs>
  <cellXfs count="316">
    <xf numFmtId="0" fontId="0" fillId="0" borderId="0" xfId="0"/>
    <xf numFmtId="0" fontId="2" fillId="0" borderId="0" xfId="0" applyFont="1" applyFill="1" applyBorder="1" applyAlignment="1" applyProtection="1">
      <alignment horizontal="center"/>
    </xf>
    <xf numFmtId="0" fontId="2" fillId="0" borderId="0" xfId="0" applyFont="1" applyFill="1" applyBorder="1" applyAlignment="1" applyProtection="1">
      <alignment horizontal="right"/>
    </xf>
    <xf numFmtId="0" fontId="0" fillId="0" borderId="0" xfId="0" applyAlignment="1">
      <alignment horizontal="center"/>
    </xf>
    <xf numFmtId="1" fontId="3" fillId="0" borderId="0" xfId="0" applyNumberFormat="1" applyFont="1" applyAlignment="1">
      <alignment horizontal="center"/>
    </xf>
    <xf numFmtId="1" fontId="4" fillId="2" borderId="0" xfId="0" applyNumberFormat="1" applyFont="1" applyFill="1" applyAlignment="1">
      <alignment horizontal="center"/>
    </xf>
    <xf numFmtId="0" fontId="3" fillId="0" borderId="1" xfId="0" applyFont="1" applyBorder="1" applyAlignment="1">
      <alignment horizontal="left"/>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164" fontId="0" fillId="0" borderId="0" xfId="0" applyNumberFormat="1" applyFill="1"/>
    <xf numFmtId="0" fontId="5" fillId="0" borderId="0" xfId="0" applyFont="1" applyFill="1"/>
    <xf numFmtId="0" fontId="0" fillId="0" borderId="0" xfId="0" applyFill="1"/>
    <xf numFmtId="0" fontId="6" fillId="0" borderId="5" xfId="0" applyFont="1" applyBorder="1" applyAlignment="1">
      <alignment horizontal="left"/>
    </xf>
    <xf numFmtId="0" fontId="3" fillId="0" borderId="6" xfId="0" applyFont="1" applyBorder="1" applyAlignment="1">
      <alignment horizontal="center"/>
    </xf>
    <xf numFmtId="0" fontId="5" fillId="0" borderId="6" xfId="0" applyFont="1" applyBorder="1" applyAlignment="1">
      <alignment horizontal="center"/>
    </xf>
    <xf numFmtId="0" fontId="7" fillId="0" borderId="7" xfId="0" applyFont="1" applyBorder="1" applyAlignment="1">
      <alignment horizontal="right"/>
    </xf>
    <xf numFmtId="0" fontId="8" fillId="2" borderId="8" xfId="0" applyFont="1" applyFill="1" applyBorder="1" applyAlignment="1">
      <alignment horizontal="center"/>
    </xf>
    <xf numFmtId="164" fontId="9" fillId="0" borderId="0" xfId="0" applyNumberFormat="1" applyFont="1" applyFill="1" applyAlignment="1"/>
    <xf numFmtId="0" fontId="3" fillId="0" borderId="0" xfId="0" applyFont="1" applyBorder="1" applyAlignment="1">
      <alignment horizontal="left"/>
    </xf>
    <xf numFmtId="0" fontId="3" fillId="0" borderId="0" xfId="0" applyFont="1" applyBorder="1" applyAlignment="1">
      <alignment horizontal="center"/>
    </xf>
    <xf numFmtId="164" fontId="7" fillId="0" borderId="0" xfId="0" applyNumberFormat="1" applyFont="1" applyFill="1" applyAlignment="1"/>
    <xf numFmtId="0" fontId="5" fillId="0" borderId="0" xfId="0" applyFont="1" applyBorder="1" applyAlignment="1">
      <alignment horizontal="left"/>
    </xf>
    <xf numFmtId="0" fontId="5" fillId="0" borderId="0" xfId="0" applyFont="1" applyBorder="1"/>
    <xf numFmtId="164" fontId="8" fillId="0" borderId="0" xfId="0" applyNumberFormat="1" applyFont="1" applyFill="1" applyAlignment="1"/>
    <xf numFmtId="0" fontId="10" fillId="3" borderId="0" xfId="0" applyFont="1" applyFill="1"/>
    <xf numFmtId="0" fontId="11" fillId="3" borderId="0" xfId="0" applyFont="1" applyFill="1"/>
    <xf numFmtId="0" fontId="11" fillId="3" borderId="0" xfId="0" applyFont="1" applyFill="1" applyAlignment="1">
      <alignment horizontal="center"/>
    </xf>
    <xf numFmtId="164" fontId="4" fillId="0" borderId="0" xfId="0" applyNumberFormat="1" applyFont="1" applyFill="1" applyAlignment="1">
      <alignment horizontal="center"/>
    </xf>
    <xf numFmtId="0" fontId="12" fillId="4" borderId="0" xfId="0" applyFont="1" applyFill="1"/>
    <xf numFmtId="0" fontId="0" fillId="4" borderId="0" xfId="0" applyFill="1"/>
    <xf numFmtId="0" fontId="0" fillId="4" borderId="0" xfId="0" applyFill="1" applyAlignment="1">
      <alignment horizontal="center"/>
    </xf>
    <xf numFmtId="0" fontId="12" fillId="0" borderId="9" xfId="0" applyFont="1" applyBorder="1" applyAlignment="1">
      <alignment horizontal="center" vertical="center" wrapText="1"/>
    </xf>
    <xf numFmtId="0" fontId="2" fillId="0" borderId="9" xfId="0" applyFont="1" applyBorder="1" applyAlignment="1">
      <alignment horizontal="left" vertical="center"/>
    </xf>
    <xf numFmtId="0" fontId="13" fillId="0" borderId="0" xfId="0" applyFont="1" applyAlignment="1">
      <alignment horizontal="center"/>
    </xf>
    <xf numFmtId="0" fontId="3" fillId="0" borderId="0" xfId="0" applyFont="1" applyAlignment="1">
      <alignment horizontal="right"/>
    </xf>
    <xf numFmtId="3" fontId="14" fillId="0" borderId="0" xfId="0" applyNumberFormat="1" applyFont="1" applyAlignment="1">
      <alignment horizontal="right"/>
    </xf>
    <xf numFmtId="3" fontId="13" fillId="0" borderId="10" xfId="0" applyNumberFormat="1" applyFont="1" applyBorder="1" applyAlignment="1">
      <alignment horizontal="center"/>
    </xf>
    <xf numFmtId="3" fontId="15" fillId="0" borderId="11" xfId="0" applyNumberFormat="1" applyFont="1" applyBorder="1" applyAlignment="1">
      <alignment horizontal="right"/>
    </xf>
    <xf numFmtId="0" fontId="0" fillId="0" borderId="12" xfId="0" applyBorder="1"/>
    <xf numFmtId="3" fontId="13" fillId="0" borderId="13" xfId="0" applyNumberFormat="1" applyFont="1" applyBorder="1" applyAlignment="1">
      <alignment horizontal="center" vertical="center"/>
    </xf>
    <xf numFmtId="0" fontId="2" fillId="0" borderId="0" xfId="0" applyFont="1" applyAlignment="1">
      <alignment horizontal="right"/>
    </xf>
    <xf numFmtId="3" fontId="0" fillId="0" borderId="10" xfId="0" applyNumberFormat="1" applyBorder="1" applyAlignment="1">
      <alignment horizontal="center" vertical="center"/>
    </xf>
    <xf numFmtId="0" fontId="5" fillId="0" borderId="0" xfId="0" applyFont="1" applyAlignment="1">
      <alignment horizontal="right"/>
    </xf>
    <xf numFmtId="0" fontId="5" fillId="0" borderId="0" xfId="0" applyFont="1" applyAlignment="1">
      <alignment horizontal="center"/>
    </xf>
    <xf numFmtId="3" fontId="16" fillId="0" borderId="9" xfId="0" applyNumberFormat="1" applyFont="1" applyBorder="1" applyAlignment="1">
      <alignment horizontal="center"/>
    </xf>
    <xf numFmtId="3" fontId="16" fillId="0" borderId="14" xfId="0" applyNumberFormat="1" applyFont="1" applyBorder="1" applyAlignment="1">
      <alignment horizontal="right"/>
    </xf>
    <xf numFmtId="3" fontId="13" fillId="0" borderId="15" xfId="0" applyNumberFormat="1" applyFont="1" applyBorder="1"/>
    <xf numFmtId="3" fontId="16" fillId="0" borderId="9" xfId="0" applyNumberFormat="1" applyFont="1" applyBorder="1" applyAlignment="1">
      <alignment horizontal="center" vertical="center"/>
    </xf>
    <xf numFmtId="0" fontId="17" fillId="0" borderId="0" xfId="0" applyFont="1" applyFill="1"/>
    <xf numFmtId="0" fontId="0" fillId="0" borderId="0" xfId="0" applyFill="1" applyAlignment="1">
      <alignment horizontal="center"/>
    </xf>
    <xf numFmtId="0" fontId="3" fillId="0" borderId="14" xfId="0" applyFont="1" applyBorder="1" applyAlignment="1">
      <alignment horizontal="right"/>
    </xf>
    <xf numFmtId="0" fontId="3" fillId="0" borderId="15" xfId="0" applyFont="1" applyFill="1" applyBorder="1" applyAlignment="1">
      <alignment horizontal="center"/>
    </xf>
    <xf numFmtId="1" fontId="3" fillId="0" borderId="9" xfId="0" applyNumberFormat="1" applyFont="1" applyFill="1" applyBorder="1" applyAlignment="1">
      <alignment horizontal="center" vertical="center"/>
    </xf>
    <xf numFmtId="1" fontId="3" fillId="0" borderId="14" xfId="0" applyNumberFormat="1" applyFont="1" applyFill="1" applyBorder="1" applyAlignment="1">
      <alignment horizontal="center" vertical="center"/>
    </xf>
    <xf numFmtId="0" fontId="0" fillId="0" borderId="15" xfId="0" applyFill="1" applyBorder="1" applyAlignment="1">
      <alignment horizontal="right"/>
    </xf>
    <xf numFmtId="1" fontId="5" fillId="0" borderId="9" xfId="0" applyNumberFormat="1" applyFont="1" applyFill="1" applyBorder="1" applyAlignment="1">
      <alignment horizontal="center" vertical="center"/>
    </xf>
    <xf numFmtId="0" fontId="2" fillId="0" borderId="0" xfId="0" applyFont="1"/>
    <xf numFmtId="0" fontId="6" fillId="5" borderId="0" xfId="0" applyFont="1" applyFill="1" applyAlignment="1">
      <alignment horizontal="right"/>
    </xf>
    <xf numFmtId="0" fontId="5" fillId="0" borderId="0" xfId="0" applyFont="1"/>
    <xf numFmtId="0" fontId="18" fillId="5" borderId="0" xfId="0" applyFont="1" applyFill="1" applyAlignment="1">
      <alignment horizontal="right"/>
    </xf>
    <xf numFmtId="0" fontId="4" fillId="2" borderId="0" xfId="0" applyFont="1" applyFill="1" applyAlignment="1">
      <alignment horizontal="center"/>
    </xf>
    <xf numFmtId="1" fontId="5" fillId="0" borderId="0" xfId="0" applyNumberFormat="1" applyFont="1" applyAlignment="1">
      <alignment horizontal="center"/>
    </xf>
    <xf numFmtId="3" fontId="0" fillId="0" borderId="0" xfId="0" applyNumberFormat="1"/>
    <xf numFmtId="1" fontId="18" fillId="0" borderId="0" xfId="0" applyNumberFormat="1" applyFont="1" applyAlignment="1">
      <alignment horizontal="center"/>
    </xf>
    <xf numFmtId="1" fontId="5" fillId="2" borderId="0" xfId="0" applyNumberFormat="1" applyFont="1" applyFill="1" applyAlignment="1">
      <alignment horizontal="center"/>
    </xf>
    <xf numFmtId="1" fontId="5" fillId="0" borderId="0" xfId="0" applyNumberFormat="1" applyFont="1" applyFill="1" applyAlignment="1">
      <alignment horizontal="center"/>
    </xf>
    <xf numFmtId="0" fontId="5" fillId="0" borderId="18" xfId="3" applyFont="1" applyBorder="1" applyAlignment="1">
      <alignment vertical="top"/>
    </xf>
    <xf numFmtId="0" fontId="12" fillId="0" borderId="19" xfId="3" applyFont="1" applyBorder="1" applyAlignment="1">
      <alignment vertical="top"/>
    </xf>
    <xf numFmtId="0" fontId="5" fillId="0" borderId="17" xfId="3" applyFont="1" applyBorder="1" applyAlignment="1">
      <alignment vertical="top"/>
    </xf>
    <xf numFmtId="0" fontId="3" fillId="0" borderId="17" xfId="3" applyFont="1" applyBorder="1" applyAlignment="1">
      <alignment vertical="top"/>
    </xf>
    <xf numFmtId="0" fontId="3" fillId="0" borderId="18" xfId="3" applyFont="1" applyBorder="1" applyAlignment="1">
      <alignment vertical="top"/>
    </xf>
    <xf numFmtId="0" fontId="3" fillId="0" borderId="20" xfId="3" applyFont="1" applyBorder="1" applyAlignment="1">
      <alignment vertical="top" wrapText="1"/>
    </xf>
    <xf numFmtId="0" fontId="12" fillId="0" borderId="20" xfId="3" applyFont="1" applyBorder="1" applyAlignment="1">
      <alignment vertical="top" wrapText="1"/>
    </xf>
    <xf numFmtId="0" fontId="12" fillId="0" borderId="20" xfId="3" applyFont="1" applyBorder="1" applyAlignment="1">
      <alignment horizontal="center" vertical="top" wrapText="1"/>
    </xf>
    <xf numFmtId="0" fontId="12" fillId="0" borderId="21" xfId="3" applyFont="1" applyBorder="1" applyAlignment="1">
      <alignment vertical="top" wrapText="1"/>
    </xf>
    <xf numFmtId="0" fontId="0" fillId="0" borderId="0" xfId="0" applyBorder="1" applyAlignment="1">
      <alignment vertical="top"/>
    </xf>
    <xf numFmtId="0" fontId="5" fillId="0" borderId="0" xfId="3" applyAlignment="1">
      <alignment vertical="top"/>
    </xf>
    <xf numFmtId="0" fontId="3" fillId="0" borderId="22" xfId="3" applyFont="1" applyBorder="1" applyAlignment="1">
      <alignment vertical="center"/>
    </xf>
    <xf numFmtId="0" fontId="5" fillId="0" borderId="0" xfId="3" applyFont="1" applyBorder="1"/>
    <xf numFmtId="0" fontId="12" fillId="0" borderId="0" xfId="3" applyFont="1" applyBorder="1"/>
    <xf numFmtId="0" fontId="3" fillId="0" borderId="0" xfId="3" applyFont="1" applyBorder="1"/>
    <xf numFmtId="0" fontId="5" fillId="0" borderId="0" xfId="3" applyBorder="1"/>
    <xf numFmtId="0" fontId="12" fillId="0" borderId="0" xfId="3" applyFont="1" applyBorder="1" applyAlignment="1">
      <alignment horizontal="center"/>
    </xf>
    <xf numFmtId="0" fontId="3" fillId="0" borderId="0" xfId="3" applyFont="1" applyBorder="1" applyAlignment="1">
      <alignment horizontal="center"/>
    </xf>
    <xf numFmtId="0" fontId="12" fillId="0" borderId="23" xfId="3" applyFont="1" applyBorder="1" applyAlignment="1">
      <alignment vertical="top" wrapText="1"/>
    </xf>
    <xf numFmtId="0" fontId="12" fillId="0" borderId="0" xfId="3" applyFont="1" applyBorder="1" applyAlignment="1">
      <alignment vertical="top" wrapText="1"/>
    </xf>
    <xf numFmtId="0" fontId="5" fillId="0" borderId="0" xfId="3"/>
    <xf numFmtId="0" fontId="5" fillId="0" borderId="25" xfId="3" applyFont="1" applyBorder="1" applyAlignment="1">
      <alignment vertical="top"/>
    </xf>
    <xf numFmtId="0" fontId="5" fillId="0" borderId="27" xfId="3" applyFont="1" applyBorder="1" applyAlignment="1">
      <alignment vertical="top" wrapText="1"/>
    </xf>
    <xf numFmtId="165" fontId="19" fillId="6" borderId="25" xfId="4" applyNumberFormat="1" applyFont="1" applyFill="1" applyBorder="1"/>
    <xf numFmtId="0" fontId="5" fillId="0" borderId="25" xfId="3" applyBorder="1"/>
    <xf numFmtId="9" fontId="19" fillId="6" borderId="25" xfId="3" applyNumberFormat="1" applyFont="1" applyFill="1" applyBorder="1" applyAlignment="1">
      <alignment horizontal="center"/>
    </xf>
    <xf numFmtId="0" fontId="5" fillId="0" borderId="25" xfId="3" applyFont="1" applyBorder="1" applyAlignment="1">
      <alignment horizontal="center"/>
    </xf>
    <xf numFmtId="0" fontId="5" fillId="0" borderId="28" xfId="3" applyNumberFormat="1" applyFont="1" applyBorder="1" applyAlignment="1">
      <alignment horizontal="center"/>
    </xf>
    <xf numFmtId="0" fontId="5" fillId="0" borderId="12" xfId="3" applyFont="1" applyBorder="1"/>
    <xf numFmtId="165" fontId="5" fillId="0" borderId="0" xfId="4" applyNumberFormat="1" applyFont="1" applyBorder="1"/>
    <xf numFmtId="0" fontId="5" fillId="0" borderId="0" xfId="3" applyFont="1" applyBorder="1" applyAlignment="1">
      <alignment horizontal="center"/>
    </xf>
    <xf numFmtId="0" fontId="5" fillId="0" borderId="29" xfId="3" applyFont="1" applyBorder="1"/>
    <xf numFmtId="0" fontId="5" fillId="0" borderId="31" xfId="3" applyFont="1" applyBorder="1"/>
    <xf numFmtId="0" fontId="5" fillId="0" borderId="33" xfId="3" applyFont="1" applyBorder="1"/>
    <xf numFmtId="165" fontId="5" fillId="0" borderId="31" xfId="4" applyNumberFormat="1" applyFont="1" applyBorder="1"/>
    <xf numFmtId="0" fontId="5" fillId="0" borderId="31" xfId="3" applyBorder="1"/>
    <xf numFmtId="0" fontId="5" fillId="0" borderId="31" xfId="3" applyFont="1" applyBorder="1" applyAlignment="1">
      <alignment horizontal="center"/>
    </xf>
    <xf numFmtId="0" fontId="5" fillId="0" borderId="27" xfId="3" applyFont="1" applyBorder="1" applyAlignment="1">
      <alignment vertical="top"/>
    </xf>
    <xf numFmtId="165" fontId="19" fillId="6" borderId="35" xfId="4" applyNumberFormat="1" applyFont="1" applyFill="1" applyBorder="1" applyAlignment="1">
      <alignment vertical="top"/>
    </xf>
    <xf numFmtId="166" fontId="5" fillId="0" borderId="35" xfId="3" applyNumberFormat="1" applyBorder="1" applyAlignment="1">
      <alignment vertical="top"/>
    </xf>
    <xf numFmtId="9" fontId="19" fillId="6" borderId="35" xfId="3" applyNumberFormat="1" applyFont="1" applyFill="1" applyBorder="1" applyAlignment="1">
      <alignment horizontal="center" vertical="top"/>
    </xf>
    <xf numFmtId="9" fontId="5" fillId="0" borderId="35" xfId="3" applyNumberFormat="1" applyFont="1" applyBorder="1" applyAlignment="1">
      <alignment horizontal="center" vertical="top"/>
    </xf>
    <xf numFmtId="165" fontId="5" fillId="0" borderId="36" xfId="3" applyNumberFormat="1" applyFont="1" applyFill="1" applyBorder="1" applyAlignment="1">
      <alignment vertical="top" wrapText="1"/>
    </xf>
    <xf numFmtId="165" fontId="5" fillId="0" borderId="28" xfId="3" quotePrefix="1" applyNumberFormat="1" applyFont="1" applyFill="1" applyBorder="1" applyAlignment="1">
      <alignment horizontal="center" vertical="top"/>
    </xf>
    <xf numFmtId="0" fontId="5" fillId="0" borderId="31" xfId="3" applyFont="1" applyFill="1" applyBorder="1" applyAlignment="1">
      <alignment vertical="top"/>
    </xf>
    <xf numFmtId="0" fontId="5" fillId="0" borderId="31" xfId="3" applyFill="1" applyBorder="1" applyAlignment="1">
      <alignment vertical="top"/>
    </xf>
    <xf numFmtId="0" fontId="5" fillId="0" borderId="31" xfId="3" applyBorder="1" applyAlignment="1">
      <alignment vertical="top"/>
    </xf>
    <xf numFmtId="165" fontId="19" fillId="6" borderId="31" xfId="4" applyNumberFormat="1" applyFont="1" applyFill="1" applyBorder="1" applyAlignment="1">
      <alignment vertical="top"/>
    </xf>
    <xf numFmtId="166" fontId="0" fillId="0" borderId="31" xfId="2" applyNumberFormat="1" applyFont="1" applyBorder="1" applyAlignment="1">
      <alignment vertical="top"/>
    </xf>
    <xf numFmtId="9" fontId="19" fillId="6" borderId="31" xfId="3" applyNumberFormat="1" applyFont="1" applyFill="1" applyBorder="1" applyAlignment="1">
      <alignment horizontal="center" vertical="top"/>
    </xf>
    <xf numFmtId="9" fontId="5" fillId="0" borderId="31" xfId="3" applyNumberFormat="1" applyFont="1" applyBorder="1" applyAlignment="1">
      <alignment horizontal="center" vertical="top"/>
    </xf>
    <xf numFmtId="165" fontId="5" fillId="0" borderId="31" xfId="3" applyNumberFormat="1" applyFont="1" applyFill="1" applyBorder="1" applyAlignment="1">
      <alignment vertical="top" wrapText="1"/>
    </xf>
    <xf numFmtId="165" fontId="5" fillId="0" borderId="37" xfId="3" applyNumberFormat="1" applyFont="1" applyFill="1" applyBorder="1"/>
    <xf numFmtId="165" fontId="19" fillId="6" borderId="25" xfId="4" applyNumberFormat="1" applyFont="1" applyFill="1" applyBorder="1" applyAlignment="1">
      <alignment vertical="top"/>
    </xf>
    <xf numFmtId="9" fontId="0" fillId="0" borderId="25" xfId="2" applyFont="1" applyBorder="1" applyAlignment="1">
      <alignment vertical="top"/>
    </xf>
    <xf numFmtId="9" fontId="19" fillId="6" borderId="25" xfId="3" applyNumberFormat="1" applyFont="1" applyFill="1" applyBorder="1" applyAlignment="1">
      <alignment horizontal="center" vertical="top"/>
    </xf>
    <xf numFmtId="9" fontId="5" fillId="0" borderId="25" xfId="2" applyFont="1" applyBorder="1" applyAlignment="1">
      <alignment horizontal="center" vertical="top"/>
    </xf>
    <xf numFmtId="0" fontId="5" fillId="0" borderId="27" xfId="3" applyFont="1" applyFill="1" applyBorder="1" applyAlignment="1">
      <alignment vertical="top" wrapText="1"/>
    </xf>
    <xf numFmtId="0" fontId="5" fillId="0" borderId="29" xfId="3" applyNumberFormat="1" applyFont="1" applyBorder="1" applyAlignment="1">
      <alignment horizontal="center" vertical="top"/>
    </xf>
    <xf numFmtId="0" fontId="5" fillId="0" borderId="12" xfId="3" applyBorder="1"/>
    <xf numFmtId="0" fontId="5" fillId="0" borderId="0" xfId="3" applyFont="1" applyFill="1" applyBorder="1"/>
    <xf numFmtId="0" fontId="5" fillId="0" borderId="12" xfId="3" applyFont="1" applyFill="1" applyBorder="1"/>
    <xf numFmtId="165" fontId="5" fillId="0" borderId="0" xfId="4" applyNumberFormat="1" applyFont="1" applyFill="1" applyBorder="1"/>
    <xf numFmtId="0" fontId="5" fillId="0" borderId="0" xfId="3" applyFont="1" applyFill="1" applyBorder="1" applyAlignment="1">
      <alignment horizontal="center"/>
    </xf>
    <xf numFmtId="0" fontId="5" fillId="0" borderId="12" xfId="3" applyFill="1" applyBorder="1"/>
    <xf numFmtId="0" fontId="5" fillId="0" borderId="29" xfId="3" applyFont="1" applyFill="1" applyBorder="1"/>
    <xf numFmtId="0" fontId="5" fillId="0" borderId="31" xfId="3" applyFont="1" applyFill="1" applyBorder="1"/>
    <xf numFmtId="0" fontId="5" fillId="0" borderId="33" xfId="3" applyFont="1" applyFill="1" applyBorder="1"/>
    <xf numFmtId="165" fontId="5" fillId="0" borderId="31" xfId="4" applyNumberFormat="1" applyFont="1" applyFill="1" applyBorder="1"/>
    <xf numFmtId="0" fontId="5" fillId="0" borderId="31" xfId="3" applyFont="1" applyFill="1" applyBorder="1" applyAlignment="1">
      <alignment horizontal="center"/>
    </xf>
    <xf numFmtId="0" fontId="5" fillId="0" borderId="33" xfId="3" applyFill="1" applyBorder="1"/>
    <xf numFmtId="0" fontId="5" fillId="0" borderId="37" xfId="3" applyFont="1" applyFill="1" applyBorder="1"/>
    <xf numFmtId="0" fontId="5" fillId="0" borderId="0" xfId="3" applyFont="1" applyBorder="1" applyAlignment="1">
      <alignment horizontal="left" vertical="top" wrapText="1"/>
    </xf>
    <xf numFmtId="0" fontId="5" fillId="0" borderId="23" xfId="3" applyFont="1" applyBorder="1"/>
    <xf numFmtId="9" fontId="0" fillId="0" borderId="25" xfId="2" applyFont="1" applyBorder="1"/>
    <xf numFmtId="9" fontId="5" fillId="0" borderId="25" xfId="3" applyNumberFormat="1" applyFont="1" applyBorder="1" applyAlignment="1">
      <alignment horizontal="center"/>
    </xf>
    <xf numFmtId="165" fontId="5" fillId="0" borderId="28" xfId="3" quotePrefix="1" applyNumberFormat="1" applyFont="1" applyFill="1" applyBorder="1" applyAlignment="1">
      <alignment horizontal="center" vertical="center"/>
    </xf>
    <xf numFmtId="0" fontId="5" fillId="0" borderId="22" xfId="3" applyFont="1" applyBorder="1" applyAlignment="1">
      <alignment horizontal="left" vertical="top" wrapText="1"/>
    </xf>
    <xf numFmtId="0" fontId="5" fillId="0" borderId="30" xfId="3" applyFont="1" applyBorder="1" applyAlignment="1">
      <alignment horizontal="left" vertical="top" wrapText="1"/>
    </xf>
    <xf numFmtId="0" fontId="5" fillId="0" borderId="31" xfId="3" applyFont="1" applyBorder="1" applyAlignment="1">
      <alignment horizontal="left" vertical="top" wrapText="1"/>
    </xf>
    <xf numFmtId="165" fontId="0" fillId="0" borderId="31" xfId="4" applyNumberFormat="1" applyFont="1" applyBorder="1"/>
    <xf numFmtId="0" fontId="5" fillId="0" borderId="37" xfId="3" applyFont="1" applyBorder="1"/>
    <xf numFmtId="0" fontId="5" fillId="0" borderId="0" xfId="3" applyFont="1" applyBorder="1" applyAlignment="1">
      <alignment vertical="center"/>
    </xf>
    <xf numFmtId="0" fontId="5" fillId="0" borderId="0" xfId="3" applyFont="1" applyBorder="1" applyAlignment="1">
      <alignment horizontal="left" vertical="center"/>
    </xf>
    <xf numFmtId="165" fontId="5" fillId="0" borderId="0" xfId="4" applyNumberFormat="1" applyFont="1" applyBorder="1" applyAlignment="1">
      <alignment vertical="center"/>
    </xf>
    <xf numFmtId="0" fontId="5" fillId="0" borderId="0" xfId="3" applyBorder="1" applyAlignment="1">
      <alignment vertical="center"/>
    </xf>
    <xf numFmtId="0" fontId="5" fillId="0" borderId="0" xfId="3" applyFont="1" applyBorder="1" applyAlignment="1">
      <alignment horizontal="center" vertical="center"/>
    </xf>
    <xf numFmtId="0" fontId="5" fillId="0" borderId="23" xfId="3" applyFont="1" applyBorder="1" applyAlignment="1">
      <alignment vertical="center"/>
    </xf>
    <xf numFmtId="0" fontId="5" fillId="0" borderId="0" xfId="3" applyAlignment="1">
      <alignment vertical="center"/>
    </xf>
    <xf numFmtId="165" fontId="5" fillId="0" borderId="0" xfId="4" applyNumberFormat="1" applyFont="1" applyBorder="1" applyAlignment="1">
      <alignment horizontal="center"/>
    </xf>
    <xf numFmtId="0" fontId="5" fillId="0" borderId="29" xfId="3" applyNumberFormat="1" applyFont="1" applyBorder="1" applyAlignment="1">
      <alignment horizontal="center"/>
    </xf>
    <xf numFmtId="0" fontId="5" fillId="0" borderId="37" xfId="3" applyNumberFormat="1" applyFont="1" applyBorder="1" applyAlignment="1">
      <alignment horizontal="center"/>
    </xf>
    <xf numFmtId="0" fontId="5" fillId="0" borderId="28" xfId="3" applyNumberFormat="1" applyFont="1" applyFill="1" applyBorder="1" applyAlignment="1">
      <alignment horizontal="center"/>
    </xf>
    <xf numFmtId="0" fontId="5" fillId="0" borderId="33" xfId="3" applyFont="1" applyBorder="1" applyAlignment="1">
      <alignment vertical="top"/>
    </xf>
    <xf numFmtId="9" fontId="5" fillId="0" borderId="31" xfId="3" applyNumberFormat="1" applyFont="1" applyBorder="1" applyAlignment="1">
      <alignment horizontal="center"/>
    </xf>
    <xf numFmtId="0" fontId="5" fillId="0" borderId="39" xfId="3" applyFont="1" applyBorder="1"/>
    <xf numFmtId="0" fontId="5" fillId="0" borderId="41" xfId="3" applyFont="1" applyBorder="1" applyAlignment="1">
      <alignment vertical="top"/>
    </xf>
    <xf numFmtId="0" fontId="5" fillId="0" borderId="39" xfId="3" applyFont="1" applyBorder="1" applyAlignment="1">
      <alignment horizontal="left" vertical="top" wrapText="1"/>
    </xf>
    <xf numFmtId="44" fontId="19" fillId="6" borderId="39" xfId="4" applyFont="1" applyFill="1" applyBorder="1"/>
    <xf numFmtId="0" fontId="5" fillId="0" borderId="39" xfId="3" applyBorder="1"/>
    <xf numFmtId="9" fontId="19" fillId="6" borderId="39" xfId="3" applyNumberFormat="1" applyFont="1" applyFill="1" applyBorder="1" applyAlignment="1">
      <alignment horizontal="center"/>
    </xf>
    <xf numFmtId="0" fontId="5" fillId="0" borderId="41" xfId="3" applyFont="1" applyBorder="1"/>
    <xf numFmtId="0" fontId="5" fillId="0" borderId="42" xfId="3" applyNumberFormat="1" applyFont="1" applyBorder="1" applyAlignment="1">
      <alignment horizontal="center"/>
    </xf>
    <xf numFmtId="0" fontId="5" fillId="0" borderId="0" xfId="3" applyFont="1" applyAlignment="1">
      <alignment horizontal="left" vertical="top" wrapText="1"/>
    </xf>
    <xf numFmtId="0" fontId="5" fillId="0" borderId="0" xfId="3" applyFont="1"/>
    <xf numFmtId="0" fontId="5" fillId="0" borderId="0" xfId="3" applyFont="1" applyAlignment="1">
      <alignment vertical="top"/>
    </xf>
    <xf numFmtId="9" fontId="5" fillId="0" borderId="0" xfId="3" applyNumberFormat="1" applyFont="1"/>
    <xf numFmtId="0" fontId="20" fillId="0" borderId="0" xfId="3" applyFont="1" applyAlignment="1">
      <alignment horizontal="center"/>
    </xf>
    <xf numFmtId="0" fontId="5" fillId="0" borderId="0" xfId="3" applyFont="1" applyBorder="1" applyAlignment="1">
      <alignment horizontal="right"/>
    </xf>
    <xf numFmtId="0" fontId="5" fillId="0" borderId="0" xfId="3" applyNumberFormat="1" applyFont="1" applyBorder="1" applyAlignment="1">
      <alignment horizontal="center"/>
    </xf>
    <xf numFmtId="0" fontId="3" fillId="0" borderId="14" xfId="0" applyFont="1" applyBorder="1"/>
    <xf numFmtId="0" fontId="3" fillId="0" borderId="43" xfId="0" applyFont="1" applyBorder="1"/>
    <xf numFmtId="0" fontId="3" fillId="0" borderId="15" xfId="0" applyFont="1" applyBorder="1"/>
    <xf numFmtId="0" fontId="12" fillId="0" borderId="0" xfId="0" applyFont="1"/>
    <xf numFmtId="0" fontId="3" fillId="0" borderId="0" xfId="0" applyFont="1"/>
    <xf numFmtId="166" fontId="0" fillId="5" borderId="0" xfId="0" applyNumberFormat="1" applyFill="1"/>
    <xf numFmtId="166" fontId="0" fillId="0" borderId="0" xfId="0" applyNumberFormat="1"/>
    <xf numFmtId="167" fontId="0" fillId="2" borderId="0" xfId="0" applyNumberFormat="1" applyFill="1"/>
    <xf numFmtId="167" fontId="0" fillId="0" borderId="0" xfId="0" applyNumberFormat="1" applyFill="1"/>
    <xf numFmtId="0" fontId="0" fillId="5" borderId="0" xfId="0" applyFill="1"/>
    <xf numFmtId="0" fontId="4" fillId="0" borderId="0" xfId="0" quotePrefix="1" applyFont="1"/>
    <xf numFmtId="0" fontId="5" fillId="0" borderId="0" xfId="3" applyFont="1" applyFill="1"/>
    <xf numFmtId="0" fontId="5" fillId="0" borderId="0" xfId="3" applyFill="1"/>
    <xf numFmtId="9" fontId="5" fillId="0" borderId="0" xfId="3" applyNumberFormat="1" applyFill="1"/>
    <xf numFmtId="167" fontId="5" fillId="0" borderId="0" xfId="3" applyNumberFormat="1" applyFill="1"/>
    <xf numFmtId="167" fontId="5" fillId="0" borderId="0" xfId="3" applyNumberFormat="1" applyFill="1" applyAlignment="1">
      <alignment horizontal="center"/>
    </xf>
    <xf numFmtId="0" fontId="21" fillId="4" borderId="0" xfId="0" applyFont="1" applyFill="1"/>
    <xf numFmtId="0" fontId="22" fillId="4" borderId="0" xfId="0" applyFont="1" applyFill="1"/>
    <xf numFmtId="0" fontId="22" fillId="4" borderId="0" xfId="0" applyFont="1" applyFill="1" applyAlignment="1">
      <alignment horizontal="center"/>
    </xf>
    <xf numFmtId="0" fontId="22" fillId="0" borderId="0" xfId="0" applyFont="1"/>
    <xf numFmtId="0" fontId="12" fillId="0" borderId="0" xfId="0" applyFont="1" applyFill="1"/>
    <xf numFmtId="0" fontId="21" fillId="0" borderId="0" xfId="0" applyFont="1"/>
    <xf numFmtId="165" fontId="0" fillId="0" borderId="0" xfId="1" applyNumberFormat="1" applyFont="1"/>
    <xf numFmtId="0" fontId="5" fillId="0" borderId="0" xfId="0" applyFont="1" applyFill="1" applyAlignment="1">
      <alignment horizontal="left"/>
    </xf>
    <xf numFmtId="0" fontId="0" fillId="7" borderId="0" xfId="0" applyFill="1"/>
    <xf numFmtId="165" fontId="0" fillId="0" borderId="0" xfId="0" applyNumberFormat="1"/>
    <xf numFmtId="165" fontId="0" fillId="8" borderId="0" xfId="0" applyNumberFormat="1" applyFill="1"/>
    <xf numFmtId="165" fontId="0" fillId="0" borderId="0" xfId="0" applyNumberFormat="1" applyFill="1"/>
    <xf numFmtId="165" fontId="0" fillId="7" borderId="0" xfId="0" applyNumberFormat="1" applyFill="1"/>
    <xf numFmtId="0" fontId="5" fillId="0" borderId="0" xfId="0" applyFont="1" applyFill="1" applyAlignment="1">
      <alignment horizontal="center"/>
    </xf>
    <xf numFmtId="165" fontId="0" fillId="0" borderId="0" xfId="1" applyNumberFormat="1" applyFont="1" applyFill="1"/>
    <xf numFmtId="0" fontId="3" fillId="0" borderId="0" xfId="0" applyFont="1" applyAlignment="1">
      <alignment horizontal="center"/>
    </xf>
    <xf numFmtId="165" fontId="5" fillId="0" borderId="0" xfId="1" applyNumberFormat="1" applyFont="1"/>
    <xf numFmtId="0" fontId="0" fillId="6" borderId="0" xfId="0" applyFill="1"/>
    <xf numFmtId="0" fontId="23" fillId="6" borderId="0" xfId="0" applyFont="1" applyFill="1" applyAlignment="1">
      <alignment horizontal="right"/>
    </xf>
    <xf numFmtId="165" fontId="18" fillId="6" borderId="0" xfId="0" applyNumberFormat="1" applyFont="1" applyFill="1"/>
    <xf numFmtId="0" fontId="5" fillId="0" borderId="0" xfId="0" applyFont="1" applyFill="1" applyAlignment="1">
      <alignment horizontal="right"/>
    </xf>
    <xf numFmtId="165" fontId="18" fillId="0" borderId="0" xfId="0" applyNumberFormat="1" applyFont="1" applyFill="1"/>
    <xf numFmtId="2" fontId="24" fillId="6" borderId="0" xfId="0" applyNumberFormat="1" applyFont="1" applyFill="1"/>
    <xf numFmtId="0" fontId="25" fillId="0" borderId="0" xfId="0" applyFont="1"/>
    <xf numFmtId="0" fontId="25" fillId="0" borderId="0" xfId="0" applyFont="1" applyFill="1"/>
    <xf numFmtId="0" fontId="25" fillId="0" borderId="0" xfId="0" applyFont="1" applyAlignment="1">
      <alignment horizontal="center"/>
    </xf>
    <xf numFmtId="3" fontId="25" fillId="0" borderId="0" xfId="0" applyNumberFormat="1" applyFont="1"/>
    <xf numFmtId="165" fontId="0" fillId="0" borderId="0" xfId="4" applyNumberFormat="1" applyFont="1" applyFill="1"/>
    <xf numFmtId="165" fontId="0" fillId="0" borderId="0" xfId="0" applyNumberFormat="1" applyAlignment="1">
      <alignment horizontal="center"/>
    </xf>
    <xf numFmtId="0" fontId="0" fillId="0" borderId="14" xfId="0" applyFill="1" applyBorder="1"/>
    <xf numFmtId="165" fontId="0" fillId="0" borderId="43" xfId="4" applyNumberFormat="1" applyFont="1" applyFill="1" applyBorder="1"/>
    <xf numFmtId="165" fontId="0" fillId="0" borderId="43" xfId="0" applyNumberFormat="1" applyFill="1" applyBorder="1"/>
    <xf numFmtId="0" fontId="18" fillId="0" borderId="0" xfId="0" applyFont="1"/>
    <xf numFmtId="165" fontId="18" fillId="0" borderId="0" xfId="0" applyNumberFormat="1" applyFont="1" applyFill="1" applyAlignment="1">
      <alignment horizontal="right"/>
    </xf>
    <xf numFmtId="165" fontId="18" fillId="0" borderId="0" xfId="4" applyNumberFormat="1" applyFont="1" applyFill="1"/>
    <xf numFmtId="165" fontId="9" fillId="0" borderId="0" xfId="0" applyNumberFormat="1" applyFont="1" applyFill="1" applyAlignment="1">
      <alignment horizontal="right"/>
    </xf>
    <xf numFmtId="165" fontId="13" fillId="9" borderId="0" xfId="0" applyNumberFormat="1" applyFont="1" applyFill="1"/>
    <xf numFmtId="165" fontId="13" fillId="9" borderId="0" xfId="0" applyNumberFormat="1" applyFont="1" applyFill="1" applyAlignment="1">
      <alignment horizontal="center"/>
    </xf>
    <xf numFmtId="44" fontId="0" fillId="0" borderId="0" xfId="4" applyFont="1" applyFill="1"/>
    <xf numFmtId="0" fontId="9" fillId="0" borderId="0" xfId="0" applyFont="1" applyFill="1" applyAlignment="1">
      <alignment horizontal="right"/>
    </xf>
    <xf numFmtId="9" fontId="13" fillId="0" borderId="0" xfId="2" applyFont="1" applyFill="1"/>
    <xf numFmtId="44" fontId="0" fillId="0" borderId="0" xfId="0" applyNumberFormat="1" applyFill="1"/>
    <xf numFmtId="0" fontId="25" fillId="0" borderId="0" xfId="5" applyNumberFormat="1" applyFont="1" applyFill="1"/>
    <xf numFmtId="165" fontId="0" fillId="0" borderId="0" xfId="4" applyNumberFormat="1" applyFont="1" applyFill="1" applyBorder="1"/>
    <xf numFmtId="165" fontId="0" fillId="0" borderId="43" xfId="0" applyNumberFormat="1" applyBorder="1"/>
    <xf numFmtId="165" fontId="0" fillId="0" borderId="43" xfId="0" applyNumberFormat="1" applyBorder="1" applyAlignment="1">
      <alignment horizontal="center"/>
    </xf>
    <xf numFmtId="165" fontId="0" fillId="0" borderId="15" xfId="0" applyNumberFormat="1" applyBorder="1"/>
    <xf numFmtId="165" fontId="0" fillId="0" borderId="0" xfId="1" applyNumberFormat="1" applyFont="1" applyAlignment="1">
      <alignment horizontal="center"/>
    </xf>
    <xf numFmtId="165" fontId="0" fillId="0" borderId="43" xfId="1" applyNumberFormat="1" applyFont="1" applyFill="1" applyBorder="1"/>
    <xf numFmtId="165" fontId="0" fillId="0" borderId="43" xfId="1" applyNumberFormat="1" applyFont="1" applyBorder="1"/>
    <xf numFmtId="165" fontId="0" fillId="0" borderId="43" xfId="1" applyNumberFormat="1" applyFont="1" applyBorder="1" applyAlignment="1">
      <alignment horizontal="center"/>
    </xf>
    <xf numFmtId="165" fontId="0" fillId="0" borderId="15" xfId="1" applyNumberFormat="1" applyFont="1" applyBorder="1"/>
    <xf numFmtId="0" fontId="5" fillId="0" borderId="0" xfId="0" applyFont="1" applyAlignment="1">
      <alignment horizontal="left"/>
    </xf>
    <xf numFmtId="165" fontId="18" fillId="6" borderId="0" xfId="1" applyNumberFormat="1" applyFont="1" applyFill="1"/>
    <xf numFmtId="0" fontId="0" fillId="0" borderId="0" xfId="0" applyAlignment="1">
      <alignment horizontal="center" wrapText="1"/>
    </xf>
    <xf numFmtId="165" fontId="3" fillId="0" borderId="0" xfId="0" applyNumberFormat="1" applyFont="1"/>
    <xf numFmtId="44" fontId="0" fillId="0" borderId="0" xfId="0" applyNumberFormat="1"/>
    <xf numFmtId="165" fontId="5" fillId="0" borderId="0" xfId="0" applyNumberFormat="1" applyFont="1" applyFill="1"/>
    <xf numFmtId="0" fontId="5" fillId="6" borderId="0" xfId="0" applyFont="1" applyFill="1" applyAlignment="1">
      <alignment horizontal="center"/>
    </xf>
    <xf numFmtId="165" fontId="18" fillId="5" borderId="0" xfId="0" applyNumberFormat="1" applyFont="1" applyFill="1"/>
    <xf numFmtId="9" fontId="0" fillId="0" borderId="0" xfId="0" applyNumberFormat="1" applyAlignment="1">
      <alignment horizontal="center"/>
    </xf>
    <xf numFmtId="165" fontId="18" fillId="5" borderId="0" xfId="1" applyNumberFormat="1" applyFont="1" applyFill="1"/>
    <xf numFmtId="0" fontId="21" fillId="0" borderId="0" xfId="0" applyFont="1" applyFill="1"/>
    <xf numFmtId="0" fontId="3" fillId="0" borderId="0" xfId="0" applyFont="1" applyFill="1"/>
    <xf numFmtId="0" fontId="7" fillId="6" borderId="0" xfId="0" applyFont="1" applyFill="1" applyAlignment="1">
      <alignment horizontal="center"/>
    </xf>
    <xf numFmtId="167" fontId="7" fillId="6" borderId="0" xfId="0" applyNumberFormat="1" applyFont="1" applyFill="1" applyAlignment="1">
      <alignment horizontal="center"/>
    </xf>
    <xf numFmtId="0" fontId="0" fillId="6" borderId="0" xfId="0" applyFill="1" applyAlignment="1">
      <alignment horizontal="center"/>
    </xf>
    <xf numFmtId="0" fontId="18" fillId="6" borderId="0" xfId="0" applyFont="1" applyFill="1"/>
    <xf numFmtId="9" fontId="0" fillId="0" borderId="0" xfId="0" applyNumberFormat="1" applyFill="1" applyAlignment="1">
      <alignment horizontal="center"/>
    </xf>
    <xf numFmtId="165" fontId="3" fillId="0" borderId="0" xfId="0" applyNumberFormat="1" applyFont="1" applyFill="1"/>
    <xf numFmtId="165" fontId="18" fillId="0" borderId="0" xfId="1" applyNumberFormat="1" applyFont="1" applyFill="1"/>
    <xf numFmtId="1" fontId="3" fillId="0" borderId="0" xfId="0" applyNumberFormat="1" applyFont="1" applyFill="1"/>
    <xf numFmtId="165" fontId="13" fillId="0" borderId="0" xfId="0" applyNumberFormat="1" applyFont="1" applyFill="1"/>
    <xf numFmtId="165" fontId="23" fillId="6" borderId="0" xfId="0" applyNumberFormat="1" applyFont="1" applyFill="1" applyAlignment="1">
      <alignment horizontal="right"/>
    </xf>
    <xf numFmtId="1" fontId="18" fillId="6" borderId="0" xfId="0" applyNumberFormat="1" applyFont="1" applyFill="1"/>
    <xf numFmtId="0" fontId="5" fillId="0" borderId="25" xfId="3" applyFont="1" applyFill="1" applyBorder="1" applyAlignment="1">
      <alignment vertical="top" wrapText="1" shrinkToFit="1"/>
    </xf>
    <xf numFmtId="0" fontId="0" fillId="0" borderId="0" xfId="0" applyBorder="1" applyAlignment="1">
      <alignment vertical="top" wrapText="1" shrinkToFit="1"/>
    </xf>
    <xf numFmtId="0" fontId="0" fillId="0" borderId="31" xfId="0" applyBorder="1" applyAlignment="1">
      <alignment vertical="top" wrapText="1"/>
    </xf>
    <xf numFmtId="0" fontId="12" fillId="0" borderId="9" xfId="0" applyFont="1" applyBorder="1" applyAlignment="1">
      <alignment horizontal="center" vertical="center" wrapText="1"/>
    </xf>
    <xf numFmtId="0" fontId="0" fillId="0" borderId="9" xfId="0" applyBorder="1" applyAlignment="1"/>
    <xf numFmtId="0" fontId="12" fillId="0" borderId="16" xfId="3" applyFont="1" applyBorder="1" applyAlignment="1">
      <alignment vertical="top" wrapText="1"/>
    </xf>
    <xf numFmtId="0" fontId="0" fillId="0" borderId="17" xfId="0" applyBorder="1" applyAlignment="1">
      <alignment vertical="top" wrapText="1"/>
    </xf>
    <xf numFmtId="0" fontId="5" fillId="0" borderId="24" xfId="3" applyFont="1" applyBorder="1" applyAlignment="1">
      <alignment horizontal="left" vertical="top"/>
    </xf>
    <xf numFmtId="0" fontId="5" fillId="0" borderId="25" xfId="3" applyFont="1" applyBorder="1" applyAlignment="1">
      <alignment horizontal="left" vertical="top"/>
    </xf>
    <xf numFmtId="0" fontId="5" fillId="0" borderId="22" xfId="3" applyFont="1" applyBorder="1" applyAlignment="1">
      <alignment horizontal="left" vertical="top"/>
    </xf>
    <xf numFmtId="0" fontId="5" fillId="0" borderId="0" xfId="3" applyFont="1" applyBorder="1" applyAlignment="1">
      <alignment horizontal="left" vertical="top"/>
    </xf>
    <xf numFmtId="0" fontId="5" fillId="0" borderId="30" xfId="3" applyFont="1" applyBorder="1" applyAlignment="1">
      <alignment horizontal="left" vertical="top"/>
    </xf>
    <xf numFmtId="0" fontId="5" fillId="0" borderId="31" xfId="3" applyFont="1" applyBorder="1" applyAlignment="1">
      <alignment horizontal="left" vertical="top"/>
    </xf>
    <xf numFmtId="0" fontId="5" fillId="0" borderId="26" xfId="3" applyFont="1" applyBorder="1" applyAlignment="1">
      <alignment horizontal="left" vertical="top" wrapText="1"/>
    </xf>
    <xf numFmtId="0" fontId="5" fillId="0" borderId="25" xfId="3" applyFont="1" applyBorder="1" applyAlignment="1">
      <alignment horizontal="left" vertical="top" wrapText="1"/>
    </xf>
    <xf numFmtId="0" fontId="5" fillId="0" borderId="11" xfId="3" applyFont="1" applyBorder="1" applyAlignment="1">
      <alignment horizontal="left" vertical="top" wrapText="1"/>
    </xf>
    <xf numFmtId="0" fontId="5" fillId="0" borderId="0" xfId="3" applyFont="1" applyBorder="1" applyAlignment="1">
      <alignment horizontal="left" vertical="top" wrapText="1"/>
    </xf>
    <xf numFmtId="0" fontId="5" fillId="0" borderId="32" xfId="3" applyFont="1" applyBorder="1" applyAlignment="1">
      <alignment horizontal="left" vertical="top" wrapText="1"/>
    </xf>
    <xf numFmtId="0" fontId="5" fillId="0" borderId="31" xfId="3" applyFont="1" applyBorder="1" applyAlignment="1">
      <alignment horizontal="left" vertical="top" wrapText="1"/>
    </xf>
    <xf numFmtId="0" fontId="5" fillId="0" borderId="24" xfId="3" applyFont="1" applyBorder="1" applyAlignment="1">
      <alignment horizontal="left" vertical="top" wrapText="1"/>
    </xf>
    <xf numFmtId="0" fontId="5" fillId="0" borderId="30" xfId="3" applyFont="1" applyBorder="1" applyAlignment="1">
      <alignment horizontal="left" vertical="top" wrapText="1"/>
    </xf>
    <xf numFmtId="0" fontId="5" fillId="0" borderId="34" xfId="3" applyFont="1" applyBorder="1" applyAlignment="1">
      <alignment horizontal="left" vertical="top" wrapText="1"/>
    </xf>
    <xf numFmtId="0" fontId="5" fillId="0" borderId="35" xfId="3" applyFont="1" applyBorder="1" applyAlignment="1">
      <alignment horizontal="left" vertical="top" wrapText="1"/>
    </xf>
    <xf numFmtId="0" fontId="5" fillId="0" borderId="0" xfId="3" applyFont="1" applyBorder="1" applyAlignment="1">
      <alignment wrapText="1"/>
    </xf>
    <xf numFmtId="0" fontId="5" fillId="0" borderId="0" xfId="3" applyBorder="1" applyAlignment="1">
      <alignment wrapText="1"/>
    </xf>
    <xf numFmtId="0" fontId="5" fillId="0" borderId="22" xfId="3" applyFont="1" applyBorder="1" applyAlignment="1">
      <alignment horizontal="left" vertical="top" wrapText="1"/>
    </xf>
    <xf numFmtId="0" fontId="5" fillId="0" borderId="0" xfId="3" quotePrefix="1" applyFont="1" applyBorder="1" applyAlignment="1">
      <alignment horizontal="left" vertical="center" wrapText="1"/>
    </xf>
    <xf numFmtId="0" fontId="5" fillId="0" borderId="0" xfId="3" applyFont="1" applyBorder="1" applyAlignment="1">
      <alignment horizontal="left" vertical="center" wrapText="1"/>
    </xf>
    <xf numFmtId="0" fontId="5" fillId="0" borderId="31" xfId="3" applyFont="1" applyBorder="1" applyAlignment="1">
      <alignment horizontal="left" vertical="center" wrapText="1"/>
    </xf>
    <xf numFmtId="0" fontId="0" fillId="0" borderId="25" xfId="0" applyBorder="1" applyAlignment="1">
      <alignment wrapText="1"/>
    </xf>
    <xf numFmtId="0" fontId="0" fillId="0" borderId="0" xfId="0" applyBorder="1" applyAlignment="1">
      <alignment wrapText="1"/>
    </xf>
    <xf numFmtId="0" fontId="0" fillId="0" borderId="31" xfId="0" applyBorder="1" applyAlignment="1">
      <alignment wrapText="1"/>
    </xf>
    <xf numFmtId="0" fontId="5" fillId="0" borderId="27" xfId="3" applyFont="1" applyFill="1" applyBorder="1" applyAlignment="1">
      <alignment vertical="top" wrapText="1"/>
    </xf>
    <xf numFmtId="0" fontId="0" fillId="0" borderId="12" xfId="0" applyFill="1" applyBorder="1" applyAlignment="1">
      <alignment vertical="top" wrapText="1"/>
    </xf>
    <xf numFmtId="0" fontId="0" fillId="0" borderId="33" xfId="0" applyFill="1" applyBorder="1" applyAlignment="1">
      <alignment vertical="top" wrapText="1"/>
    </xf>
    <xf numFmtId="0" fontId="5" fillId="0" borderId="31" xfId="3" applyBorder="1" applyAlignment="1">
      <alignment wrapText="1"/>
    </xf>
    <xf numFmtId="0" fontId="5" fillId="0" borderId="27" xfId="3" applyFont="1" applyBorder="1" applyAlignment="1">
      <alignment wrapText="1"/>
    </xf>
    <xf numFmtId="0" fontId="0" fillId="0" borderId="12" xfId="0" applyBorder="1" applyAlignment="1">
      <alignment wrapText="1"/>
    </xf>
    <xf numFmtId="0" fontId="0" fillId="0" borderId="30" xfId="0" applyBorder="1" applyAlignment="1">
      <alignment wrapText="1"/>
    </xf>
    <xf numFmtId="0" fontId="5" fillId="0" borderId="26" xfId="3" applyFont="1" applyBorder="1" applyAlignment="1">
      <alignment horizontal="left" vertical="top" wrapText="1" shrinkToFit="1"/>
    </xf>
    <xf numFmtId="0" fontId="5" fillId="0" borderId="25" xfId="3" applyFont="1" applyBorder="1" applyAlignment="1">
      <alignment horizontal="left" vertical="top" wrapText="1" shrinkToFit="1"/>
    </xf>
    <xf numFmtId="0" fontId="5" fillId="0" borderId="32" xfId="3" applyFont="1" applyBorder="1" applyAlignment="1">
      <alignment horizontal="left" vertical="top" wrapText="1" shrinkToFit="1"/>
    </xf>
    <xf numFmtId="0" fontId="5" fillId="0" borderId="31" xfId="3" applyFont="1" applyBorder="1" applyAlignment="1">
      <alignment horizontal="left" vertical="top" wrapText="1" shrinkToFit="1"/>
    </xf>
    <xf numFmtId="0" fontId="0" fillId="0" borderId="33" xfId="0" applyBorder="1" applyAlignment="1">
      <alignment wrapText="1"/>
    </xf>
    <xf numFmtId="0" fontId="5" fillId="0" borderId="38" xfId="3" applyFont="1" applyBorder="1" applyAlignment="1">
      <alignment vertical="top" wrapText="1"/>
    </xf>
    <xf numFmtId="0" fontId="5" fillId="0" borderId="39" xfId="3" applyFont="1" applyBorder="1" applyAlignment="1">
      <alignment vertical="top" wrapText="1"/>
    </xf>
    <xf numFmtId="0" fontId="5" fillId="0" borderId="40" xfId="3" applyFont="1" applyBorder="1" applyAlignment="1">
      <alignment horizontal="left" vertical="top" wrapText="1"/>
    </xf>
    <xf numFmtId="0" fontId="5" fillId="0" borderId="39" xfId="3" applyFont="1" applyBorder="1" applyAlignment="1">
      <alignment horizontal="left" vertical="top" wrapText="1"/>
    </xf>
  </cellXfs>
  <cellStyles count="6">
    <cellStyle name="Comma 2" xfId="5" xr:uid="{00000000-0005-0000-0000-000000000000}"/>
    <cellStyle name="Currency" xfId="1" builtinId="4"/>
    <cellStyle name="Currency 2" xfId="4" xr:uid="{00000000-0005-0000-0000-000002000000}"/>
    <cellStyle name="Normal" xfId="0" builtinId="0"/>
    <cellStyle name="Normal 16" xfId="3" xr:uid="{00000000-0005-0000-0000-000004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7937</xdr:colOff>
      <xdr:row>1</xdr:row>
      <xdr:rowOff>15876</xdr:rowOff>
    </xdr:from>
    <xdr:to>
      <xdr:col>0</xdr:col>
      <xdr:colOff>7937</xdr:colOff>
      <xdr:row>4</xdr:row>
      <xdr:rowOff>72653</xdr:rowOff>
    </xdr:to>
    <xdr:pic>
      <xdr:nvPicPr>
        <xdr:cNvPr id="2" name="Picture 1" descr="F:\Four Season\990406\working\logored.bmp">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937" y="187326"/>
          <a:ext cx="2325687" cy="640977"/>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M160"/>
  <sheetViews>
    <sheetView tabSelected="1" topLeftCell="A91" zoomScaleNormal="100" workbookViewId="0"/>
  </sheetViews>
  <sheetFormatPr defaultColWidth="0" defaultRowHeight="14.5" x14ac:dyDescent="0.35"/>
  <cols>
    <col min="1" max="1" width="5.7265625" customWidth="1"/>
    <col min="2" max="4" width="4.453125" customWidth="1"/>
    <col min="5" max="5" width="29.54296875" customWidth="1"/>
    <col min="6" max="6" width="13.26953125" customWidth="1"/>
    <col min="7" max="7" width="11.81640625" style="3" customWidth="1"/>
    <col min="8" max="8" width="14.1796875" customWidth="1"/>
    <col min="9" max="9" width="14" customWidth="1"/>
    <col min="10" max="10" width="11.7265625" customWidth="1"/>
    <col min="11" max="11" width="10.453125" customWidth="1"/>
    <col min="12" max="12" width="12.1796875" customWidth="1"/>
    <col min="13" max="20" width="10.453125" customWidth="1"/>
    <col min="21" max="21" width="12.81640625" customWidth="1"/>
    <col min="22" max="22" width="11.7265625" customWidth="1"/>
    <col min="23" max="23" width="12.81640625" customWidth="1"/>
    <col min="24" max="24" width="12.7265625" customWidth="1"/>
    <col min="25" max="25" width="14.1796875" customWidth="1"/>
    <col min="26" max="26" width="8.81640625" customWidth="1"/>
    <col min="27" max="52" width="8.7265625" customWidth="1"/>
    <col min="53" max="53" width="6.26953125" customWidth="1"/>
    <col min="54" max="63" width="10.453125" customWidth="1"/>
    <col min="64" max="117" width="10.453125" hidden="1" customWidth="1"/>
  </cols>
  <sheetData>
    <row r="1" spans="1:63" ht="15" thickBot="1" x14ac:dyDescent="0.4">
      <c r="F1" s="1" t="s">
        <v>0</v>
      </c>
      <c r="G1" s="1" t="s">
        <v>1</v>
      </c>
      <c r="H1" s="2" t="s">
        <v>2</v>
      </c>
      <c r="I1" s="3" t="s">
        <v>3</v>
      </c>
      <c r="J1" s="4" t="s">
        <v>4</v>
      </c>
      <c r="K1" s="4" t="s">
        <v>5</v>
      </c>
      <c r="L1" s="5">
        <v>2015</v>
      </c>
      <c r="M1" s="4">
        <f t="shared" ref="M1:BK1" si="0">L1+1</f>
        <v>2016</v>
      </c>
      <c r="N1" s="4">
        <f t="shared" si="0"/>
        <v>2017</v>
      </c>
      <c r="O1" s="4">
        <f t="shared" si="0"/>
        <v>2018</v>
      </c>
      <c r="P1" s="4">
        <f t="shared" si="0"/>
        <v>2019</v>
      </c>
      <c r="Q1" s="4">
        <f t="shared" si="0"/>
        <v>2020</v>
      </c>
      <c r="R1" s="4">
        <f t="shared" si="0"/>
        <v>2021</v>
      </c>
      <c r="S1" s="4">
        <f t="shared" si="0"/>
        <v>2022</v>
      </c>
      <c r="T1" s="4">
        <f t="shared" si="0"/>
        <v>2023</v>
      </c>
      <c r="U1" s="4">
        <f t="shared" si="0"/>
        <v>2024</v>
      </c>
      <c r="V1" s="4">
        <f t="shared" si="0"/>
        <v>2025</v>
      </c>
      <c r="W1" s="4">
        <f t="shared" si="0"/>
        <v>2026</v>
      </c>
      <c r="X1" s="4">
        <f t="shared" si="0"/>
        <v>2027</v>
      </c>
      <c r="Y1" s="4">
        <f t="shared" si="0"/>
        <v>2028</v>
      </c>
      <c r="Z1" s="4">
        <f t="shared" si="0"/>
        <v>2029</v>
      </c>
      <c r="AA1" s="4">
        <f t="shared" si="0"/>
        <v>2030</v>
      </c>
      <c r="AB1" s="4">
        <f t="shared" si="0"/>
        <v>2031</v>
      </c>
      <c r="AC1" s="4">
        <f t="shared" si="0"/>
        <v>2032</v>
      </c>
      <c r="AD1" s="4">
        <f t="shared" si="0"/>
        <v>2033</v>
      </c>
      <c r="AE1" s="4">
        <f t="shared" si="0"/>
        <v>2034</v>
      </c>
      <c r="AF1" s="4">
        <f t="shared" si="0"/>
        <v>2035</v>
      </c>
      <c r="AG1" s="4">
        <f t="shared" si="0"/>
        <v>2036</v>
      </c>
      <c r="AH1" s="4">
        <f t="shared" si="0"/>
        <v>2037</v>
      </c>
      <c r="AI1" s="4">
        <f t="shared" si="0"/>
        <v>2038</v>
      </c>
      <c r="AJ1" s="4">
        <f t="shared" si="0"/>
        <v>2039</v>
      </c>
      <c r="AK1" s="4">
        <f t="shared" si="0"/>
        <v>2040</v>
      </c>
      <c r="AL1" s="4">
        <f t="shared" si="0"/>
        <v>2041</v>
      </c>
      <c r="AM1" s="4">
        <f t="shared" si="0"/>
        <v>2042</v>
      </c>
      <c r="AN1" s="4">
        <f t="shared" si="0"/>
        <v>2043</v>
      </c>
      <c r="AO1" s="4">
        <f t="shared" si="0"/>
        <v>2044</v>
      </c>
      <c r="AP1" s="4">
        <f t="shared" si="0"/>
        <v>2045</v>
      </c>
      <c r="AQ1" s="4">
        <f t="shared" si="0"/>
        <v>2046</v>
      </c>
      <c r="AR1" s="4">
        <f t="shared" si="0"/>
        <v>2047</v>
      </c>
      <c r="AS1" s="4">
        <f t="shared" si="0"/>
        <v>2048</v>
      </c>
      <c r="AT1" s="4">
        <f t="shared" si="0"/>
        <v>2049</v>
      </c>
      <c r="AU1" s="4">
        <f t="shared" si="0"/>
        <v>2050</v>
      </c>
      <c r="AV1" s="4">
        <f t="shared" si="0"/>
        <v>2051</v>
      </c>
      <c r="AW1" s="4">
        <f t="shared" si="0"/>
        <v>2052</v>
      </c>
      <c r="AX1" s="4">
        <f t="shared" si="0"/>
        <v>2053</v>
      </c>
      <c r="AY1" s="4">
        <f t="shared" si="0"/>
        <v>2054</v>
      </c>
      <c r="AZ1" s="4">
        <f t="shared" si="0"/>
        <v>2055</v>
      </c>
      <c r="BA1" s="4">
        <f t="shared" si="0"/>
        <v>2056</v>
      </c>
      <c r="BB1" s="4">
        <f t="shared" si="0"/>
        <v>2057</v>
      </c>
      <c r="BC1" s="4">
        <f t="shared" si="0"/>
        <v>2058</v>
      </c>
      <c r="BD1" s="4">
        <f t="shared" si="0"/>
        <v>2059</v>
      </c>
      <c r="BE1" s="4">
        <f t="shared" si="0"/>
        <v>2060</v>
      </c>
      <c r="BF1" s="4">
        <f t="shared" si="0"/>
        <v>2061</v>
      </c>
      <c r="BG1" s="4">
        <f t="shared" si="0"/>
        <v>2062</v>
      </c>
      <c r="BH1" s="4">
        <f t="shared" si="0"/>
        <v>2063</v>
      </c>
      <c r="BI1" s="4">
        <f t="shared" si="0"/>
        <v>2064</v>
      </c>
      <c r="BJ1" s="4">
        <f t="shared" si="0"/>
        <v>2065</v>
      </c>
      <c r="BK1" s="4">
        <f t="shared" si="0"/>
        <v>2066</v>
      </c>
    </row>
    <row r="2" spans="1:63" ht="15" thickTop="1" x14ac:dyDescent="0.35">
      <c r="F2" s="3"/>
      <c r="J2" s="6" t="s">
        <v>6</v>
      </c>
      <c r="K2" s="7"/>
      <c r="L2" s="7"/>
      <c r="M2" s="7"/>
      <c r="N2" s="7"/>
      <c r="O2" s="8"/>
      <c r="P2" s="9" t="s">
        <v>7</v>
      </c>
      <c r="S2" s="10"/>
      <c r="T2" s="11"/>
      <c r="U2" s="12"/>
      <c r="V2" s="12"/>
      <c r="W2" s="12"/>
      <c r="X2" s="12"/>
      <c r="Y2" s="12"/>
      <c r="Z2" s="12"/>
      <c r="AA2" s="12"/>
      <c r="AB2" s="12"/>
      <c r="AC2" s="12"/>
      <c r="AD2" s="12"/>
      <c r="AE2" s="12"/>
      <c r="AF2" s="12"/>
      <c r="AG2" s="12"/>
      <c r="AH2" s="12"/>
    </row>
    <row r="3" spans="1:63" ht="15" thickBot="1" x14ac:dyDescent="0.4">
      <c r="F3" s="3"/>
      <c r="J3" s="13" t="str">
        <f>$F$14</f>
        <v>INTERNAL USE ONLY</v>
      </c>
      <c r="K3" s="14"/>
      <c r="L3" s="14"/>
      <c r="M3" s="14"/>
      <c r="N3" s="15"/>
      <c r="O3" s="16" t="str">
        <f>$F$15</f>
        <v>Commercially Sensitive Information</v>
      </c>
      <c r="P3" s="17" t="s">
        <v>8</v>
      </c>
      <c r="S3" s="18"/>
      <c r="T3" s="11"/>
      <c r="U3" s="12"/>
      <c r="V3" s="12"/>
      <c r="W3" s="12"/>
      <c r="X3" s="12"/>
      <c r="Y3" s="12"/>
      <c r="Z3" s="12"/>
      <c r="AA3" s="12"/>
      <c r="AB3" s="12"/>
      <c r="AC3" s="12"/>
      <c r="AD3" s="12"/>
      <c r="AE3" s="12"/>
      <c r="AF3" s="12"/>
      <c r="AG3" s="12"/>
      <c r="AH3" s="12"/>
    </row>
    <row r="4" spans="1:63" ht="15" thickTop="1" x14ac:dyDescent="0.35">
      <c r="F4" s="3"/>
      <c r="J4" s="19"/>
      <c r="K4" s="20"/>
      <c r="L4" s="20"/>
      <c r="M4" s="20"/>
      <c r="N4" s="20"/>
      <c r="O4" s="20"/>
      <c r="S4" s="21"/>
      <c r="T4" s="11"/>
      <c r="U4" s="12"/>
      <c r="V4" s="12"/>
      <c r="W4" s="12"/>
      <c r="X4" s="12"/>
      <c r="Y4" s="12"/>
      <c r="Z4" s="12"/>
      <c r="AA4" s="12"/>
      <c r="AB4" s="12"/>
      <c r="AC4" s="12"/>
      <c r="AD4" s="12"/>
      <c r="AE4" s="12"/>
      <c r="AF4" s="12"/>
      <c r="AG4" s="12"/>
      <c r="AH4" s="12"/>
    </row>
    <row r="5" spans="1:63" x14ac:dyDescent="0.35">
      <c r="F5" s="3"/>
      <c r="J5" s="22"/>
      <c r="K5" s="23"/>
      <c r="L5" s="23"/>
      <c r="M5" s="23"/>
      <c r="N5" s="23"/>
      <c r="O5" s="23"/>
      <c r="S5" s="24"/>
      <c r="T5" s="11"/>
      <c r="U5" s="12"/>
      <c r="V5" s="12"/>
      <c r="W5" s="12"/>
      <c r="X5" s="12"/>
      <c r="Y5" s="12"/>
      <c r="Z5" s="12"/>
      <c r="AA5" s="12"/>
      <c r="AB5" s="12"/>
      <c r="AC5" s="12"/>
      <c r="AD5" s="12"/>
      <c r="AE5" s="12"/>
      <c r="AF5" s="12"/>
      <c r="AG5" s="12"/>
      <c r="AH5" s="12"/>
    </row>
    <row r="6" spans="1:63" ht="17.5" x14ac:dyDescent="0.35">
      <c r="A6" s="25" t="s">
        <v>9</v>
      </c>
      <c r="B6" s="26"/>
      <c r="C6" s="26"/>
      <c r="D6" s="26"/>
      <c r="E6" s="26"/>
      <c r="F6" s="27"/>
      <c r="G6" s="27"/>
      <c r="H6" s="26"/>
      <c r="K6" s="23"/>
      <c r="L6" s="23"/>
      <c r="M6" s="23"/>
      <c r="N6" s="23"/>
      <c r="O6" s="23"/>
      <c r="S6" s="28"/>
      <c r="T6" s="11"/>
      <c r="U6" s="12"/>
      <c r="V6" s="12"/>
      <c r="W6" s="12"/>
      <c r="X6" s="12"/>
      <c r="Y6" s="12"/>
      <c r="Z6" s="12"/>
      <c r="AA6" s="12"/>
      <c r="AB6" s="12"/>
      <c r="AC6" s="12"/>
      <c r="AD6" s="12"/>
      <c r="AE6" s="12"/>
      <c r="AF6" s="12"/>
      <c r="AG6" s="12"/>
      <c r="AH6" s="12"/>
    </row>
    <row r="7" spans="1:63" x14ac:dyDescent="0.35">
      <c r="A7" s="29" t="s">
        <v>10</v>
      </c>
      <c r="B7" s="30"/>
      <c r="C7" s="30"/>
      <c r="D7" s="30"/>
      <c r="E7" s="30"/>
      <c r="F7" s="30"/>
      <c r="G7" s="31"/>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row>
    <row r="8" spans="1:63" ht="27.75" customHeight="1" x14ac:dyDescent="0.35">
      <c r="J8" s="32" t="s">
        <v>11</v>
      </c>
      <c r="K8" s="271" t="s">
        <v>12</v>
      </c>
      <c r="L8" s="272"/>
      <c r="M8" s="33" t="s">
        <v>13</v>
      </c>
    </row>
    <row r="9" spans="1:63" x14ac:dyDescent="0.35">
      <c r="G9" s="34"/>
      <c r="H9" s="35"/>
      <c r="I9" s="36" t="s">
        <v>14</v>
      </c>
      <c r="J9" s="37">
        <v>12577.861099179698</v>
      </c>
      <c r="K9" s="38">
        <v>3597.7844025122427</v>
      </c>
      <c r="L9" s="39"/>
      <c r="M9" s="40">
        <v>6829.5434256382396</v>
      </c>
    </row>
    <row r="10" spans="1:63" x14ac:dyDescent="0.35">
      <c r="G10" s="34"/>
      <c r="H10" s="35"/>
      <c r="I10" s="41" t="s">
        <v>15</v>
      </c>
      <c r="J10" s="37">
        <v>59742.491362077591</v>
      </c>
      <c r="K10" s="38">
        <v>59742.491362077591</v>
      </c>
      <c r="L10" s="39"/>
      <c r="M10" s="42">
        <v>59742.491362077591</v>
      </c>
    </row>
    <row r="11" spans="1:63" x14ac:dyDescent="0.35">
      <c r="H11" s="43" t="s">
        <v>16</v>
      </c>
      <c r="I11" s="44" t="s">
        <v>145</v>
      </c>
      <c r="J11" s="45">
        <f>J9+J10</f>
        <v>72320.352461257295</v>
      </c>
      <c r="K11" s="46">
        <f>K9+K10</f>
        <v>63340.275764589831</v>
      </c>
      <c r="L11" s="47"/>
      <c r="M11" s="48">
        <f>M9+M10</f>
        <v>66572.034787715835</v>
      </c>
    </row>
    <row r="12" spans="1:63" s="12" customFormat="1" x14ac:dyDescent="0.35">
      <c r="A12" s="49"/>
      <c r="G12" s="50"/>
      <c r="H12" s="51" t="s">
        <v>16</v>
      </c>
      <c r="I12" s="52" t="s">
        <v>17</v>
      </c>
      <c r="J12" s="53">
        <f>J11/1000</f>
        <v>72.320352461257301</v>
      </c>
      <c r="K12" s="54">
        <f>K11/1000</f>
        <v>63.340275764589833</v>
      </c>
      <c r="L12" s="55"/>
      <c r="M12" s="56">
        <f>M11/1000</f>
        <v>66.572034787715836</v>
      </c>
    </row>
    <row r="13" spans="1:63" x14ac:dyDescent="0.35">
      <c r="A13" s="29" t="s">
        <v>18</v>
      </c>
      <c r="B13" s="30"/>
      <c r="C13" s="30"/>
      <c r="D13" s="30"/>
      <c r="E13" s="30"/>
      <c r="F13" s="30"/>
      <c r="G13" s="31"/>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row>
    <row r="14" spans="1:63" x14ac:dyDescent="0.35">
      <c r="A14" s="57" t="s">
        <v>19</v>
      </c>
      <c r="F14" s="58" t="s">
        <v>20</v>
      </c>
      <c r="G14" s="44" t="s">
        <v>21</v>
      </c>
    </row>
    <row r="15" spans="1:63" x14ac:dyDescent="0.35">
      <c r="A15" s="57"/>
      <c r="B15" s="59" t="s">
        <v>22</v>
      </c>
      <c r="F15" s="60" t="s">
        <v>23</v>
      </c>
    </row>
    <row r="16" spans="1:63" ht="15" thickBot="1" x14ac:dyDescent="0.4">
      <c r="B16" s="59" t="s">
        <v>24</v>
      </c>
    </row>
    <row r="17" spans="1:63" ht="15" hidden="1" thickBot="1" x14ac:dyDescent="0.4"/>
    <row r="18" spans="1:63" ht="15" hidden="1" thickBot="1" x14ac:dyDescent="0.4">
      <c r="A18" s="57" t="s">
        <v>25</v>
      </c>
    </row>
    <row r="19" spans="1:63" ht="15" hidden="1" thickBot="1" x14ac:dyDescent="0.4">
      <c r="A19" s="12" t="s">
        <v>26</v>
      </c>
      <c r="B19" s="12"/>
      <c r="C19" s="12"/>
      <c r="D19" s="12"/>
      <c r="E19" s="12"/>
      <c r="F19" s="61">
        <v>2017</v>
      </c>
      <c r="G19" s="3" t="s">
        <v>27</v>
      </c>
    </row>
    <row r="20" spans="1:63" ht="15" hidden="1" thickBot="1" x14ac:dyDescent="0.4">
      <c r="A20" s="12" t="s">
        <v>28</v>
      </c>
      <c r="B20" s="12"/>
      <c r="C20" s="12"/>
      <c r="D20" s="12"/>
      <c r="E20" s="12"/>
      <c r="F20" s="61">
        <v>40</v>
      </c>
      <c r="G20" s="3" t="s">
        <v>29</v>
      </c>
    </row>
    <row r="21" spans="1:63" ht="15" hidden="1" thickBot="1" x14ac:dyDescent="0.4">
      <c r="A21" t="s">
        <v>30</v>
      </c>
      <c r="F21" s="62">
        <f>ROUNDUP(F19+F20,0) -1</f>
        <v>2056</v>
      </c>
      <c r="G21" s="3" t="s">
        <v>27</v>
      </c>
      <c r="H21" s="63"/>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row>
    <row r="22" spans="1:63" ht="15" hidden="1" thickBot="1" x14ac:dyDescent="0.4">
      <c r="A22" t="s">
        <v>31</v>
      </c>
      <c r="F22" s="64">
        <f>INT($F$19)</f>
        <v>2017</v>
      </c>
      <c r="G22" s="3" t="s">
        <v>32</v>
      </c>
      <c r="H22" s="63">
        <f>SUM(J22:IV22)</f>
        <v>1</v>
      </c>
      <c r="J22" s="62"/>
      <c r="K22" s="62"/>
      <c r="L22" s="62">
        <f t="shared" ref="L22:AA23" si="1">IF(L$1=$F22,1,0)</f>
        <v>0</v>
      </c>
      <c r="M22" s="62">
        <f t="shared" si="1"/>
        <v>0</v>
      </c>
      <c r="N22" s="62">
        <f t="shared" si="1"/>
        <v>1</v>
      </c>
      <c r="O22" s="62">
        <f t="shared" si="1"/>
        <v>0</v>
      </c>
      <c r="P22" s="62">
        <f t="shared" si="1"/>
        <v>0</v>
      </c>
      <c r="Q22" s="62">
        <f t="shared" si="1"/>
        <v>0</v>
      </c>
      <c r="R22" s="62">
        <f t="shared" si="1"/>
        <v>0</v>
      </c>
      <c r="S22" s="62">
        <f t="shared" si="1"/>
        <v>0</v>
      </c>
      <c r="T22" s="62">
        <f t="shared" si="1"/>
        <v>0</v>
      </c>
      <c r="U22" s="62">
        <f t="shared" si="1"/>
        <v>0</v>
      </c>
      <c r="V22" s="62">
        <f t="shared" si="1"/>
        <v>0</v>
      </c>
      <c r="W22" s="62">
        <f t="shared" si="1"/>
        <v>0</v>
      </c>
      <c r="X22" s="62">
        <f t="shared" si="1"/>
        <v>0</v>
      </c>
      <c r="Y22" s="62">
        <f t="shared" si="1"/>
        <v>0</v>
      </c>
      <c r="Z22" s="62">
        <f t="shared" si="1"/>
        <v>0</v>
      </c>
      <c r="AA22" s="62">
        <f t="shared" si="1"/>
        <v>0</v>
      </c>
      <c r="AB22" s="62">
        <f t="shared" ref="AB22:AQ23" si="2">IF(AB$1=$F22,1,0)</f>
        <v>0</v>
      </c>
      <c r="AC22" s="62">
        <f t="shared" si="2"/>
        <v>0</v>
      </c>
      <c r="AD22" s="62">
        <f t="shared" si="2"/>
        <v>0</v>
      </c>
      <c r="AE22" s="62">
        <f t="shared" si="2"/>
        <v>0</v>
      </c>
      <c r="AF22" s="62">
        <f t="shared" si="2"/>
        <v>0</v>
      </c>
      <c r="AG22" s="62">
        <f t="shared" si="2"/>
        <v>0</v>
      </c>
      <c r="AH22" s="62">
        <f t="shared" si="2"/>
        <v>0</v>
      </c>
      <c r="AI22" s="62">
        <f t="shared" si="2"/>
        <v>0</v>
      </c>
      <c r="AJ22" s="62">
        <f t="shared" si="2"/>
        <v>0</v>
      </c>
      <c r="AK22" s="62">
        <f t="shared" si="2"/>
        <v>0</v>
      </c>
      <c r="AL22" s="62">
        <f t="shared" si="2"/>
        <v>0</v>
      </c>
      <c r="AM22" s="62">
        <f t="shared" si="2"/>
        <v>0</v>
      </c>
      <c r="AN22" s="62">
        <f t="shared" si="2"/>
        <v>0</v>
      </c>
      <c r="AO22" s="62">
        <f t="shared" si="2"/>
        <v>0</v>
      </c>
      <c r="AP22" s="62">
        <f t="shared" si="2"/>
        <v>0</v>
      </c>
      <c r="AQ22" s="62">
        <f t="shared" si="2"/>
        <v>0</v>
      </c>
      <c r="AR22" s="62">
        <f t="shared" ref="AR22:BG23" si="3">IF(AR$1=$F22,1,0)</f>
        <v>0</v>
      </c>
      <c r="AS22" s="62">
        <f t="shared" si="3"/>
        <v>0</v>
      </c>
      <c r="AT22" s="62">
        <f t="shared" si="3"/>
        <v>0</v>
      </c>
      <c r="AU22" s="62">
        <f t="shared" si="3"/>
        <v>0</v>
      </c>
      <c r="AV22" s="62">
        <f t="shared" si="3"/>
        <v>0</v>
      </c>
      <c r="AW22" s="62">
        <f t="shared" si="3"/>
        <v>0</v>
      </c>
      <c r="AX22" s="62">
        <f t="shared" si="3"/>
        <v>0</v>
      </c>
      <c r="AY22" s="62">
        <f t="shared" si="3"/>
        <v>0</v>
      </c>
      <c r="AZ22" s="62">
        <f t="shared" si="3"/>
        <v>0</v>
      </c>
      <c r="BA22" s="62">
        <f t="shared" si="3"/>
        <v>0</v>
      </c>
      <c r="BB22" s="62">
        <f t="shared" si="3"/>
        <v>0</v>
      </c>
      <c r="BC22" s="62">
        <f t="shared" si="3"/>
        <v>0</v>
      </c>
      <c r="BD22" s="62">
        <f t="shared" si="3"/>
        <v>0</v>
      </c>
      <c r="BE22" s="62">
        <f t="shared" si="3"/>
        <v>0</v>
      </c>
      <c r="BF22" s="62">
        <f t="shared" si="3"/>
        <v>0</v>
      </c>
      <c r="BG22" s="62">
        <f t="shared" si="3"/>
        <v>0</v>
      </c>
      <c r="BH22" s="62">
        <f t="shared" ref="BH22:BK23" si="4">IF(BH$1=$F22,1,0)</f>
        <v>0</v>
      </c>
      <c r="BI22" s="62">
        <f t="shared" si="4"/>
        <v>0</v>
      </c>
      <c r="BJ22" s="62">
        <f t="shared" si="4"/>
        <v>0</v>
      </c>
      <c r="BK22" s="62">
        <f t="shared" si="4"/>
        <v>0</v>
      </c>
    </row>
    <row r="23" spans="1:63" ht="15" hidden="1" thickBot="1" x14ac:dyDescent="0.4">
      <c r="A23" t="s">
        <v>33</v>
      </c>
      <c r="F23" s="62">
        <f>$F$21</f>
        <v>2056</v>
      </c>
      <c r="G23" s="3" t="s">
        <v>32</v>
      </c>
      <c r="H23" s="63">
        <f>SUM(J23:IV23)</f>
        <v>1</v>
      </c>
      <c r="J23" s="62"/>
      <c r="K23" s="62"/>
      <c r="L23" s="62">
        <f t="shared" si="1"/>
        <v>0</v>
      </c>
      <c r="M23" s="62">
        <f t="shared" si="1"/>
        <v>0</v>
      </c>
      <c r="N23" s="62">
        <f t="shared" si="1"/>
        <v>0</v>
      </c>
      <c r="O23" s="62">
        <f t="shared" si="1"/>
        <v>0</v>
      </c>
      <c r="P23" s="62">
        <f t="shared" si="1"/>
        <v>0</v>
      </c>
      <c r="Q23" s="62">
        <f t="shared" si="1"/>
        <v>0</v>
      </c>
      <c r="R23" s="62">
        <f t="shared" si="1"/>
        <v>0</v>
      </c>
      <c r="S23" s="62">
        <f t="shared" si="1"/>
        <v>0</v>
      </c>
      <c r="T23" s="62">
        <f t="shared" si="1"/>
        <v>0</v>
      </c>
      <c r="U23" s="62">
        <f t="shared" si="1"/>
        <v>0</v>
      </c>
      <c r="V23" s="62">
        <f t="shared" si="1"/>
        <v>0</v>
      </c>
      <c r="W23" s="62">
        <f t="shared" si="1"/>
        <v>0</v>
      </c>
      <c r="X23" s="62">
        <f t="shared" si="1"/>
        <v>0</v>
      </c>
      <c r="Y23" s="62">
        <f t="shared" si="1"/>
        <v>0</v>
      </c>
      <c r="Z23" s="62">
        <f t="shared" si="1"/>
        <v>0</v>
      </c>
      <c r="AA23" s="62">
        <f t="shared" si="1"/>
        <v>0</v>
      </c>
      <c r="AB23" s="62">
        <f t="shared" si="2"/>
        <v>0</v>
      </c>
      <c r="AC23" s="62">
        <f t="shared" si="2"/>
        <v>0</v>
      </c>
      <c r="AD23" s="62">
        <f t="shared" si="2"/>
        <v>0</v>
      </c>
      <c r="AE23" s="62">
        <f t="shared" si="2"/>
        <v>0</v>
      </c>
      <c r="AF23" s="62">
        <f t="shared" si="2"/>
        <v>0</v>
      </c>
      <c r="AG23" s="62">
        <f t="shared" si="2"/>
        <v>0</v>
      </c>
      <c r="AH23" s="62">
        <f t="shared" si="2"/>
        <v>0</v>
      </c>
      <c r="AI23" s="62">
        <f t="shared" si="2"/>
        <v>0</v>
      </c>
      <c r="AJ23" s="62">
        <f t="shared" si="2"/>
        <v>0</v>
      </c>
      <c r="AK23" s="62">
        <f t="shared" si="2"/>
        <v>0</v>
      </c>
      <c r="AL23" s="62">
        <f t="shared" si="2"/>
        <v>0</v>
      </c>
      <c r="AM23" s="62">
        <f t="shared" si="2"/>
        <v>0</v>
      </c>
      <c r="AN23" s="62">
        <f t="shared" si="2"/>
        <v>0</v>
      </c>
      <c r="AO23" s="62">
        <f t="shared" si="2"/>
        <v>0</v>
      </c>
      <c r="AP23" s="62">
        <f t="shared" si="2"/>
        <v>0</v>
      </c>
      <c r="AQ23" s="62">
        <f t="shared" si="2"/>
        <v>0</v>
      </c>
      <c r="AR23" s="62">
        <f t="shared" si="3"/>
        <v>0</v>
      </c>
      <c r="AS23" s="62">
        <f t="shared" si="3"/>
        <v>0</v>
      </c>
      <c r="AT23" s="62">
        <f t="shared" si="3"/>
        <v>0</v>
      </c>
      <c r="AU23" s="62">
        <f t="shared" si="3"/>
        <v>0</v>
      </c>
      <c r="AV23" s="62">
        <f t="shared" si="3"/>
        <v>0</v>
      </c>
      <c r="AW23" s="62">
        <f t="shared" si="3"/>
        <v>0</v>
      </c>
      <c r="AX23" s="62">
        <f t="shared" si="3"/>
        <v>0</v>
      </c>
      <c r="AY23" s="62">
        <f t="shared" si="3"/>
        <v>0</v>
      </c>
      <c r="AZ23" s="62">
        <f t="shared" si="3"/>
        <v>0</v>
      </c>
      <c r="BA23" s="62">
        <f t="shared" si="3"/>
        <v>1</v>
      </c>
      <c r="BB23" s="62">
        <f t="shared" si="3"/>
        <v>0</v>
      </c>
      <c r="BC23" s="62">
        <f t="shared" si="3"/>
        <v>0</v>
      </c>
      <c r="BD23" s="62">
        <f t="shared" si="3"/>
        <v>0</v>
      </c>
      <c r="BE23" s="62">
        <f t="shared" si="3"/>
        <v>0</v>
      </c>
      <c r="BF23" s="62">
        <f t="shared" si="3"/>
        <v>0</v>
      </c>
      <c r="BG23" s="62">
        <f t="shared" si="3"/>
        <v>0</v>
      </c>
      <c r="BH23" s="62">
        <f t="shared" si="4"/>
        <v>0</v>
      </c>
      <c r="BI23" s="62">
        <f t="shared" si="4"/>
        <v>0</v>
      </c>
      <c r="BJ23" s="62">
        <f t="shared" si="4"/>
        <v>0</v>
      </c>
      <c r="BK23" s="62">
        <f t="shared" si="4"/>
        <v>0</v>
      </c>
    </row>
    <row r="24" spans="1:63" ht="15" hidden="1" thickBot="1" x14ac:dyDescent="0.4">
      <c r="A24" t="s">
        <v>34</v>
      </c>
      <c r="F24" s="3"/>
      <c r="G24" s="3" t="s">
        <v>32</v>
      </c>
      <c r="H24" s="63">
        <f>SUM(J24:IV24)</f>
        <v>43</v>
      </c>
      <c r="J24" s="62"/>
      <c r="K24" s="65">
        <v>1</v>
      </c>
      <c r="L24" s="62">
        <f t="shared" ref="L24:BK24" si="5">IF(L$1&lt;=$F21, 1, 0)</f>
        <v>1</v>
      </c>
      <c r="M24" s="62">
        <f t="shared" si="5"/>
        <v>1</v>
      </c>
      <c r="N24" s="62">
        <f t="shared" si="5"/>
        <v>1</v>
      </c>
      <c r="O24" s="62">
        <f t="shared" si="5"/>
        <v>1</v>
      </c>
      <c r="P24" s="62">
        <f t="shared" si="5"/>
        <v>1</v>
      </c>
      <c r="Q24" s="62">
        <f t="shared" si="5"/>
        <v>1</v>
      </c>
      <c r="R24" s="62">
        <f t="shared" si="5"/>
        <v>1</v>
      </c>
      <c r="S24" s="62">
        <f t="shared" si="5"/>
        <v>1</v>
      </c>
      <c r="T24" s="62">
        <f t="shared" si="5"/>
        <v>1</v>
      </c>
      <c r="U24" s="62">
        <f t="shared" si="5"/>
        <v>1</v>
      </c>
      <c r="V24" s="62">
        <f t="shared" si="5"/>
        <v>1</v>
      </c>
      <c r="W24" s="62">
        <f t="shared" si="5"/>
        <v>1</v>
      </c>
      <c r="X24" s="62">
        <f t="shared" si="5"/>
        <v>1</v>
      </c>
      <c r="Y24" s="62">
        <f t="shared" si="5"/>
        <v>1</v>
      </c>
      <c r="Z24" s="62">
        <f t="shared" si="5"/>
        <v>1</v>
      </c>
      <c r="AA24" s="62">
        <f t="shared" si="5"/>
        <v>1</v>
      </c>
      <c r="AB24" s="62">
        <f t="shared" si="5"/>
        <v>1</v>
      </c>
      <c r="AC24" s="62">
        <f t="shared" si="5"/>
        <v>1</v>
      </c>
      <c r="AD24" s="62">
        <f t="shared" si="5"/>
        <v>1</v>
      </c>
      <c r="AE24" s="62">
        <f t="shared" si="5"/>
        <v>1</v>
      </c>
      <c r="AF24" s="62">
        <f t="shared" si="5"/>
        <v>1</v>
      </c>
      <c r="AG24" s="62">
        <f t="shared" si="5"/>
        <v>1</v>
      </c>
      <c r="AH24" s="62">
        <f t="shared" si="5"/>
        <v>1</v>
      </c>
      <c r="AI24" s="62">
        <f t="shared" si="5"/>
        <v>1</v>
      </c>
      <c r="AJ24" s="62">
        <f t="shared" si="5"/>
        <v>1</v>
      </c>
      <c r="AK24" s="62">
        <f t="shared" si="5"/>
        <v>1</v>
      </c>
      <c r="AL24" s="62">
        <f t="shared" si="5"/>
        <v>1</v>
      </c>
      <c r="AM24" s="62">
        <f t="shared" si="5"/>
        <v>1</v>
      </c>
      <c r="AN24" s="62">
        <f t="shared" si="5"/>
        <v>1</v>
      </c>
      <c r="AO24" s="62">
        <f t="shared" si="5"/>
        <v>1</v>
      </c>
      <c r="AP24" s="62">
        <f t="shared" si="5"/>
        <v>1</v>
      </c>
      <c r="AQ24" s="62">
        <f t="shared" si="5"/>
        <v>1</v>
      </c>
      <c r="AR24" s="62">
        <f t="shared" si="5"/>
        <v>1</v>
      </c>
      <c r="AS24" s="62">
        <f t="shared" si="5"/>
        <v>1</v>
      </c>
      <c r="AT24" s="62">
        <f t="shared" si="5"/>
        <v>1</v>
      </c>
      <c r="AU24" s="62">
        <f t="shared" si="5"/>
        <v>1</v>
      </c>
      <c r="AV24" s="62">
        <f t="shared" si="5"/>
        <v>1</v>
      </c>
      <c r="AW24" s="62">
        <f t="shared" si="5"/>
        <v>1</v>
      </c>
      <c r="AX24" s="62">
        <f t="shared" si="5"/>
        <v>1</v>
      </c>
      <c r="AY24" s="62">
        <f t="shared" si="5"/>
        <v>1</v>
      </c>
      <c r="AZ24" s="62">
        <f t="shared" si="5"/>
        <v>1</v>
      </c>
      <c r="BA24" s="62">
        <f t="shared" si="5"/>
        <v>1</v>
      </c>
      <c r="BB24" s="62">
        <f t="shared" si="5"/>
        <v>0</v>
      </c>
      <c r="BC24" s="62">
        <f t="shared" si="5"/>
        <v>0</v>
      </c>
      <c r="BD24" s="62">
        <f t="shared" si="5"/>
        <v>0</v>
      </c>
      <c r="BE24" s="62">
        <f t="shared" si="5"/>
        <v>0</v>
      </c>
      <c r="BF24" s="62">
        <f t="shared" si="5"/>
        <v>0</v>
      </c>
      <c r="BG24" s="62">
        <f t="shared" si="5"/>
        <v>0</v>
      </c>
      <c r="BH24" s="62">
        <f t="shared" si="5"/>
        <v>0</v>
      </c>
      <c r="BI24" s="62">
        <f t="shared" si="5"/>
        <v>0</v>
      </c>
      <c r="BJ24" s="62">
        <f t="shared" si="5"/>
        <v>0</v>
      </c>
      <c r="BK24" s="62">
        <f t="shared" si="5"/>
        <v>0</v>
      </c>
    </row>
    <row r="25" spans="1:63" ht="15" hidden="1" thickBot="1" x14ac:dyDescent="0.4">
      <c r="A25" s="59" t="s">
        <v>35</v>
      </c>
      <c r="F25" s="3"/>
      <c r="G25" s="44" t="s">
        <v>36</v>
      </c>
      <c r="H25" s="63"/>
      <c r="J25" s="62"/>
      <c r="K25" s="66">
        <f>L25</f>
        <v>1</v>
      </c>
      <c r="L25" s="65">
        <v>1</v>
      </c>
      <c r="M25" s="62">
        <f>(L25+1)*M24</f>
        <v>2</v>
      </c>
      <c r="N25" s="62">
        <f t="shared" ref="N25:BK25" si="6">(M25+1)*N24</f>
        <v>3</v>
      </c>
      <c r="O25" s="62">
        <f t="shared" si="6"/>
        <v>4</v>
      </c>
      <c r="P25" s="62">
        <f t="shared" si="6"/>
        <v>5</v>
      </c>
      <c r="Q25" s="62">
        <f t="shared" si="6"/>
        <v>6</v>
      </c>
      <c r="R25" s="62">
        <f t="shared" si="6"/>
        <v>7</v>
      </c>
      <c r="S25" s="62">
        <f t="shared" si="6"/>
        <v>8</v>
      </c>
      <c r="T25" s="62">
        <f t="shared" si="6"/>
        <v>9</v>
      </c>
      <c r="U25" s="62">
        <f t="shared" si="6"/>
        <v>10</v>
      </c>
      <c r="V25" s="62">
        <f t="shared" si="6"/>
        <v>11</v>
      </c>
      <c r="W25" s="62">
        <f t="shared" si="6"/>
        <v>12</v>
      </c>
      <c r="X25" s="62">
        <f t="shared" si="6"/>
        <v>13</v>
      </c>
      <c r="Y25" s="62">
        <f t="shared" si="6"/>
        <v>14</v>
      </c>
      <c r="Z25" s="62">
        <f t="shared" si="6"/>
        <v>15</v>
      </c>
      <c r="AA25" s="62">
        <f t="shared" si="6"/>
        <v>16</v>
      </c>
      <c r="AB25" s="62">
        <f t="shared" si="6"/>
        <v>17</v>
      </c>
      <c r="AC25" s="62">
        <f t="shared" si="6"/>
        <v>18</v>
      </c>
      <c r="AD25" s="62">
        <f t="shared" si="6"/>
        <v>19</v>
      </c>
      <c r="AE25" s="62">
        <f t="shared" si="6"/>
        <v>20</v>
      </c>
      <c r="AF25" s="62">
        <f t="shared" si="6"/>
        <v>21</v>
      </c>
      <c r="AG25" s="62">
        <f t="shared" si="6"/>
        <v>22</v>
      </c>
      <c r="AH25" s="62">
        <f t="shared" si="6"/>
        <v>23</v>
      </c>
      <c r="AI25" s="62">
        <f t="shared" si="6"/>
        <v>24</v>
      </c>
      <c r="AJ25" s="62">
        <f t="shared" si="6"/>
        <v>25</v>
      </c>
      <c r="AK25" s="62">
        <f t="shared" si="6"/>
        <v>26</v>
      </c>
      <c r="AL25" s="62">
        <f t="shared" si="6"/>
        <v>27</v>
      </c>
      <c r="AM25" s="62">
        <f t="shared" si="6"/>
        <v>28</v>
      </c>
      <c r="AN25" s="62">
        <f t="shared" si="6"/>
        <v>29</v>
      </c>
      <c r="AO25" s="62">
        <f t="shared" si="6"/>
        <v>30</v>
      </c>
      <c r="AP25" s="62">
        <f t="shared" si="6"/>
        <v>31</v>
      </c>
      <c r="AQ25" s="62">
        <f t="shared" si="6"/>
        <v>32</v>
      </c>
      <c r="AR25" s="62">
        <f t="shared" si="6"/>
        <v>33</v>
      </c>
      <c r="AS25" s="62">
        <f t="shared" si="6"/>
        <v>34</v>
      </c>
      <c r="AT25" s="62">
        <f t="shared" si="6"/>
        <v>35</v>
      </c>
      <c r="AU25" s="62">
        <f t="shared" si="6"/>
        <v>36</v>
      </c>
      <c r="AV25" s="62">
        <f t="shared" si="6"/>
        <v>37</v>
      </c>
      <c r="AW25" s="62">
        <f t="shared" si="6"/>
        <v>38</v>
      </c>
      <c r="AX25" s="62">
        <f t="shared" si="6"/>
        <v>39</v>
      </c>
      <c r="AY25" s="62">
        <f t="shared" si="6"/>
        <v>40</v>
      </c>
      <c r="AZ25" s="62">
        <f t="shared" si="6"/>
        <v>41</v>
      </c>
      <c r="BA25" s="62">
        <f t="shared" si="6"/>
        <v>42</v>
      </c>
      <c r="BB25" s="62">
        <f t="shared" si="6"/>
        <v>0</v>
      </c>
      <c r="BC25" s="62">
        <f t="shared" si="6"/>
        <v>0</v>
      </c>
      <c r="BD25" s="62">
        <f t="shared" si="6"/>
        <v>0</v>
      </c>
      <c r="BE25" s="62">
        <f t="shared" si="6"/>
        <v>0</v>
      </c>
      <c r="BF25" s="62">
        <f t="shared" si="6"/>
        <v>0</v>
      </c>
      <c r="BG25" s="62">
        <f t="shared" si="6"/>
        <v>0</v>
      </c>
      <c r="BH25" s="62">
        <f t="shared" si="6"/>
        <v>0</v>
      </c>
      <c r="BI25" s="62">
        <f t="shared" si="6"/>
        <v>0</v>
      </c>
      <c r="BJ25" s="62">
        <f t="shared" si="6"/>
        <v>0</v>
      </c>
      <c r="BK25" s="62">
        <f t="shared" si="6"/>
        <v>0</v>
      </c>
    </row>
    <row r="26" spans="1:63" ht="15" hidden="1" thickBot="1" x14ac:dyDescent="0.4">
      <c r="A26" t="s">
        <v>37</v>
      </c>
      <c r="F26" s="3"/>
      <c r="G26" s="3" t="s">
        <v>32</v>
      </c>
      <c r="H26" s="63">
        <f>SUM(J26:IV26)</f>
        <v>40</v>
      </c>
      <c r="J26" s="62"/>
      <c r="K26" s="62"/>
      <c r="L26" s="62">
        <f>IF(OR(L$1&lt;$F22, L$1&gt;$F21),0,1)</f>
        <v>0</v>
      </c>
      <c r="M26" s="62">
        <f t="shared" ref="M26:BK26" si="7">IF(OR(M$1&lt;$F22, M$1&gt;$F21),0,1)</f>
        <v>0</v>
      </c>
      <c r="N26" s="62">
        <f t="shared" si="7"/>
        <v>1</v>
      </c>
      <c r="O26" s="62">
        <f t="shared" si="7"/>
        <v>1</v>
      </c>
      <c r="P26" s="62">
        <f t="shared" si="7"/>
        <v>1</v>
      </c>
      <c r="Q26" s="62">
        <f t="shared" si="7"/>
        <v>1</v>
      </c>
      <c r="R26" s="62">
        <f t="shared" si="7"/>
        <v>1</v>
      </c>
      <c r="S26" s="62">
        <f t="shared" si="7"/>
        <v>1</v>
      </c>
      <c r="T26" s="62">
        <f t="shared" si="7"/>
        <v>1</v>
      </c>
      <c r="U26" s="62">
        <f t="shared" si="7"/>
        <v>1</v>
      </c>
      <c r="V26" s="62">
        <f t="shared" si="7"/>
        <v>1</v>
      </c>
      <c r="W26" s="62">
        <f t="shared" si="7"/>
        <v>1</v>
      </c>
      <c r="X26" s="62">
        <f t="shared" si="7"/>
        <v>1</v>
      </c>
      <c r="Y26" s="62">
        <f t="shared" si="7"/>
        <v>1</v>
      </c>
      <c r="Z26" s="62">
        <f t="shared" si="7"/>
        <v>1</v>
      </c>
      <c r="AA26" s="62">
        <f t="shared" si="7"/>
        <v>1</v>
      </c>
      <c r="AB26" s="62">
        <f t="shared" si="7"/>
        <v>1</v>
      </c>
      <c r="AC26" s="62">
        <f t="shared" si="7"/>
        <v>1</v>
      </c>
      <c r="AD26" s="62">
        <f t="shared" si="7"/>
        <v>1</v>
      </c>
      <c r="AE26" s="62">
        <f t="shared" si="7"/>
        <v>1</v>
      </c>
      <c r="AF26" s="62">
        <f t="shared" si="7"/>
        <v>1</v>
      </c>
      <c r="AG26" s="62">
        <f t="shared" si="7"/>
        <v>1</v>
      </c>
      <c r="AH26" s="62">
        <f t="shared" si="7"/>
        <v>1</v>
      </c>
      <c r="AI26" s="62">
        <f t="shared" si="7"/>
        <v>1</v>
      </c>
      <c r="AJ26" s="62">
        <f t="shared" si="7"/>
        <v>1</v>
      </c>
      <c r="AK26" s="62">
        <f t="shared" si="7"/>
        <v>1</v>
      </c>
      <c r="AL26" s="62">
        <f t="shared" si="7"/>
        <v>1</v>
      </c>
      <c r="AM26" s="62">
        <f t="shared" si="7"/>
        <v>1</v>
      </c>
      <c r="AN26" s="62">
        <f t="shared" si="7"/>
        <v>1</v>
      </c>
      <c r="AO26" s="62">
        <f t="shared" si="7"/>
        <v>1</v>
      </c>
      <c r="AP26" s="62">
        <f t="shared" si="7"/>
        <v>1</v>
      </c>
      <c r="AQ26" s="62">
        <f t="shared" si="7"/>
        <v>1</v>
      </c>
      <c r="AR26" s="62">
        <f t="shared" si="7"/>
        <v>1</v>
      </c>
      <c r="AS26" s="62">
        <f t="shared" si="7"/>
        <v>1</v>
      </c>
      <c r="AT26" s="62">
        <f t="shared" si="7"/>
        <v>1</v>
      </c>
      <c r="AU26" s="62">
        <f t="shared" si="7"/>
        <v>1</v>
      </c>
      <c r="AV26" s="62">
        <f t="shared" si="7"/>
        <v>1</v>
      </c>
      <c r="AW26" s="62">
        <f t="shared" si="7"/>
        <v>1</v>
      </c>
      <c r="AX26" s="62">
        <f t="shared" si="7"/>
        <v>1</v>
      </c>
      <c r="AY26" s="62">
        <f t="shared" si="7"/>
        <v>1</v>
      </c>
      <c r="AZ26" s="62">
        <f t="shared" si="7"/>
        <v>1</v>
      </c>
      <c r="BA26" s="62">
        <f t="shared" si="7"/>
        <v>1</v>
      </c>
      <c r="BB26" s="62">
        <f t="shared" si="7"/>
        <v>0</v>
      </c>
      <c r="BC26" s="62">
        <f t="shared" si="7"/>
        <v>0</v>
      </c>
      <c r="BD26" s="62">
        <f t="shared" si="7"/>
        <v>0</v>
      </c>
      <c r="BE26" s="62">
        <f t="shared" si="7"/>
        <v>0</v>
      </c>
      <c r="BF26" s="62">
        <f t="shared" si="7"/>
        <v>0</v>
      </c>
      <c r="BG26" s="62">
        <f t="shared" si="7"/>
        <v>0</v>
      </c>
      <c r="BH26" s="62">
        <f t="shared" si="7"/>
        <v>0</v>
      </c>
      <c r="BI26" s="62">
        <f t="shared" si="7"/>
        <v>0</v>
      </c>
      <c r="BJ26" s="62">
        <f t="shared" si="7"/>
        <v>0</v>
      </c>
      <c r="BK26" s="62">
        <f t="shared" si="7"/>
        <v>0</v>
      </c>
    </row>
    <row r="27" spans="1:63" ht="15" hidden="1" thickBot="1" x14ac:dyDescent="0.4">
      <c r="A27" s="59" t="s">
        <v>38</v>
      </c>
      <c r="F27" s="3"/>
      <c r="G27" s="44" t="s">
        <v>36</v>
      </c>
      <c r="H27" s="63"/>
      <c r="J27" s="62"/>
      <c r="K27" s="66">
        <f>L27</f>
        <v>0</v>
      </c>
      <c r="L27" s="66">
        <f>MAX($L$1-$F$22+1, 0)</f>
        <v>0</v>
      </c>
      <c r="M27" s="62">
        <f t="shared" ref="M27:BK27" si="8">(L27+1)*M26</f>
        <v>0</v>
      </c>
      <c r="N27" s="62">
        <f t="shared" si="8"/>
        <v>1</v>
      </c>
      <c r="O27" s="62">
        <f t="shared" si="8"/>
        <v>2</v>
      </c>
      <c r="P27" s="62">
        <f t="shared" si="8"/>
        <v>3</v>
      </c>
      <c r="Q27" s="62">
        <f t="shared" si="8"/>
        <v>4</v>
      </c>
      <c r="R27" s="62">
        <f t="shared" si="8"/>
        <v>5</v>
      </c>
      <c r="S27" s="62">
        <f t="shared" si="8"/>
        <v>6</v>
      </c>
      <c r="T27" s="62">
        <f t="shared" si="8"/>
        <v>7</v>
      </c>
      <c r="U27" s="62">
        <f t="shared" si="8"/>
        <v>8</v>
      </c>
      <c r="V27" s="62">
        <f t="shared" si="8"/>
        <v>9</v>
      </c>
      <c r="W27" s="62">
        <f t="shared" si="8"/>
        <v>10</v>
      </c>
      <c r="X27" s="62">
        <f t="shared" si="8"/>
        <v>11</v>
      </c>
      <c r="Y27" s="62">
        <f t="shared" si="8"/>
        <v>12</v>
      </c>
      <c r="Z27" s="62">
        <f t="shared" si="8"/>
        <v>13</v>
      </c>
      <c r="AA27" s="62">
        <f t="shared" si="8"/>
        <v>14</v>
      </c>
      <c r="AB27" s="62">
        <f t="shared" si="8"/>
        <v>15</v>
      </c>
      <c r="AC27" s="62">
        <f t="shared" si="8"/>
        <v>16</v>
      </c>
      <c r="AD27" s="62">
        <f t="shared" si="8"/>
        <v>17</v>
      </c>
      <c r="AE27" s="62">
        <f t="shared" si="8"/>
        <v>18</v>
      </c>
      <c r="AF27" s="62">
        <f t="shared" si="8"/>
        <v>19</v>
      </c>
      <c r="AG27" s="62">
        <f t="shared" si="8"/>
        <v>20</v>
      </c>
      <c r="AH27" s="62">
        <f t="shared" si="8"/>
        <v>21</v>
      </c>
      <c r="AI27" s="62">
        <f t="shared" si="8"/>
        <v>22</v>
      </c>
      <c r="AJ27" s="62">
        <f t="shared" si="8"/>
        <v>23</v>
      </c>
      <c r="AK27" s="62">
        <f t="shared" si="8"/>
        <v>24</v>
      </c>
      <c r="AL27" s="62">
        <f t="shared" si="8"/>
        <v>25</v>
      </c>
      <c r="AM27" s="62">
        <f t="shared" si="8"/>
        <v>26</v>
      </c>
      <c r="AN27" s="62">
        <f t="shared" si="8"/>
        <v>27</v>
      </c>
      <c r="AO27" s="62">
        <f t="shared" si="8"/>
        <v>28</v>
      </c>
      <c r="AP27" s="62">
        <f t="shared" si="8"/>
        <v>29</v>
      </c>
      <c r="AQ27" s="62">
        <f t="shared" si="8"/>
        <v>30</v>
      </c>
      <c r="AR27" s="62">
        <f t="shared" si="8"/>
        <v>31</v>
      </c>
      <c r="AS27" s="62">
        <f t="shared" si="8"/>
        <v>32</v>
      </c>
      <c r="AT27" s="62">
        <f t="shared" si="8"/>
        <v>33</v>
      </c>
      <c r="AU27" s="62">
        <f t="shared" si="8"/>
        <v>34</v>
      </c>
      <c r="AV27" s="62">
        <f t="shared" si="8"/>
        <v>35</v>
      </c>
      <c r="AW27" s="62">
        <f t="shared" si="8"/>
        <v>36</v>
      </c>
      <c r="AX27" s="62">
        <f t="shared" si="8"/>
        <v>37</v>
      </c>
      <c r="AY27" s="62">
        <f t="shared" si="8"/>
        <v>38</v>
      </c>
      <c r="AZ27" s="62">
        <f t="shared" si="8"/>
        <v>39</v>
      </c>
      <c r="BA27" s="62">
        <f t="shared" si="8"/>
        <v>40</v>
      </c>
      <c r="BB27" s="62">
        <f t="shared" si="8"/>
        <v>0</v>
      </c>
      <c r="BC27" s="62">
        <f t="shared" si="8"/>
        <v>0</v>
      </c>
      <c r="BD27" s="62">
        <f t="shared" si="8"/>
        <v>0</v>
      </c>
      <c r="BE27" s="62">
        <f t="shared" si="8"/>
        <v>0</v>
      </c>
      <c r="BF27" s="62">
        <f t="shared" si="8"/>
        <v>0</v>
      </c>
      <c r="BG27" s="62">
        <f t="shared" si="8"/>
        <v>0</v>
      </c>
      <c r="BH27" s="62">
        <f t="shared" si="8"/>
        <v>0</v>
      </c>
      <c r="BI27" s="62">
        <f t="shared" si="8"/>
        <v>0</v>
      </c>
      <c r="BJ27" s="62">
        <f t="shared" si="8"/>
        <v>0</v>
      </c>
      <c r="BK27" s="62">
        <f t="shared" si="8"/>
        <v>0</v>
      </c>
    </row>
    <row r="28" spans="1:63" ht="15" hidden="1" thickBot="1" x14ac:dyDescent="0.4"/>
    <row r="29" spans="1:63" ht="15" hidden="1" thickBot="1" x14ac:dyDescent="0.4"/>
    <row r="30" spans="1:63" ht="15" hidden="1" thickBot="1" x14ac:dyDescent="0.4"/>
    <row r="31" spans="1:63" s="77" customFormat="1" ht="38.25" customHeight="1" x14ac:dyDescent="0.35">
      <c r="A31" s="273" t="s">
        <v>39</v>
      </c>
      <c r="B31" s="274"/>
      <c r="C31" s="274"/>
      <c r="D31" s="274"/>
      <c r="E31" s="274"/>
      <c r="F31" s="274"/>
      <c r="G31" s="67"/>
      <c r="H31" s="68" t="s">
        <v>40</v>
      </c>
      <c r="I31" s="69"/>
      <c r="J31" s="69"/>
      <c r="K31" s="69"/>
      <c r="L31" s="69"/>
      <c r="M31" s="69"/>
      <c r="N31" s="67"/>
      <c r="O31" s="68" t="s">
        <v>41</v>
      </c>
      <c r="P31" s="70"/>
      <c r="Q31" s="70"/>
      <c r="R31" s="70"/>
      <c r="S31" s="70"/>
      <c r="T31" s="71"/>
      <c r="U31" s="72" t="s">
        <v>42</v>
      </c>
      <c r="V31" s="73" t="s">
        <v>43</v>
      </c>
      <c r="W31" s="74" t="s">
        <v>44</v>
      </c>
      <c r="X31" s="72" t="s">
        <v>45</v>
      </c>
      <c r="Y31" s="73" t="s">
        <v>46</v>
      </c>
      <c r="Z31" s="75" t="s">
        <v>47</v>
      </c>
      <c r="AA31" s="76"/>
    </row>
    <row r="32" spans="1:63" s="87" customFormat="1" ht="20.149999999999999" customHeight="1" x14ac:dyDescent="0.3">
      <c r="A32" s="78" t="s">
        <v>48</v>
      </c>
      <c r="B32" s="79"/>
      <c r="C32" s="79"/>
      <c r="D32" s="79"/>
      <c r="E32" s="79"/>
      <c r="F32" s="79"/>
      <c r="G32" s="79"/>
      <c r="H32" s="80"/>
      <c r="I32" s="79"/>
      <c r="J32" s="79"/>
      <c r="K32" s="79"/>
      <c r="L32" s="79"/>
      <c r="M32" s="79"/>
      <c r="N32" s="79"/>
      <c r="O32" s="80"/>
      <c r="P32" s="81"/>
      <c r="Q32" s="81"/>
      <c r="R32" s="81"/>
      <c r="S32" s="81"/>
      <c r="T32" s="81"/>
      <c r="U32" s="81"/>
      <c r="V32" s="82"/>
      <c r="W32" s="83"/>
      <c r="X32" s="84"/>
      <c r="Y32" s="80"/>
      <c r="Z32" s="85"/>
      <c r="AA32" s="86"/>
    </row>
    <row r="33" spans="1:27" s="87" customFormat="1" ht="13" x14ac:dyDescent="0.3">
      <c r="A33" s="275" t="s">
        <v>49</v>
      </c>
      <c r="B33" s="276"/>
      <c r="C33" s="276"/>
      <c r="D33" s="276"/>
      <c r="E33" s="276"/>
      <c r="F33" s="276"/>
      <c r="G33" s="88"/>
      <c r="H33" s="281" t="s">
        <v>50</v>
      </c>
      <c r="I33" s="282"/>
      <c r="J33" s="282"/>
      <c r="K33" s="282"/>
      <c r="L33" s="282"/>
      <c r="M33" s="282"/>
      <c r="N33" s="89"/>
      <c r="O33" s="282" t="s">
        <v>51</v>
      </c>
      <c r="P33" s="282"/>
      <c r="Q33" s="282"/>
      <c r="R33" s="282"/>
      <c r="S33" s="282"/>
      <c r="T33" s="282"/>
      <c r="U33" s="90">
        <v>450</v>
      </c>
      <c r="V33" s="91"/>
      <c r="W33" s="92">
        <v>1</v>
      </c>
      <c r="X33" s="93"/>
      <c r="Y33" s="268" t="s">
        <v>52</v>
      </c>
      <c r="Z33" s="94">
        <v>4</v>
      </c>
      <c r="AA33" s="82"/>
    </row>
    <row r="34" spans="1:27" s="87" customFormat="1" ht="12.5" x14ac:dyDescent="0.25">
      <c r="A34" s="277"/>
      <c r="B34" s="278"/>
      <c r="C34" s="278"/>
      <c r="D34" s="278"/>
      <c r="E34" s="278"/>
      <c r="F34" s="278"/>
      <c r="G34" s="79"/>
      <c r="H34" s="283"/>
      <c r="I34" s="284"/>
      <c r="J34" s="284"/>
      <c r="K34" s="284"/>
      <c r="L34" s="284"/>
      <c r="M34" s="284"/>
      <c r="N34" s="95"/>
      <c r="O34" s="284"/>
      <c r="P34" s="284"/>
      <c r="Q34" s="284"/>
      <c r="R34" s="284"/>
      <c r="S34" s="284"/>
      <c r="T34" s="284"/>
      <c r="U34" s="96"/>
      <c r="V34" s="82"/>
      <c r="W34" s="97"/>
      <c r="X34" s="97"/>
      <c r="Y34" s="269"/>
      <c r="Z34" s="98"/>
      <c r="AA34" s="82"/>
    </row>
    <row r="35" spans="1:27" s="87" customFormat="1" ht="14.25" customHeight="1" x14ac:dyDescent="0.25">
      <c r="A35" s="279"/>
      <c r="B35" s="280"/>
      <c r="C35" s="280"/>
      <c r="D35" s="280"/>
      <c r="E35" s="280"/>
      <c r="F35" s="280"/>
      <c r="G35" s="99"/>
      <c r="H35" s="285"/>
      <c r="I35" s="286"/>
      <c r="J35" s="286"/>
      <c r="K35" s="286"/>
      <c r="L35" s="286"/>
      <c r="M35" s="286"/>
      <c r="N35" s="100"/>
      <c r="O35" s="286"/>
      <c r="P35" s="286"/>
      <c r="Q35" s="286"/>
      <c r="R35" s="286"/>
      <c r="S35" s="286"/>
      <c r="T35" s="286"/>
      <c r="U35" s="101"/>
      <c r="V35" s="102"/>
      <c r="W35" s="103"/>
      <c r="X35" s="103"/>
      <c r="Y35" s="270"/>
      <c r="Z35" s="98"/>
      <c r="AA35" s="82"/>
    </row>
    <row r="36" spans="1:27" s="87" customFormat="1" ht="51.75" customHeight="1" x14ac:dyDescent="0.25">
      <c r="A36" s="287" t="s">
        <v>53</v>
      </c>
      <c r="B36" s="282"/>
      <c r="C36" s="282"/>
      <c r="D36" s="282"/>
      <c r="E36" s="282"/>
      <c r="F36" s="282"/>
      <c r="G36" s="88"/>
      <c r="H36" s="281" t="s">
        <v>54</v>
      </c>
      <c r="I36" s="282"/>
      <c r="J36" s="282"/>
      <c r="K36" s="282"/>
      <c r="L36" s="282"/>
      <c r="M36" s="282"/>
      <c r="N36" s="104"/>
      <c r="O36" s="289" t="s">
        <v>55</v>
      </c>
      <c r="P36" s="290"/>
      <c r="Q36" s="290"/>
      <c r="R36" s="290"/>
      <c r="S36" s="290"/>
      <c r="T36" s="290"/>
      <c r="U36" s="105">
        <v>640000</v>
      </c>
      <c r="V36" s="106">
        <v>0.05</v>
      </c>
      <c r="W36" s="107">
        <v>0.15</v>
      </c>
      <c r="X36" s="108">
        <v>0.4</v>
      </c>
      <c r="Y36" s="109" t="s">
        <v>56</v>
      </c>
      <c r="Z36" s="110" t="s">
        <v>57</v>
      </c>
      <c r="AA36" s="291"/>
    </row>
    <row r="37" spans="1:27" s="87" customFormat="1" ht="15" customHeight="1" x14ac:dyDescent="0.25">
      <c r="A37" s="288"/>
      <c r="B37" s="286"/>
      <c r="C37" s="286"/>
      <c r="D37" s="286"/>
      <c r="E37" s="286"/>
      <c r="F37" s="286"/>
      <c r="G37" s="99"/>
      <c r="H37" s="285"/>
      <c r="I37" s="286"/>
      <c r="J37" s="286"/>
      <c r="K37" s="286"/>
      <c r="L37" s="286"/>
      <c r="M37" s="286"/>
      <c r="N37" s="100"/>
      <c r="O37" s="111" t="s">
        <v>58</v>
      </c>
      <c r="P37" s="112"/>
      <c r="Q37" s="112"/>
      <c r="R37" s="113"/>
      <c r="S37" s="113"/>
      <c r="T37" s="113"/>
      <c r="U37" s="114">
        <v>425000</v>
      </c>
      <c r="V37" s="115">
        <v>0.05</v>
      </c>
      <c r="W37" s="116">
        <v>0.15</v>
      </c>
      <c r="X37" s="117">
        <v>0.4</v>
      </c>
      <c r="Y37" s="118" t="s">
        <v>59</v>
      </c>
      <c r="Z37" s="119"/>
      <c r="AA37" s="292"/>
    </row>
    <row r="38" spans="1:27" s="87" customFormat="1" ht="42" customHeight="1" x14ac:dyDescent="0.25">
      <c r="A38" s="287" t="s">
        <v>60</v>
      </c>
      <c r="B38" s="282"/>
      <c r="C38" s="282"/>
      <c r="D38" s="282"/>
      <c r="E38" s="282"/>
      <c r="F38" s="282"/>
      <c r="G38" s="88"/>
      <c r="H38" s="281" t="s">
        <v>61</v>
      </c>
      <c r="I38" s="282"/>
      <c r="J38" s="282"/>
      <c r="K38" s="282"/>
      <c r="L38" s="282"/>
      <c r="M38" s="282"/>
      <c r="N38" s="104"/>
      <c r="O38" s="282" t="s">
        <v>62</v>
      </c>
      <c r="P38" s="282"/>
      <c r="Q38" s="282"/>
      <c r="R38" s="282"/>
      <c r="S38" s="282"/>
      <c r="T38" s="282"/>
      <c r="U38" s="120">
        <f>4800-1700</f>
        <v>3100</v>
      </c>
      <c r="V38" s="121">
        <v>0</v>
      </c>
      <c r="W38" s="122">
        <v>0.5</v>
      </c>
      <c r="X38" s="123">
        <v>1</v>
      </c>
      <c r="Y38" s="124" t="s">
        <v>63</v>
      </c>
      <c r="Z38" s="125">
        <v>3</v>
      </c>
      <c r="AA38" s="82"/>
    </row>
    <row r="39" spans="1:27" s="87" customFormat="1" ht="12.5" x14ac:dyDescent="0.25">
      <c r="A39" s="293"/>
      <c r="B39" s="284"/>
      <c r="C39" s="284"/>
      <c r="D39" s="284"/>
      <c r="E39" s="284"/>
      <c r="F39" s="284"/>
      <c r="G39" s="79"/>
      <c r="H39" s="283"/>
      <c r="I39" s="284"/>
      <c r="J39" s="284"/>
      <c r="K39" s="284"/>
      <c r="L39" s="284"/>
      <c r="M39" s="284"/>
      <c r="N39" s="95"/>
      <c r="O39" s="294" t="s">
        <v>64</v>
      </c>
      <c r="P39" s="295"/>
      <c r="Q39" s="295"/>
      <c r="R39" s="295"/>
      <c r="S39" s="295"/>
      <c r="T39" s="295"/>
      <c r="U39" s="96"/>
      <c r="V39" s="82"/>
      <c r="W39" s="97"/>
      <c r="X39" s="97"/>
      <c r="Y39" s="126"/>
      <c r="Z39" s="98"/>
      <c r="AA39" s="82"/>
    </row>
    <row r="40" spans="1:27" s="87" customFormat="1" ht="12.5" x14ac:dyDescent="0.25">
      <c r="A40" s="293"/>
      <c r="B40" s="284"/>
      <c r="C40" s="284"/>
      <c r="D40" s="284"/>
      <c r="E40" s="284"/>
      <c r="F40" s="284"/>
      <c r="G40" s="127"/>
      <c r="H40" s="283"/>
      <c r="I40" s="284"/>
      <c r="J40" s="284"/>
      <c r="K40" s="284"/>
      <c r="L40" s="284"/>
      <c r="M40" s="284"/>
      <c r="N40" s="128"/>
      <c r="O40" s="295"/>
      <c r="P40" s="295"/>
      <c r="Q40" s="295"/>
      <c r="R40" s="295"/>
      <c r="S40" s="295"/>
      <c r="T40" s="295"/>
      <c r="U40" s="129"/>
      <c r="V40" s="82"/>
      <c r="W40" s="130"/>
      <c r="X40" s="130"/>
      <c r="Y40" s="131"/>
      <c r="Z40" s="132"/>
      <c r="AA40" s="82"/>
    </row>
    <row r="41" spans="1:27" s="87" customFormat="1" ht="16.5" customHeight="1" x14ac:dyDescent="0.25">
      <c r="A41" s="288"/>
      <c r="B41" s="286"/>
      <c r="C41" s="286"/>
      <c r="D41" s="286"/>
      <c r="E41" s="286"/>
      <c r="F41" s="286"/>
      <c r="G41" s="133"/>
      <c r="H41" s="285"/>
      <c r="I41" s="286"/>
      <c r="J41" s="286"/>
      <c r="K41" s="286"/>
      <c r="L41" s="286"/>
      <c r="M41" s="286"/>
      <c r="N41" s="134"/>
      <c r="O41" s="296"/>
      <c r="P41" s="296"/>
      <c r="Q41" s="296"/>
      <c r="R41" s="296"/>
      <c r="S41" s="296"/>
      <c r="T41" s="296"/>
      <c r="U41" s="135"/>
      <c r="V41" s="102"/>
      <c r="W41" s="136"/>
      <c r="X41" s="136"/>
      <c r="Y41" s="137"/>
      <c r="Z41" s="138"/>
      <c r="AA41" s="82"/>
    </row>
    <row r="42" spans="1:27" s="87" customFormat="1" ht="20.149999999999999" customHeight="1" x14ac:dyDescent="0.25">
      <c r="A42" s="78" t="s">
        <v>65</v>
      </c>
      <c r="B42" s="79"/>
      <c r="C42" s="79"/>
      <c r="D42" s="79"/>
      <c r="E42" s="79"/>
      <c r="F42" s="79"/>
      <c r="G42" s="79"/>
      <c r="H42" s="139"/>
      <c r="I42" s="139"/>
      <c r="J42" s="139"/>
      <c r="K42" s="139"/>
      <c r="L42" s="139"/>
      <c r="M42" s="139"/>
      <c r="N42" s="79"/>
      <c r="O42" s="79"/>
      <c r="P42" s="79"/>
      <c r="Q42" s="79"/>
      <c r="R42" s="79"/>
      <c r="S42" s="79"/>
      <c r="T42" s="79"/>
      <c r="U42" s="96"/>
      <c r="V42" s="82"/>
      <c r="W42" s="97"/>
      <c r="X42" s="97"/>
      <c r="Y42" s="79"/>
      <c r="Z42" s="140"/>
      <c r="AA42" s="82"/>
    </row>
    <row r="43" spans="1:27" s="87" customFormat="1" x14ac:dyDescent="0.35">
      <c r="A43" s="287" t="s">
        <v>66</v>
      </c>
      <c r="B43" s="282"/>
      <c r="C43" s="282"/>
      <c r="D43" s="282"/>
      <c r="E43" s="282"/>
      <c r="F43" s="282"/>
      <c r="G43" s="88"/>
      <c r="H43" s="281" t="s">
        <v>67</v>
      </c>
      <c r="I43" s="282"/>
      <c r="J43" s="282"/>
      <c r="K43" s="282"/>
      <c r="L43" s="282"/>
      <c r="M43" s="282"/>
      <c r="N43" s="104"/>
      <c r="O43" s="282" t="s">
        <v>68</v>
      </c>
      <c r="P43" s="297"/>
      <c r="Q43" s="297"/>
      <c r="R43" s="297"/>
      <c r="S43" s="297"/>
      <c r="T43" s="297"/>
      <c r="U43" s="90">
        <v>7200</v>
      </c>
      <c r="V43" s="141">
        <v>0.1</v>
      </c>
      <c r="W43" s="92">
        <v>0.5</v>
      </c>
      <c r="X43" s="142">
        <v>0.8</v>
      </c>
      <c r="Y43" s="300" t="s">
        <v>69</v>
      </c>
      <c r="Z43" s="143" t="s">
        <v>70</v>
      </c>
      <c r="AA43" s="82"/>
    </row>
    <row r="44" spans="1:27" s="87" customFormat="1" ht="12.5" x14ac:dyDescent="0.25">
      <c r="A44" s="144"/>
      <c r="B44" s="139"/>
      <c r="C44" s="139"/>
      <c r="D44" s="139"/>
      <c r="E44" s="139"/>
      <c r="F44" s="139"/>
      <c r="G44" s="79"/>
      <c r="H44" s="283"/>
      <c r="I44" s="284"/>
      <c r="J44" s="284"/>
      <c r="K44" s="284"/>
      <c r="L44" s="284"/>
      <c r="M44" s="284"/>
      <c r="N44" s="95"/>
      <c r="O44" s="298"/>
      <c r="P44" s="298"/>
      <c r="Q44" s="298"/>
      <c r="R44" s="298"/>
      <c r="S44" s="298"/>
      <c r="T44" s="298"/>
      <c r="U44" s="96"/>
      <c r="V44" s="82"/>
      <c r="W44" s="97"/>
      <c r="X44" s="97"/>
      <c r="Y44" s="301"/>
      <c r="Z44" s="98"/>
      <c r="AA44" s="82"/>
    </row>
    <row r="45" spans="1:27" s="87" customFormat="1" ht="15" customHeight="1" x14ac:dyDescent="0.35">
      <c r="A45" s="145"/>
      <c r="B45" s="146"/>
      <c r="C45" s="146"/>
      <c r="D45" s="146"/>
      <c r="E45" s="146"/>
      <c r="F45" s="146"/>
      <c r="G45" s="99"/>
      <c r="H45" s="285"/>
      <c r="I45" s="286"/>
      <c r="J45" s="286"/>
      <c r="K45" s="286"/>
      <c r="L45" s="286"/>
      <c r="M45" s="286"/>
      <c r="N45" s="100"/>
      <c r="O45" s="299"/>
      <c r="P45" s="299"/>
      <c r="Q45" s="299"/>
      <c r="R45" s="299"/>
      <c r="S45" s="299"/>
      <c r="T45" s="299"/>
      <c r="U45" s="147"/>
      <c r="V45" s="102"/>
      <c r="W45" s="103"/>
      <c r="X45" s="103"/>
      <c r="Y45" s="302"/>
      <c r="Z45" s="148"/>
      <c r="AA45" s="82"/>
    </row>
    <row r="46" spans="1:27" s="155" customFormat="1" ht="20.149999999999999" customHeight="1" x14ac:dyDescent="0.35">
      <c r="A46" s="78" t="s">
        <v>71</v>
      </c>
      <c r="B46" s="149"/>
      <c r="C46" s="149"/>
      <c r="D46" s="149"/>
      <c r="E46" s="149"/>
      <c r="F46" s="149"/>
      <c r="G46" s="149"/>
      <c r="H46" s="150"/>
      <c r="I46" s="150"/>
      <c r="J46" s="150"/>
      <c r="K46" s="150"/>
      <c r="L46" s="150"/>
      <c r="M46" s="150"/>
      <c r="N46" s="149"/>
      <c r="O46" s="149"/>
      <c r="P46" s="149"/>
      <c r="Q46" s="149"/>
      <c r="R46" s="149"/>
      <c r="S46" s="149"/>
      <c r="T46" s="149"/>
      <c r="U46" s="151" t="s">
        <v>72</v>
      </c>
      <c r="V46" s="152"/>
      <c r="W46" s="153"/>
      <c r="X46" s="153"/>
      <c r="Y46" s="149"/>
      <c r="Z46" s="154"/>
      <c r="AA46" s="152"/>
    </row>
    <row r="47" spans="1:27" s="87" customFormat="1" ht="13" x14ac:dyDescent="0.3">
      <c r="A47" s="287" t="s">
        <v>73</v>
      </c>
      <c r="B47" s="282"/>
      <c r="C47" s="282"/>
      <c r="D47" s="282"/>
      <c r="E47" s="282"/>
      <c r="F47" s="282"/>
      <c r="G47" s="88"/>
      <c r="H47" s="281" t="s">
        <v>74</v>
      </c>
      <c r="I47" s="282"/>
      <c r="J47" s="282"/>
      <c r="K47" s="282"/>
      <c r="L47" s="282"/>
      <c r="M47" s="282"/>
      <c r="N47" s="104"/>
      <c r="O47" s="282" t="s">
        <v>75</v>
      </c>
      <c r="P47" s="282"/>
      <c r="Q47" s="282"/>
      <c r="R47" s="282"/>
      <c r="S47" s="282"/>
      <c r="T47" s="282"/>
      <c r="U47" s="90">
        <f>3600/6</f>
        <v>600</v>
      </c>
      <c r="V47" s="91"/>
      <c r="W47" s="92">
        <v>1</v>
      </c>
      <c r="X47" s="93"/>
      <c r="Y47" s="304" t="s">
        <v>76</v>
      </c>
      <c r="Z47" s="94">
        <v>5</v>
      </c>
      <c r="AA47" s="82"/>
    </row>
    <row r="48" spans="1:27" s="87" customFormat="1" ht="12.5" x14ac:dyDescent="0.25">
      <c r="A48" s="293"/>
      <c r="B48" s="284"/>
      <c r="C48" s="284"/>
      <c r="D48" s="284"/>
      <c r="E48" s="284"/>
      <c r="F48" s="284"/>
      <c r="G48" s="79"/>
      <c r="H48" s="283"/>
      <c r="I48" s="284"/>
      <c r="J48" s="284"/>
      <c r="K48" s="284"/>
      <c r="L48" s="284"/>
      <c r="M48" s="284"/>
      <c r="N48" s="95"/>
      <c r="O48" s="292"/>
      <c r="P48" s="292"/>
      <c r="Q48" s="292"/>
      <c r="R48" s="292"/>
      <c r="S48" s="292"/>
      <c r="T48" s="292"/>
      <c r="U48" s="156" t="s">
        <v>77</v>
      </c>
      <c r="V48" s="82"/>
      <c r="W48" s="97" t="s">
        <v>77</v>
      </c>
      <c r="X48" s="97"/>
      <c r="Y48" s="305"/>
      <c r="Z48" s="157"/>
      <c r="AA48" s="82"/>
    </row>
    <row r="49" spans="1:68" s="87" customFormat="1" ht="12.5" x14ac:dyDescent="0.25">
      <c r="A49" s="288"/>
      <c r="B49" s="286"/>
      <c r="C49" s="286"/>
      <c r="D49" s="286"/>
      <c r="E49" s="286"/>
      <c r="F49" s="286"/>
      <c r="G49" s="99"/>
      <c r="H49" s="285"/>
      <c r="I49" s="286"/>
      <c r="J49" s="286"/>
      <c r="K49" s="286"/>
      <c r="L49" s="286"/>
      <c r="M49" s="286"/>
      <c r="N49" s="100"/>
      <c r="O49" s="303"/>
      <c r="P49" s="303"/>
      <c r="Q49" s="303"/>
      <c r="R49" s="303"/>
      <c r="S49" s="303"/>
      <c r="T49" s="303"/>
      <c r="U49" s="101"/>
      <c r="V49" s="102"/>
      <c r="W49" s="103"/>
      <c r="X49" s="103"/>
      <c r="Y49" s="100"/>
      <c r="Z49" s="158"/>
      <c r="AA49" s="82"/>
    </row>
    <row r="50" spans="1:68" s="87" customFormat="1" ht="13" x14ac:dyDescent="0.3">
      <c r="A50" s="287" t="s">
        <v>78</v>
      </c>
      <c r="B50" s="297"/>
      <c r="C50" s="297"/>
      <c r="D50" s="297"/>
      <c r="E50" s="297"/>
      <c r="F50" s="297"/>
      <c r="G50" s="297"/>
      <c r="H50" s="307" t="s">
        <v>79</v>
      </c>
      <c r="I50" s="308"/>
      <c r="J50" s="308"/>
      <c r="K50" s="308"/>
      <c r="L50" s="308"/>
      <c r="M50" s="308"/>
      <c r="N50" s="104"/>
      <c r="O50" s="282" t="s">
        <v>80</v>
      </c>
      <c r="P50" s="282"/>
      <c r="Q50" s="282"/>
      <c r="R50" s="282"/>
      <c r="S50" s="282"/>
      <c r="T50" s="282"/>
      <c r="U50" s="90">
        <f>900/41</f>
        <v>21.951219512195124</v>
      </c>
      <c r="V50" s="91"/>
      <c r="W50" s="92">
        <v>1</v>
      </c>
      <c r="X50" s="93"/>
      <c r="Y50" s="304" t="s">
        <v>81</v>
      </c>
      <c r="Z50" s="159">
        <v>7</v>
      </c>
      <c r="AA50" s="82"/>
    </row>
    <row r="51" spans="1:68" s="87" customFormat="1" ht="12.5" x14ac:dyDescent="0.25">
      <c r="A51" s="306"/>
      <c r="B51" s="299"/>
      <c r="C51" s="299"/>
      <c r="D51" s="299"/>
      <c r="E51" s="299"/>
      <c r="F51" s="299"/>
      <c r="G51" s="299"/>
      <c r="H51" s="309"/>
      <c r="I51" s="310"/>
      <c r="J51" s="310"/>
      <c r="K51" s="310"/>
      <c r="L51" s="310"/>
      <c r="M51" s="310"/>
      <c r="N51" s="160"/>
      <c r="O51" s="146"/>
      <c r="P51" s="146"/>
      <c r="Q51" s="146"/>
      <c r="R51" s="146"/>
      <c r="S51" s="146"/>
      <c r="T51" s="146"/>
      <c r="U51" s="99"/>
      <c r="V51" s="102"/>
      <c r="W51" s="161"/>
      <c r="X51" s="103"/>
      <c r="Y51" s="311"/>
      <c r="Z51" s="158"/>
      <c r="AA51" s="82"/>
    </row>
    <row r="52" spans="1:68" s="87" customFormat="1" ht="13.5" thickBot="1" x14ac:dyDescent="0.35">
      <c r="A52" s="312" t="s">
        <v>82</v>
      </c>
      <c r="B52" s="313"/>
      <c r="C52" s="313"/>
      <c r="D52" s="313"/>
      <c r="E52" s="313"/>
      <c r="F52" s="313"/>
      <c r="G52" s="162"/>
      <c r="H52" s="314" t="s">
        <v>83</v>
      </c>
      <c r="I52" s="315"/>
      <c r="J52" s="315"/>
      <c r="K52" s="315"/>
      <c r="L52" s="315"/>
      <c r="M52" s="315"/>
      <c r="N52" s="163"/>
      <c r="O52" s="313" t="s">
        <v>84</v>
      </c>
      <c r="P52" s="313"/>
      <c r="Q52" s="313"/>
      <c r="R52" s="313"/>
      <c r="S52" s="313"/>
      <c r="T52" s="164"/>
      <c r="U52" s="165">
        <v>30</v>
      </c>
      <c r="V52" s="166"/>
      <c r="W52" s="167">
        <v>1</v>
      </c>
      <c r="X52" s="162"/>
      <c r="Y52" s="168" t="s">
        <v>85</v>
      </c>
      <c r="Z52" s="169">
        <v>6</v>
      </c>
      <c r="AA52" s="82"/>
    </row>
    <row r="53" spans="1:68" s="87" customFormat="1" ht="12.5" x14ac:dyDescent="0.25">
      <c r="A53" s="170"/>
      <c r="B53" s="170"/>
      <c r="C53" s="170"/>
      <c r="D53" s="170"/>
      <c r="E53" s="170"/>
      <c r="F53" s="170"/>
      <c r="G53" s="171"/>
      <c r="H53" s="170"/>
      <c r="I53" s="170"/>
      <c r="J53" s="170"/>
      <c r="K53" s="170"/>
      <c r="L53" s="170"/>
      <c r="M53" s="170"/>
      <c r="N53" s="172"/>
      <c r="O53" s="170"/>
      <c r="P53" s="170"/>
      <c r="Q53" s="170"/>
      <c r="R53" s="170"/>
      <c r="S53" s="170"/>
      <c r="T53" s="170"/>
      <c r="U53" s="171"/>
      <c r="V53" s="173"/>
      <c r="W53" s="174"/>
      <c r="X53" s="171"/>
      <c r="Y53" s="175"/>
      <c r="Z53" s="176"/>
      <c r="AA53" s="82"/>
    </row>
    <row r="54" spans="1:68" x14ac:dyDescent="0.35">
      <c r="I54" s="177">
        <v>2012</v>
      </c>
      <c r="J54" s="178">
        <v>2013</v>
      </c>
      <c r="K54" s="178">
        <v>2014</v>
      </c>
      <c r="L54" s="178">
        <v>2015</v>
      </c>
      <c r="M54" s="178">
        <v>2016</v>
      </c>
      <c r="N54" s="178">
        <v>2017</v>
      </c>
      <c r="O54" s="178">
        <v>2018</v>
      </c>
      <c r="P54" s="178">
        <v>2019</v>
      </c>
      <c r="Q54" s="178">
        <v>2020</v>
      </c>
      <c r="R54" s="178">
        <v>2021</v>
      </c>
      <c r="S54" s="178">
        <v>2022</v>
      </c>
      <c r="T54" s="178">
        <v>2023</v>
      </c>
      <c r="U54" s="178">
        <v>2024</v>
      </c>
      <c r="V54" s="178">
        <v>2025</v>
      </c>
      <c r="W54" s="178">
        <v>2026</v>
      </c>
      <c r="X54" s="178">
        <v>2027</v>
      </c>
      <c r="Y54" s="178">
        <v>2028</v>
      </c>
      <c r="Z54" s="178">
        <v>2029</v>
      </c>
      <c r="AA54" s="178">
        <v>2030</v>
      </c>
      <c r="AB54" s="178">
        <v>2031</v>
      </c>
      <c r="AC54" s="178">
        <v>2032</v>
      </c>
      <c r="AD54" s="178">
        <v>2033</v>
      </c>
      <c r="AE54" s="178">
        <v>2034</v>
      </c>
      <c r="AF54" s="178">
        <v>2035</v>
      </c>
      <c r="AG54" s="178">
        <v>2036</v>
      </c>
      <c r="AH54" s="178">
        <v>2037</v>
      </c>
      <c r="AI54" s="178">
        <v>2038</v>
      </c>
      <c r="AJ54" s="178">
        <v>2039</v>
      </c>
      <c r="AK54" s="178">
        <v>2040</v>
      </c>
      <c r="AL54" s="178">
        <v>2041</v>
      </c>
      <c r="AM54" s="178">
        <v>2042</v>
      </c>
      <c r="AN54" s="178">
        <v>2043</v>
      </c>
      <c r="AO54" s="178">
        <v>2044</v>
      </c>
      <c r="AP54" s="178">
        <v>2045</v>
      </c>
      <c r="AQ54" s="178">
        <v>2046</v>
      </c>
      <c r="AR54" s="178">
        <v>2047</v>
      </c>
      <c r="AS54" s="178">
        <v>2048</v>
      </c>
      <c r="AT54" s="178">
        <v>2049</v>
      </c>
      <c r="AU54" s="178">
        <v>2050</v>
      </c>
      <c r="AV54" s="178">
        <v>2051</v>
      </c>
      <c r="AW54" s="178">
        <v>2052</v>
      </c>
      <c r="AX54" s="178">
        <v>2053</v>
      </c>
      <c r="AY54" s="178">
        <v>2054</v>
      </c>
      <c r="AZ54" s="178">
        <v>2055</v>
      </c>
      <c r="BA54" s="178">
        <v>2056</v>
      </c>
      <c r="BB54" s="178">
        <v>2057</v>
      </c>
      <c r="BC54" s="178">
        <v>2058</v>
      </c>
      <c r="BD54" s="178">
        <v>2059</v>
      </c>
      <c r="BE54" s="179">
        <v>2060</v>
      </c>
    </row>
    <row r="55" spans="1:68" x14ac:dyDescent="0.35">
      <c r="A55" s="180" t="s">
        <v>86</v>
      </c>
      <c r="J55" s="181" t="s">
        <v>87</v>
      </c>
    </row>
    <row r="56" spans="1:68" x14ac:dyDescent="0.35">
      <c r="B56" s="59" t="s">
        <v>88</v>
      </c>
      <c r="G56" s="3" t="s">
        <v>89</v>
      </c>
      <c r="J56" s="182">
        <v>0.02</v>
      </c>
      <c r="K56" s="182">
        <v>0.02</v>
      </c>
      <c r="L56" s="182">
        <v>0.02</v>
      </c>
      <c r="M56" s="182">
        <v>0.02</v>
      </c>
      <c r="N56" s="183">
        <f>M56</f>
        <v>0.02</v>
      </c>
      <c r="O56" s="183">
        <f>N56</f>
        <v>0.02</v>
      </c>
      <c r="P56" s="183">
        <f>O56</f>
        <v>0.02</v>
      </c>
      <c r="Q56" s="183">
        <f>P56</f>
        <v>0.02</v>
      </c>
      <c r="R56" s="183">
        <f>Q56</f>
        <v>0.02</v>
      </c>
      <c r="S56" s="183">
        <f t="shared" ref="S56:BK56" si="9">R56</f>
        <v>0.02</v>
      </c>
      <c r="T56" s="183">
        <f t="shared" si="9"/>
        <v>0.02</v>
      </c>
      <c r="U56" s="183">
        <f t="shared" si="9"/>
        <v>0.02</v>
      </c>
      <c r="V56" s="183">
        <f t="shared" si="9"/>
        <v>0.02</v>
      </c>
      <c r="W56" s="183">
        <f t="shared" si="9"/>
        <v>0.02</v>
      </c>
      <c r="X56" s="183">
        <f t="shared" si="9"/>
        <v>0.02</v>
      </c>
      <c r="Y56" s="183">
        <f t="shared" si="9"/>
        <v>0.02</v>
      </c>
      <c r="Z56" s="183">
        <f t="shared" si="9"/>
        <v>0.02</v>
      </c>
      <c r="AA56" s="183">
        <f t="shared" si="9"/>
        <v>0.02</v>
      </c>
      <c r="AB56" s="183">
        <f t="shared" si="9"/>
        <v>0.02</v>
      </c>
      <c r="AC56" s="183">
        <f t="shared" si="9"/>
        <v>0.02</v>
      </c>
      <c r="AD56" s="183">
        <f t="shared" si="9"/>
        <v>0.02</v>
      </c>
      <c r="AE56" s="183">
        <f t="shared" si="9"/>
        <v>0.02</v>
      </c>
      <c r="AF56" s="183">
        <f t="shared" si="9"/>
        <v>0.02</v>
      </c>
      <c r="AG56" s="183">
        <f t="shared" si="9"/>
        <v>0.02</v>
      </c>
      <c r="AH56" s="183">
        <f t="shared" si="9"/>
        <v>0.02</v>
      </c>
      <c r="AI56" s="183">
        <f t="shared" si="9"/>
        <v>0.02</v>
      </c>
      <c r="AJ56" s="183">
        <f t="shared" si="9"/>
        <v>0.02</v>
      </c>
      <c r="AK56" s="183">
        <f t="shared" si="9"/>
        <v>0.02</v>
      </c>
      <c r="AL56" s="183">
        <f t="shared" si="9"/>
        <v>0.02</v>
      </c>
      <c r="AM56" s="183">
        <f t="shared" si="9"/>
        <v>0.02</v>
      </c>
      <c r="AN56" s="183">
        <f t="shared" si="9"/>
        <v>0.02</v>
      </c>
      <c r="AO56" s="183">
        <f t="shared" si="9"/>
        <v>0.02</v>
      </c>
      <c r="AP56" s="183">
        <f t="shared" si="9"/>
        <v>0.02</v>
      </c>
      <c r="AQ56" s="183">
        <f t="shared" si="9"/>
        <v>0.02</v>
      </c>
      <c r="AR56" s="183">
        <f t="shared" si="9"/>
        <v>0.02</v>
      </c>
      <c r="AS56" s="183">
        <f t="shared" si="9"/>
        <v>0.02</v>
      </c>
      <c r="AT56" s="183">
        <f t="shared" si="9"/>
        <v>0.02</v>
      </c>
      <c r="AU56" s="183">
        <f t="shared" si="9"/>
        <v>0.02</v>
      </c>
      <c r="AV56" s="183">
        <f t="shared" si="9"/>
        <v>0.02</v>
      </c>
      <c r="AW56" s="183">
        <f t="shared" si="9"/>
        <v>0.02</v>
      </c>
      <c r="AX56" s="183">
        <f t="shared" si="9"/>
        <v>0.02</v>
      </c>
      <c r="AY56" s="183">
        <f t="shared" si="9"/>
        <v>0.02</v>
      </c>
      <c r="AZ56" s="183">
        <f t="shared" si="9"/>
        <v>0.02</v>
      </c>
      <c r="BA56" s="183">
        <f t="shared" si="9"/>
        <v>0.02</v>
      </c>
      <c r="BB56" s="183">
        <f t="shared" si="9"/>
        <v>0.02</v>
      </c>
      <c r="BC56" s="183">
        <f t="shared" si="9"/>
        <v>0.02</v>
      </c>
      <c r="BD56" s="183">
        <f t="shared" si="9"/>
        <v>0.02</v>
      </c>
      <c r="BE56" s="183">
        <f t="shared" si="9"/>
        <v>0.02</v>
      </c>
      <c r="BF56" s="183">
        <f t="shared" si="9"/>
        <v>0.02</v>
      </c>
      <c r="BG56" s="183">
        <f t="shared" si="9"/>
        <v>0.02</v>
      </c>
      <c r="BH56" s="183">
        <f t="shared" si="9"/>
        <v>0.02</v>
      </c>
      <c r="BI56" s="183">
        <f t="shared" si="9"/>
        <v>0.02</v>
      </c>
      <c r="BJ56" s="183">
        <f t="shared" si="9"/>
        <v>0.02</v>
      </c>
      <c r="BK56" s="183">
        <f t="shared" si="9"/>
        <v>0.02</v>
      </c>
    </row>
    <row r="57" spans="1:68" x14ac:dyDescent="0.35">
      <c r="C57" t="str">
        <f>"escalation factor " &amp; ($L$1) &amp; "$-&gt;esc$"</f>
        <v>escalation factor 2015$-&gt;esc$</v>
      </c>
      <c r="L57" s="184">
        <v>1</v>
      </c>
      <c r="M57" s="185">
        <f t="shared" ref="M57:BK58" si="10">L57*(1+M$56)</f>
        <v>1.02</v>
      </c>
      <c r="N57" s="185">
        <f t="shared" si="10"/>
        <v>1.0404</v>
      </c>
      <c r="O57" s="185">
        <f t="shared" si="10"/>
        <v>1.0612079999999999</v>
      </c>
      <c r="P57" s="185">
        <f t="shared" si="10"/>
        <v>1.08243216</v>
      </c>
      <c r="Q57" s="185">
        <f t="shared" si="10"/>
        <v>1.1040808032</v>
      </c>
      <c r="R57" s="185">
        <f t="shared" si="10"/>
        <v>1.1261624192640001</v>
      </c>
      <c r="S57" s="185">
        <f t="shared" si="10"/>
        <v>1.14868566764928</v>
      </c>
      <c r="T57" s="185">
        <f t="shared" si="10"/>
        <v>1.1716593810022657</v>
      </c>
      <c r="U57" s="185">
        <f t="shared" si="10"/>
        <v>1.1950925686223111</v>
      </c>
      <c r="V57" s="185">
        <f t="shared" si="10"/>
        <v>1.2189944199947573</v>
      </c>
      <c r="W57" s="185">
        <f t="shared" si="10"/>
        <v>1.2433743083946525</v>
      </c>
      <c r="X57" s="185">
        <f t="shared" si="10"/>
        <v>1.2682417945625455</v>
      </c>
      <c r="Y57" s="185">
        <f t="shared" si="10"/>
        <v>1.2936066304537963</v>
      </c>
      <c r="Z57" s="185">
        <f t="shared" si="10"/>
        <v>1.3194787630628724</v>
      </c>
      <c r="AA57" s="185">
        <f t="shared" si="10"/>
        <v>1.3458683383241299</v>
      </c>
      <c r="AB57" s="185">
        <f t="shared" si="10"/>
        <v>1.3727857050906125</v>
      </c>
      <c r="AC57" s="185">
        <f t="shared" si="10"/>
        <v>1.4002414191924248</v>
      </c>
      <c r="AD57" s="185">
        <f t="shared" si="10"/>
        <v>1.4282462475762734</v>
      </c>
      <c r="AE57" s="185">
        <f t="shared" si="10"/>
        <v>1.4568111725277988</v>
      </c>
      <c r="AF57" s="185">
        <f t="shared" si="10"/>
        <v>1.4859473959783549</v>
      </c>
      <c r="AG57" s="185">
        <f t="shared" si="10"/>
        <v>1.5156663438979221</v>
      </c>
      <c r="AH57" s="185">
        <f t="shared" si="10"/>
        <v>1.5459796707758806</v>
      </c>
      <c r="AI57" s="185">
        <f t="shared" si="10"/>
        <v>1.5768992641913981</v>
      </c>
      <c r="AJ57" s="185">
        <f t="shared" si="10"/>
        <v>1.6084372494752261</v>
      </c>
      <c r="AK57" s="185">
        <f t="shared" si="10"/>
        <v>1.6406059944647307</v>
      </c>
      <c r="AL57" s="185">
        <f t="shared" si="10"/>
        <v>1.6734181143540252</v>
      </c>
      <c r="AM57" s="185">
        <f t="shared" si="10"/>
        <v>1.7068864766411058</v>
      </c>
      <c r="AN57" s="185">
        <f t="shared" si="10"/>
        <v>1.7410242061739281</v>
      </c>
      <c r="AO57" s="185">
        <f t="shared" si="10"/>
        <v>1.7758446902974065</v>
      </c>
      <c r="AP57" s="185">
        <f t="shared" si="10"/>
        <v>1.8113615841033548</v>
      </c>
      <c r="AQ57" s="185">
        <f t="shared" si="10"/>
        <v>1.8475888157854219</v>
      </c>
      <c r="AR57" s="185">
        <f t="shared" si="10"/>
        <v>1.8845405921011305</v>
      </c>
      <c r="AS57" s="185">
        <f t="shared" si="10"/>
        <v>1.9222314039431532</v>
      </c>
      <c r="AT57" s="185">
        <f t="shared" si="10"/>
        <v>1.9606760320220162</v>
      </c>
      <c r="AU57" s="185">
        <f t="shared" si="10"/>
        <v>1.9998895526624565</v>
      </c>
      <c r="AV57" s="185">
        <f t="shared" si="10"/>
        <v>2.0398873437157055</v>
      </c>
      <c r="AW57" s="185">
        <f t="shared" si="10"/>
        <v>2.0806850905900198</v>
      </c>
      <c r="AX57" s="185">
        <f t="shared" si="10"/>
        <v>2.1222987924018204</v>
      </c>
      <c r="AY57" s="185">
        <f t="shared" si="10"/>
        <v>2.1647447682498568</v>
      </c>
      <c r="AZ57" s="185">
        <f t="shared" si="10"/>
        <v>2.208039663614854</v>
      </c>
      <c r="BA57" s="185">
        <f t="shared" si="10"/>
        <v>2.252200456887151</v>
      </c>
      <c r="BB57" s="185">
        <f t="shared" si="10"/>
        <v>2.2972444660248938</v>
      </c>
      <c r="BC57" s="185">
        <f t="shared" si="10"/>
        <v>2.343189355345392</v>
      </c>
      <c r="BD57" s="185">
        <f t="shared" si="10"/>
        <v>2.3900531424522997</v>
      </c>
      <c r="BE57" s="185">
        <f t="shared" si="10"/>
        <v>2.4378542053013459</v>
      </c>
      <c r="BF57" s="185">
        <f t="shared" si="10"/>
        <v>2.4866112894073726</v>
      </c>
      <c r="BG57" s="185">
        <f t="shared" si="10"/>
        <v>2.53634351519552</v>
      </c>
      <c r="BH57" s="185">
        <f t="shared" si="10"/>
        <v>2.5870703854994304</v>
      </c>
      <c r="BI57" s="185">
        <f t="shared" si="10"/>
        <v>2.6388117932094191</v>
      </c>
      <c r="BJ57" s="185">
        <f t="shared" si="10"/>
        <v>2.6915880290736074</v>
      </c>
      <c r="BK57" s="185">
        <f t="shared" si="10"/>
        <v>2.7454197896550796</v>
      </c>
    </row>
    <row r="58" spans="1:68" x14ac:dyDescent="0.35">
      <c r="C58" t="s">
        <v>90</v>
      </c>
      <c r="I58" s="186">
        <v>1</v>
      </c>
      <c r="J58" s="185">
        <f>I58*(1+J$56)</f>
        <v>1.02</v>
      </c>
      <c r="K58" s="185">
        <f>J58*(1+K$56)</f>
        <v>1.0404</v>
      </c>
      <c r="L58" s="185">
        <f>K58*(1+L$56)</f>
        <v>1.0612079999999999</v>
      </c>
      <c r="M58" s="185">
        <f t="shared" si="10"/>
        <v>1.08243216</v>
      </c>
      <c r="N58" s="185">
        <f t="shared" si="10"/>
        <v>1.1040808032</v>
      </c>
      <c r="O58" s="185">
        <f t="shared" si="10"/>
        <v>1.1261624192640001</v>
      </c>
      <c r="P58" s="185">
        <f t="shared" si="10"/>
        <v>1.14868566764928</v>
      </c>
      <c r="Q58" s="185">
        <f t="shared" si="10"/>
        <v>1.1716593810022657</v>
      </c>
      <c r="R58" s="185">
        <f t="shared" si="10"/>
        <v>1.1950925686223111</v>
      </c>
      <c r="S58" s="185">
        <f t="shared" si="10"/>
        <v>1.2189944199947573</v>
      </c>
      <c r="T58" s="185">
        <f t="shared" si="10"/>
        <v>1.2433743083946525</v>
      </c>
      <c r="U58" s="185">
        <f t="shared" si="10"/>
        <v>1.2682417945625455</v>
      </c>
      <c r="V58" s="185">
        <f t="shared" si="10"/>
        <v>1.2936066304537963</v>
      </c>
      <c r="W58" s="185">
        <f t="shared" si="10"/>
        <v>1.3194787630628724</v>
      </c>
      <c r="X58" s="185">
        <f t="shared" si="10"/>
        <v>1.3458683383241299</v>
      </c>
      <c r="Y58" s="185">
        <f t="shared" si="10"/>
        <v>1.3727857050906125</v>
      </c>
      <c r="Z58" s="185">
        <f t="shared" si="10"/>
        <v>1.4002414191924248</v>
      </c>
      <c r="AA58" s="185">
        <f t="shared" si="10"/>
        <v>1.4282462475762734</v>
      </c>
      <c r="AB58" s="185">
        <f t="shared" si="10"/>
        <v>1.4568111725277988</v>
      </c>
      <c r="AC58" s="185">
        <f t="shared" si="10"/>
        <v>1.4859473959783549</v>
      </c>
      <c r="AD58" s="185">
        <f t="shared" si="10"/>
        <v>1.5156663438979221</v>
      </c>
      <c r="AE58" s="185">
        <f t="shared" si="10"/>
        <v>1.5459796707758806</v>
      </c>
      <c r="AF58" s="185">
        <f t="shared" si="10"/>
        <v>1.5768992641913981</v>
      </c>
      <c r="AG58" s="185">
        <f t="shared" si="10"/>
        <v>1.6084372494752261</v>
      </c>
      <c r="AH58" s="185">
        <f t="shared" si="10"/>
        <v>1.6406059944647307</v>
      </c>
      <c r="AI58" s="185">
        <f t="shared" si="10"/>
        <v>1.6734181143540252</v>
      </c>
      <c r="AJ58" s="185">
        <f t="shared" si="10"/>
        <v>1.7068864766411058</v>
      </c>
      <c r="AK58" s="185">
        <f t="shared" si="10"/>
        <v>1.7410242061739281</v>
      </c>
      <c r="AL58" s="185">
        <f t="shared" si="10"/>
        <v>1.7758446902974065</v>
      </c>
      <c r="AM58" s="185">
        <f t="shared" si="10"/>
        <v>1.8113615841033548</v>
      </c>
      <c r="AN58" s="185">
        <f t="shared" si="10"/>
        <v>1.8475888157854219</v>
      </c>
      <c r="AO58" s="185">
        <f t="shared" si="10"/>
        <v>1.8845405921011305</v>
      </c>
      <c r="AP58" s="185">
        <f t="shared" si="10"/>
        <v>1.9222314039431532</v>
      </c>
      <c r="AQ58" s="185">
        <f t="shared" si="10"/>
        <v>1.9606760320220162</v>
      </c>
      <c r="AR58" s="185">
        <f t="shared" si="10"/>
        <v>1.9998895526624565</v>
      </c>
      <c r="AS58" s="185">
        <f t="shared" si="10"/>
        <v>2.0398873437157055</v>
      </c>
      <c r="AT58" s="185">
        <f t="shared" si="10"/>
        <v>2.0806850905900198</v>
      </c>
      <c r="AU58" s="185">
        <f t="shared" si="10"/>
        <v>2.1222987924018204</v>
      </c>
      <c r="AV58" s="185">
        <f t="shared" si="10"/>
        <v>2.1647447682498568</v>
      </c>
      <c r="AW58" s="185">
        <f t="shared" si="10"/>
        <v>2.208039663614854</v>
      </c>
      <c r="AX58" s="185">
        <f t="shared" si="10"/>
        <v>2.252200456887151</v>
      </c>
      <c r="AY58" s="185">
        <f t="shared" si="10"/>
        <v>2.2972444660248938</v>
      </c>
      <c r="AZ58" s="185">
        <f t="shared" si="10"/>
        <v>2.343189355345392</v>
      </c>
      <c r="BA58" s="185">
        <f t="shared" si="10"/>
        <v>2.3900531424522997</v>
      </c>
      <c r="BB58" s="185">
        <f t="shared" si="10"/>
        <v>2.4378542053013459</v>
      </c>
      <c r="BC58" s="185">
        <f t="shared" si="10"/>
        <v>2.4866112894073726</v>
      </c>
      <c r="BD58" s="185">
        <f t="shared" si="10"/>
        <v>2.53634351519552</v>
      </c>
      <c r="BE58" s="185">
        <f t="shared" si="10"/>
        <v>2.5870703854994304</v>
      </c>
      <c r="BF58" s="185">
        <f t="shared" si="10"/>
        <v>2.6388117932094191</v>
      </c>
      <c r="BG58" s="185">
        <f t="shared" si="10"/>
        <v>2.6915880290736074</v>
      </c>
      <c r="BH58" s="185">
        <f t="shared" si="10"/>
        <v>2.7454197896550796</v>
      </c>
      <c r="BI58" s="185">
        <f t="shared" si="10"/>
        <v>2.8003281854481812</v>
      </c>
      <c r="BJ58" s="185">
        <f t="shared" si="10"/>
        <v>2.8563347491571447</v>
      </c>
      <c r="BK58" s="185">
        <f t="shared" si="10"/>
        <v>2.9134614441402875</v>
      </c>
    </row>
    <row r="59" spans="1:68" x14ac:dyDescent="0.35">
      <c r="I59" s="187"/>
    </row>
    <row r="60" spans="1:68" s="189" customFormat="1" ht="12.5" x14ac:dyDescent="0.25">
      <c r="A60" s="188"/>
      <c r="D60" s="190"/>
      <c r="E60" s="190"/>
      <c r="F60" s="190"/>
      <c r="L60" s="191"/>
      <c r="M60" s="191"/>
      <c r="N60" s="191"/>
      <c r="O60" s="191"/>
      <c r="P60" s="191"/>
      <c r="Q60" s="191"/>
      <c r="R60" s="191"/>
      <c r="S60" s="191"/>
      <c r="T60" s="191"/>
      <c r="U60" s="191"/>
      <c r="V60" s="191"/>
      <c r="W60" s="192"/>
      <c r="X60" s="191"/>
      <c r="Y60" s="191"/>
      <c r="Z60" s="191"/>
      <c r="AA60" s="191"/>
      <c r="AB60" s="191"/>
      <c r="AC60" s="191"/>
      <c r="AD60" s="191"/>
      <c r="AE60" s="191"/>
      <c r="AF60" s="191"/>
      <c r="AG60" s="191"/>
      <c r="AH60" s="191"/>
      <c r="AI60" s="191"/>
      <c r="AJ60" s="191"/>
      <c r="AK60" s="191"/>
      <c r="AL60" s="191"/>
      <c r="AM60" s="191"/>
      <c r="AN60" s="191"/>
      <c r="AO60" s="191"/>
      <c r="AP60" s="191"/>
      <c r="AQ60" s="191"/>
      <c r="AR60" s="191"/>
      <c r="AS60" s="191"/>
      <c r="AT60" s="191"/>
      <c r="AU60" s="191"/>
      <c r="AV60" s="191"/>
      <c r="AW60" s="191"/>
      <c r="AX60" s="191"/>
      <c r="AY60" s="191"/>
      <c r="AZ60" s="191"/>
      <c r="BA60" s="191"/>
      <c r="BB60" s="191"/>
      <c r="BC60" s="191"/>
      <c r="BD60" s="191"/>
      <c r="BE60" s="191"/>
      <c r="BF60" s="191"/>
      <c r="BG60" s="191"/>
      <c r="BH60" s="191"/>
      <c r="BI60" s="191"/>
      <c r="BJ60" s="191"/>
      <c r="BK60" s="191"/>
      <c r="BL60" s="191"/>
      <c r="BM60" s="191"/>
      <c r="BN60" s="191"/>
      <c r="BO60" s="191"/>
      <c r="BP60" s="191"/>
    </row>
    <row r="61" spans="1:68" s="196" customFormat="1" ht="14" x14ac:dyDescent="0.3">
      <c r="A61" s="193" t="s">
        <v>91</v>
      </c>
      <c r="B61" s="194"/>
      <c r="C61" s="194"/>
      <c r="D61" s="194"/>
      <c r="E61" s="194"/>
      <c r="F61" s="194"/>
      <c r="G61" s="195"/>
      <c r="H61" s="194"/>
      <c r="I61" s="194"/>
      <c r="J61" s="194"/>
      <c r="K61" s="194"/>
      <c r="L61" s="194"/>
      <c r="M61" s="194"/>
      <c r="N61" s="194"/>
      <c r="O61" s="194"/>
      <c r="P61" s="194"/>
      <c r="Q61" s="194"/>
      <c r="R61" s="194"/>
      <c r="S61" s="194"/>
      <c r="T61" s="194"/>
      <c r="U61" s="194"/>
      <c r="V61" s="194"/>
      <c r="W61" s="194"/>
      <c r="X61" s="194"/>
      <c r="Y61" s="194"/>
      <c r="Z61" s="194"/>
      <c r="AA61" s="194"/>
      <c r="AB61" s="194"/>
      <c r="AC61" s="194"/>
      <c r="AD61" s="194"/>
      <c r="AE61" s="194"/>
      <c r="AF61" s="194"/>
      <c r="AG61" s="194"/>
      <c r="AH61" s="194"/>
      <c r="AI61" s="194"/>
      <c r="AJ61" s="194"/>
      <c r="AK61" s="194"/>
      <c r="AL61" s="194"/>
      <c r="AM61" s="194"/>
      <c r="AN61" s="194"/>
      <c r="AO61" s="194"/>
      <c r="AP61" s="194"/>
      <c r="AQ61" s="194"/>
      <c r="AR61" s="194"/>
      <c r="AS61" s="194"/>
      <c r="AT61" s="194"/>
      <c r="AU61" s="194"/>
      <c r="AV61" s="194"/>
      <c r="AW61" s="194"/>
      <c r="AX61" s="194"/>
      <c r="AY61" s="194"/>
      <c r="AZ61" s="194"/>
      <c r="BA61" s="194"/>
      <c r="BB61" s="194"/>
      <c r="BC61" s="194"/>
      <c r="BD61" s="194"/>
      <c r="BE61" s="194"/>
      <c r="BF61" s="194"/>
      <c r="BG61" s="194"/>
      <c r="BH61" s="194"/>
      <c r="BI61" s="194"/>
      <c r="BJ61" s="194"/>
      <c r="BK61" s="194"/>
    </row>
    <row r="62" spans="1:68" s="12" customFormat="1" ht="12.75" customHeight="1" x14ac:dyDescent="0.35">
      <c r="A62" s="197"/>
      <c r="G62" s="50"/>
    </row>
    <row r="63" spans="1:68" x14ac:dyDescent="0.35">
      <c r="A63" s="198" t="s">
        <v>92</v>
      </c>
      <c r="G63" s="44"/>
      <c r="H63" s="199"/>
      <c r="K63" s="12"/>
      <c r="L63" s="12"/>
      <c r="M63" s="12"/>
      <c r="N63" s="12"/>
    </row>
    <row r="64" spans="1:68" x14ac:dyDescent="0.35">
      <c r="B64" s="11" t="s">
        <v>93</v>
      </c>
      <c r="C64" s="12"/>
      <c r="D64" s="12"/>
      <c r="E64" s="12"/>
      <c r="F64" s="200" t="s">
        <v>94</v>
      </c>
      <c r="G64" s="44" t="s">
        <v>95</v>
      </c>
      <c r="H64" s="199">
        <f t="shared" ref="H64:H69" si="11">SUM(L64:BI64)</f>
        <v>17550</v>
      </c>
      <c r="L64" s="201"/>
      <c r="M64" s="201"/>
      <c r="N64" s="202">
        <f>$U$33*$W$33</f>
        <v>450</v>
      </c>
      <c r="O64" s="202">
        <f t="shared" ref="O64:AZ64" si="12">$U$33*$W$33</f>
        <v>450</v>
      </c>
      <c r="P64" s="202">
        <f t="shared" si="12"/>
        <v>450</v>
      </c>
      <c r="Q64" s="202">
        <f t="shared" si="12"/>
        <v>450</v>
      </c>
      <c r="R64" s="202">
        <f t="shared" si="12"/>
        <v>450</v>
      </c>
      <c r="S64" s="202">
        <f t="shared" si="12"/>
        <v>450</v>
      </c>
      <c r="T64" s="202">
        <f t="shared" si="12"/>
        <v>450</v>
      </c>
      <c r="U64" s="202">
        <f t="shared" si="12"/>
        <v>450</v>
      </c>
      <c r="V64" s="202">
        <f t="shared" si="12"/>
        <v>450</v>
      </c>
      <c r="W64" s="202">
        <f t="shared" si="12"/>
        <v>450</v>
      </c>
      <c r="X64" s="202">
        <f t="shared" si="12"/>
        <v>450</v>
      </c>
      <c r="Y64" s="202">
        <f t="shared" si="12"/>
        <v>450</v>
      </c>
      <c r="Z64" s="202">
        <f t="shared" si="12"/>
        <v>450</v>
      </c>
      <c r="AA64" s="202">
        <f t="shared" si="12"/>
        <v>450</v>
      </c>
      <c r="AB64" s="202">
        <f t="shared" si="12"/>
        <v>450</v>
      </c>
      <c r="AC64" s="202">
        <f t="shared" si="12"/>
        <v>450</v>
      </c>
      <c r="AD64" s="202">
        <f t="shared" si="12"/>
        <v>450</v>
      </c>
      <c r="AE64" s="202">
        <f t="shared" si="12"/>
        <v>450</v>
      </c>
      <c r="AF64" s="202">
        <f t="shared" si="12"/>
        <v>450</v>
      </c>
      <c r="AG64" s="202">
        <f t="shared" si="12"/>
        <v>450</v>
      </c>
      <c r="AH64" s="202">
        <f t="shared" si="12"/>
        <v>450</v>
      </c>
      <c r="AI64" s="202">
        <f t="shared" si="12"/>
        <v>450</v>
      </c>
      <c r="AJ64" s="202">
        <f t="shared" si="12"/>
        <v>450</v>
      </c>
      <c r="AK64" s="202">
        <f t="shared" si="12"/>
        <v>450</v>
      </c>
      <c r="AL64" s="202">
        <f t="shared" si="12"/>
        <v>450</v>
      </c>
      <c r="AM64" s="202">
        <f t="shared" si="12"/>
        <v>450</v>
      </c>
      <c r="AN64" s="202">
        <f t="shared" si="12"/>
        <v>450</v>
      </c>
      <c r="AO64" s="202">
        <f t="shared" si="12"/>
        <v>450</v>
      </c>
      <c r="AP64" s="202">
        <f t="shared" si="12"/>
        <v>450</v>
      </c>
      <c r="AQ64" s="202">
        <f t="shared" si="12"/>
        <v>450</v>
      </c>
      <c r="AR64" s="202">
        <f t="shared" si="12"/>
        <v>450</v>
      </c>
      <c r="AS64" s="202">
        <f t="shared" si="12"/>
        <v>450</v>
      </c>
      <c r="AT64" s="202">
        <f t="shared" si="12"/>
        <v>450</v>
      </c>
      <c r="AU64" s="202">
        <f t="shared" si="12"/>
        <v>450</v>
      </c>
      <c r="AV64" s="202">
        <f t="shared" si="12"/>
        <v>450</v>
      </c>
      <c r="AW64" s="202">
        <f t="shared" si="12"/>
        <v>450</v>
      </c>
      <c r="AX64" s="202">
        <f t="shared" si="12"/>
        <v>450</v>
      </c>
      <c r="AY64" s="202">
        <f t="shared" si="12"/>
        <v>450</v>
      </c>
      <c r="AZ64" s="202">
        <f t="shared" si="12"/>
        <v>450</v>
      </c>
      <c r="BA64" s="201"/>
      <c r="BB64" s="201"/>
      <c r="BC64" s="201"/>
      <c r="BD64" s="201"/>
      <c r="BE64" s="201"/>
      <c r="BF64" s="201"/>
      <c r="BG64" s="201"/>
      <c r="BH64" s="201"/>
      <c r="BI64" s="201"/>
    </row>
    <row r="65" spans="2:63" x14ac:dyDescent="0.35">
      <c r="B65" s="11" t="s">
        <v>96</v>
      </c>
      <c r="C65" s="12"/>
      <c r="D65" s="12"/>
      <c r="E65" s="12"/>
      <c r="F65" s="200" t="s">
        <v>94</v>
      </c>
      <c r="G65" s="44" t="s">
        <v>95</v>
      </c>
      <c r="H65" s="199">
        <f t="shared" si="11"/>
        <v>41850</v>
      </c>
      <c r="L65" s="201"/>
      <c r="M65" s="201"/>
      <c r="N65" s="202">
        <f>$U$38*$W$38</f>
        <v>1550</v>
      </c>
      <c r="O65" s="202">
        <f t="shared" ref="O65:AN65" si="13">$U$38*$W$38</f>
        <v>1550</v>
      </c>
      <c r="P65" s="202">
        <f t="shared" si="13"/>
        <v>1550</v>
      </c>
      <c r="Q65" s="202">
        <f t="shared" si="13"/>
        <v>1550</v>
      </c>
      <c r="R65" s="202">
        <f t="shared" si="13"/>
        <v>1550</v>
      </c>
      <c r="S65" s="202">
        <f t="shared" si="13"/>
        <v>1550</v>
      </c>
      <c r="T65" s="202">
        <f t="shared" si="13"/>
        <v>1550</v>
      </c>
      <c r="U65" s="202">
        <f t="shared" si="13"/>
        <v>1550</v>
      </c>
      <c r="V65" s="202">
        <f t="shared" si="13"/>
        <v>1550</v>
      </c>
      <c r="W65" s="202">
        <f t="shared" si="13"/>
        <v>1550</v>
      </c>
      <c r="X65" s="202">
        <f t="shared" si="13"/>
        <v>1550</v>
      </c>
      <c r="Y65" s="202">
        <f t="shared" si="13"/>
        <v>1550</v>
      </c>
      <c r="Z65" s="202">
        <f t="shared" si="13"/>
        <v>1550</v>
      </c>
      <c r="AA65" s="202">
        <f t="shared" si="13"/>
        <v>1550</v>
      </c>
      <c r="AB65" s="202">
        <f t="shared" si="13"/>
        <v>1550</v>
      </c>
      <c r="AC65" s="202">
        <f t="shared" si="13"/>
        <v>1550</v>
      </c>
      <c r="AD65" s="202">
        <f t="shared" si="13"/>
        <v>1550</v>
      </c>
      <c r="AE65" s="202">
        <f t="shared" si="13"/>
        <v>1550</v>
      </c>
      <c r="AF65" s="202">
        <f t="shared" si="13"/>
        <v>1550</v>
      </c>
      <c r="AG65" s="202">
        <f t="shared" si="13"/>
        <v>1550</v>
      </c>
      <c r="AH65" s="202">
        <f t="shared" si="13"/>
        <v>1550</v>
      </c>
      <c r="AI65" s="202">
        <f t="shared" si="13"/>
        <v>1550</v>
      </c>
      <c r="AJ65" s="202">
        <f t="shared" si="13"/>
        <v>1550</v>
      </c>
      <c r="AK65" s="202">
        <f t="shared" si="13"/>
        <v>1550</v>
      </c>
      <c r="AL65" s="202">
        <f t="shared" si="13"/>
        <v>1550</v>
      </c>
      <c r="AM65" s="202">
        <f t="shared" si="13"/>
        <v>1550</v>
      </c>
      <c r="AN65" s="202">
        <f t="shared" si="13"/>
        <v>1550</v>
      </c>
      <c r="AO65" s="203"/>
      <c r="AP65" s="203"/>
      <c r="AQ65" s="203"/>
      <c r="AR65" s="203"/>
      <c r="AS65" s="203"/>
      <c r="AT65" s="203"/>
      <c r="AU65" s="203"/>
      <c r="AV65" s="203"/>
      <c r="AW65" s="203"/>
      <c r="AX65" s="203"/>
      <c r="AY65" s="203"/>
      <c r="AZ65" s="203"/>
      <c r="BA65" s="201"/>
      <c r="BB65" s="201"/>
      <c r="BC65" s="201"/>
      <c r="BD65" s="201"/>
      <c r="BE65" s="201"/>
      <c r="BF65" s="201"/>
      <c r="BG65" s="201"/>
      <c r="BH65" s="201"/>
      <c r="BI65" s="201"/>
    </row>
    <row r="66" spans="2:63" x14ac:dyDescent="0.35">
      <c r="B66" s="11" t="s">
        <v>97</v>
      </c>
      <c r="C66" s="12"/>
      <c r="D66" s="12"/>
      <c r="E66" s="12"/>
      <c r="F66" s="200" t="s">
        <v>94</v>
      </c>
      <c r="G66" s="44" t="s">
        <v>95</v>
      </c>
      <c r="H66" s="199">
        <f t="shared" si="11"/>
        <v>140400</v>
      </c>
      <c r="L66" s="201"/>
      <c r="M66" s="201"/>
      <c r="N66" s="204">
        <f t="shared" ref="N66:U66" si="14">$U$43*$W$43</f>
        <v>3600</v>
      </c>
      <c r="O66" s="204">
        <f t="shared" si="14"/>
        <v>3600</v>
      </c>
      <c r="P66" s="204">
        <f t="shared" si="14"/>
        <v>3600</v>
      </c>
      <c r="Q66" s="204">
        <f t="shared" si="14"/>
        <v>3600</v>
      </c>
      <c r="R66" s="204">
        <f t="shared" si="14"/>
        <v>3600</v>
      </c>
      <c r="S66" s="204">
        <f t="shared" si="14"/>
        <v>3600</v>
      </c>
      <c r="T66" s="204">
        <f t="shared" si="14"/>
        <v>3600</v>
      </c>
      <c r="U66" s="204">
        <f t="shared" si="14"/>
        <v>3600</v>
      </c>
      <c r="V66" s="204">
        <f>$U$43*$W$43</f>
        <v>3600</v>
      </c>
      <c r="W66" s="202">
        <f t="shared" ref="W66:AZ66" si="15">$U$43*$W$43</f>
        <v>3600</v>
      </c>
      <c r="X66" s="202">
        <f t="shared" si="15"/>
        <v>3600</v>
      </c>
      <c r="Y66" s="202">
        <f t="shared" si="15"/>
        <v>3600</v>
      </c>
      <c r="Z66" s="202">
        <f t="shared" si="15"/>
        <v>3600</v>
      </c>
      <c r="AA66" s="202">
        <f t="shared" si="15"/>
        <v>3600</v>
      </c>
      <c r="AB66" s="202">
        <f t="shared" si="15"/>
        <v>3600</v>
      </c>
      <c r="AC66" s="202">
        <f t="shared" si="15"/>
        <v>3600</v>
      </c>
      <c r="AD66" s="202">
        <f t="shared" si="15"/>
        <v>3600</v>
      </c>
      <c r="AE66" s="202">
        <f t="shared" si="15"/>
        <v>3600</v>
      </c>
      <c r="AF66" s="202">
        <f t="shared" si="15"/>
        <v>3600</v>
      </c>
      <c r="AG66" s="202">
        <f t="shared" si="15"/>
        <v>3600</v>
      </c>
      <c r="AH66" s="202">
        <f t="shared" si="15"/>
        <v>3600</v>
      </c>
      <c r="AI66" s="202">
        <f t="shared" si="15"/>
        <v>3600</v>
      </c>
      <c r="AJ66" s="202">
        <f t="shared" si="15"/>
        <v>3600</v>
      </c>
      <c r="AK66" s="202">
        <f t="shared" si="15"/>
        <v>3600</v>
      </c>
      <c r="AL66" s="202">
        <f t="shared" si="15"/>
        <v>3600</v>
      </c>
      <c r="AM66" s="202">
        <f t="shared" si="15"/>
        <v>3600</v>
      </c>
      <c r="AN66" s="202">
        <f t="shared" si="15"/>
        <v>3600</v>
      </c>
      <c r="AO66" s="202">
        <f t="shared" si="15"/>
        <v>3600</v>
      </c>
      <c r="AP66" s="202">
        <f t="shared" si="15"/>
        <v>3600</v>
      </c>
      <c r="AQ66" s="202">
        <f t="shared" si="15"/>
        <v>3600</v>
      </c>
      <c r="AR66" s="202">
        <f t="shared" si="15"/>
        <v>3600</v>
      </c>
      <c r="AS66" s="202">
        <f t="shared" si="15"/>
        <v>3600</v>
      </c>
      <c r="AT66" s="202">
        <f t="shared" si="15"/>
        <v>3600</v>
      </c>
      <c r="AU66" s="202">
        <f t="shared" si="15"/>
        <v>3600</v>
      </c>
      <c r="AV66" s="202">
        <f t="shared" si="15"/>
        <v>3600</v>
      </c>
      <c r="AW66" s="202">
        <f t="shared" si="15"/>
        <v>3600</v>
      </c>
      <c r="AX66" s="202">
        <f t="shared" si="15"/>
        <v>3600</v>
      </c>
      <c r="AY66" s="202">
        <f t="shared" si="15"/>
        <v>3600</v>
      </c>
      <c r="AZ66" s="202">
        <f t="shared" si="15"/>
        <v>3600</v>
      </c>
      <c r="BA66" s="201"/>
      <c r="BB66" s="201"/>
      <c r="BC66" s="201"/>
      <c r="BD66" s="201"/>
      <c r="BE66" s="201"/>
      <c r="BF66" s="201"/>
      <c r="BG66" s="201"/>
      <c r="BH66" s="201"/>
      <c r="BI66" s="201"/>
    </row>
    <row r="67" spans="2:63" x14ac:dyDescent="0.35">
      <c r="B67" s="200" t="s">
        <v>98</v>
      </c>
      <c r="C67" s="200"/>
      <c r="D67" s="200"/>
      <c r="E67" s="200"/>
      <c r="F67" s="200" t="s">
        <v>94</v>
      </c>
      <c r="G67" s="44" t="s">
        <v>95</v>
      </c>
      <c r="H67" s="199">
        <f t="shared" si="11"/>
        <v>3600</v>
      </c>
      <c r="L67" s="205"/>
      <c r="M67" s="201"/>
      <c r="R67" s="202">
        <f>$U$47*$W$47</f>
        <v>600</v>
      </c>
      <c r="X67" s="202">
        <f>$U$47*$W$47</f>
        <v>600</v>
      </c>
      <c r="AD67" s="202">
        <f>$U$47*$W$47</f>
        <v>600</v>
      </c>
      <c r="AJ67" s="202">
        <f>$U$47*$W$47</f>
        <v>600</v>
      </c>
      <c r="AP67" s="202">
        <f>$U$47*$W$47</f>
        <v>600</v>
      </c>
      <c r="AV67" s="202">
        <f>$U$47*$W$47</f>
        <v>600</v>
      </c>
      <c r="BA67" s="201"/>
      <c r="BB67" s="205"/>
      <c r="BC67" s="201"/>
      <c r="BD67" s="201"/>
      <c r="BE67" s="201"/>
      <c r="BF67" s="201"/>
      <c r="BG67" s="201"/>
      <c r="BH67" s="201"/>
      <c r="BI67" s="201"/>
    </row>
    <row r="68" spans="2:63" x14ac:dyDescent="0.35">
      <c r="B68" s="11" t="s">
        <v>99</v>
      </c>
      <c r="C68" s="12"/>
      <c r="D68" s="12"/>
      <c r="E68" s="12"/>
      <c r="F68" s="200" t="s">
        <v>94</v>
      </c>
      <c r="G68" s="44" t="s">
        <v>95</v>
      </c>
      <c r="H68" s="199">
        <f t="shared" si="11"/>
        <v>856.09756097561024</v>
      </c>
      <c r="L68" s="201"/>
      <c r="M68" s="201"/>
      <c r="N68" s="202">
        <f>$U$50*$W$50</f>
        <v>21.951219512195124</v>
      </c>
      <c r="O68" s="202">
        <f t="shared" ref="O68:AZ68" si="16">$U$50*$W$50</f>
        <v>21.951219512195124</v>
      </c>
      <c r="P68" s="202">
        <f t="shared" si="16"/>
        <v>21.951219512195124</v>
      </c>
      <c r="Q68" s="202">
        <f t="shared" si="16"/>
        <v>21.951219512195124</v>
      </c>
      <c r="R68" s="202">
        <f t="shared" si="16"/>
        <v>21.951219512195124</v>
      </c>
      <c r="S68" s="202">
        <f t="shared" si="16"/>
        <v>21.951219512195124</v>
      </c>
      <c r="T68" s="202">
        <f t="shared" si="16"/>
        <v>21.951219512195124</v>
      </c>
      <c r="U68" s="202">
        <f t="shared" si="16"/>
        <v>21.951219512195124</v>
      </c>
      <c r="V68" s="202">
        <f t="shared" si="16"/>
        <v>21.951219512195124</v>
      </c>
      <c r="W68" s="202">
        <f t="shared" si="16"/>
        <v>21.951219512195124</v>
      </c>
      <c r="X68" s="202">
        <f t="shared" si="16"/>
        <v>21.951219512195124</v>
      </c>
      <c r="Y68" s="202">
        <f t="shared" si="16"/>
        <v>21.951219512195124</v>
      </c>
      <c r="Z68" s="202">
        <f t="shared" si="16"/>
        <v>21.951219512195124</v>
      </c>
      <c r="AA68" s="202">
        <f t="shared" si="16"/>
        <v>21.951219512195124</v>
      </c>
      <c r="AB68" s="202">
        <f t="shared" si="16"/>
        <v>21.951219512195124</v>
      </c>
      <c r="AC68" s="202">
        <f t="shared" si="16"/>
        <v>21.951219512195124</v>
      </c>
      <c r="AD68" s="202">
        <f t="shared" si="16"/>
        <v>21.951219512195124</v>
      </c>
      <c r="AE68" s="202">
        <f t="shared" si="16"/>
        <v>21.951219512195124</v>
      </c>
      <c r="AF68" s="202">
        <f t="shared" si="16"/>
        <v>21.951219512195124</v>
      </c>
      <c r="AG68" s="202">
        <f t="shared" si="16"/>
        <v>21.951219512195124</v>
      </c>
      <c r="AH68" s="202">
        <f t="shared" si="16"/>
        <v>21.951219512195124</v>
      </c>
      <c r="AI68" s="202">
        <f t="shared" si="16"/>
        <v>21.951219512195124</v>
      </c>
      <c r="AJ68" s="202">
        <f t="shared" si="16"/>
        <v>21.951219512195124</v>
      </c>
      <c r="AK68" s="202">
        <f t="shared" si="16"/>
        <v>21.951219512195124</v>
      </c>
      <c r="AL68" s="202">
        <f t="shared" si="16"/>
        <v>21.951219512195124</v>
      </c>
      <c r="AM68" s="202">
        <f t="shared" si="16"/>
        <v>21.951219512195124</v>
      </c>
      <c r="AN68" s="202">
        <f t="shared" si="16"/>
        <v>21.951219512195124</v>
      </c>
      <c r="AO68" s="202">
        <f t="shared" si="16"/>
        <v>21.951219512195124</v>
      </c>
      <c r="AP68" s="202">
        <f t="shared" si="16"/>
        <v>21.951219512195124</v>
      </c>
      <c r="AQ68" s="202">
        <f t="shared" si="16"/>
        <v>21.951219512195124</v>
      </c>
      <c r="AR68" s="202">
        <f t="shared" si="16"/>
        <v>21.951219512195124</v>
      </c>
      <c r="AS68" s="202">
        <f t="shared" si="16"/>
        <v>21.951219512195124</v>
      </c>
      <c r="AT68" s="202">
        <f t="shared" si="16"/>
        <v>21.951219512195124</v>
      </c>
      <c r="AU68" s="202">
        <f t="shared" si="16"/>
        <v>21.951219512195124</v>
      </c>
      <c r="AV68" s="202">
        <f t="shared" si="16"/>
        <v>21.951219512195124</v>
      </c>
      <c r="AW68" s="202">
        <f t="shared" si="16"/>
        <v>21.951219512195124</v>
      </c>
      <c r="AX68" s="202">
        <f t="shared" si="16"/>
        <v>21.951219512195124</v>
      </c>
      <c r="AY68" s="202">
        <f t="shared" si="16"/>
        <v>21.951219512195124</v>
      </c>
      <c r="AZ68" s="202">
        <f t="shared" si="16"/>
        <v>21.951219512195124</v>
      </c>
      <c r="BA68" s="201"/>
      <c r="BB68" s="201"/>
      <c r="BC68" s="201"/>
      <c r="BD68" s="201"/>
      <c r="BE68" s="201"/>
      <c r="BF68" s="201"/>
      <c r="BG68" s="201"/>
      <c r="BH68" s="201"/>
      <c r="BI68" s="201"/>
    </row>
    <row r="69" spans="2:63" x14ac:dyDescent="0.35">
      <c r="B69" s="11" t="s">
        <v>100</v>
      </c>
      <c r="C69" s="12"/>
      <c r="D69" s="12"/>
      <c r="E69" s="12"/>
      <c r="F69" s="200" t="s">
        <v>94</v>
      </c>
      <c r="G69" s="44" t="s">
        <v>95</v>
      </c>
      <c r="H69" s="199">
        <f t="shared" si="11"/>
        <v>1170</v>
      </c>
      <c r="L69" s="201"/>
      <c r="M69" s="201"/>
      <c r="N69" s="202">
        <f>$U$52*$W$52</f>
        <v>30</v>
      </c>
      <c r="O69" s="202">
        <f t="shared" ref="O69:AZ69" si="17">$U$52*$W$52</f>
        <v>30</v>
      </c>
      <c r="P69" s="202">
        <f t="shared" si="17"/>
        <v>30</v>
      </c>
      <c r="Q69" s="202">
        <f t="shared" si="17"/>
        <v>30</v>
      </c>
      <c r="R69" s="202">
        <f t="shared" si="17"/>
        <v>30</v>
      </c>
      <c r="S69" s="202">
        <f t="shared" si="17"/>
        <v>30</v>
      </c>
      <c r="T69" s="202">
        <f t="shared" si="17"/>
        <v>30</v>
      </c>
      <c r="U69" s="202">
        <f t="shared" si="17"/>
        <v>30</v>
      </c>
      <c r="V69" s="202">
        <f t="shared" si="17"/>
        <v>30</v>
      </c>
      <c r="W69" s="202">
        <f t="shared" si="17"/>
        <v>30</v>
      </c>
      <c r="X69" s="202">
        <f t="shared" si="17"/>
        <v>30</v>
      </c>
      <c r="Y69" s="202">
        <f t="shared" si="17"/>
        <v>30</v>
      </c>
      <c r="Z69" s="202">
        <f t="shared" si="17"/>
        <v>30</v>
      </c>
      <c r="AA69" s="202">
        <f t="shared" si="17"/>
        <v>30</v>
      </c>
      <c r="AB69" s="202">
        <f t="shared" si="17"/>
        <v>30</v>
      </c>
      <c r="AC69" s="202">
        <f t="shared" si="17"/>
        <v>30</v>
      </c>
      <c r="AD69" s="202">
        <f t="shared" si="17"/>
        <v>30</v>
      </c>
      <c r="AE69" s="202">
        <f t="shared" si="17"/>
        <v>30</v>
      </c>
      <c r="AF69" s="202">
        <f t="shared" si="17"/>
        <v>30</v>
      </c>
      <c r="AG69" s="202">
        <f t="shared" si="17"/>
        <v>30</v>
      </c>
      <c r="AH69" s="202">
        <f t="shared" si="17"/>
        <v>30</v>
      </c>
      <c r="AI69" s="202">
        <f t="shared" si="17"/>
        <v>30</v>
      </c>
      <c r="AJ69" s="202">
        <f t="shared" si="17"/>
        <v>30</v>
      </c>
      <c r="AK69" s="202">
        <f t="shared" si="17"/>
        <v>30</v>
      </c>
      <c r="AL69" s="202">
        <f t="shared" si="17"/>
        <v>30</v>
      </c>
      <c r="AM69" s="202">
        <f t="shared" si="17"/>
        <v>30</v>
      </c>
      <c r="AN69" s="202">
        <f t="shared" si="17"/>
        <v>30</v>
      </c>
      <c r="AO69" s="202">
        <f t="shared" si="17"/>
        <v>30</v>
      </c>
      <c r="AP69" s="202">
        <f t="shared" si="17"/>
        <v>30</v>
      </c>
      <c r="AQ69" s="202">
        <f t="shared" si="17"/>
        <v>30</v>
      </c>
      <c r="AR69" s="202">
        <f t="shared" si="17"/>
        <v>30</v>
      </c>
      <c r="AS69" s="202">
        <f t="shared" si="17"/>
        <v>30</v>
      </c>
      <c r="AT69" s="202">
        <f t="shared" si="17"/>
        <v>30</v>
      </c>
      <c r="AU69" s="202">
        <f t="shared" si="17"/>
        <v>30</v>
      </c>
      <c r="AV69" s="202">
        <f t="shared" si="17"/>
        <v>30</v>
      </c>
      <c r="AW69" s="202">
        <f t="shared" si="17"/>
        <v>30</v>
      </c>
      <c r="AX69" s="202">
        <f t="shared" si="17"/>
        <v>30</v>
      </c>
      <c r="AY69" s="202">
        <f t="shared" si="17"/>
        <v>30</v>
      </c>
      <c r="AZ69" s="202">
        <f t="shared" si="17"/>
        <v>30</v>
      </c>
      <c r="BA69" s="201"/>
      <c r="BB69" s="201"/>
      <c r="BC69" s="201"/>
      <c r="BD69" s="201"/>
      <c r="BE69" s="201"/>
      <c r="BF69" s="201"/>
      <c r="BG69" s="201"/>
      <c r="BH69" s="201"/>
      <c r="BI69" s="201"/>
    </row>
    <row r="70" spans="2:63" x14ac:dyDescent="0.35">
      <c r="B70" s="11"/>
      <c r="C70" s="12"/>
      <c r="D70" s="12"/>
      <c r="E70" s="12"/>
      <c r="F70" s="200"/>
      <c r="G70" s="44"/>
      <c r="H70" s="199"/>
      <c r="L70" s="201"/>
      <c r="M70" s="201"/>
      <c r="AZ70" s="12"/>
      <c r="BA70" s="201"/>
      <c r="BB70" s="201"/>
      <c r="BC70" s="201"/>
      <c r="BD70" s="201"/>
      <c r="BE70" s="201"/>
      <c r="BF70" s="201"/>
      <c r="BG70" s="201"/>
      <c r="BH70" s="201"/>
      <c r="BI70" s="201"/>
      <c r="BJ70" s="12"/>
      <c r="BK70" s="12"/>
    </row>
    <row r="71" spans="2:63" x14ac:dyDescent="0.35">
      <c r="B71" s="11" t="s">
        <v>101</v>
      </c>
      <c r="C71" s="12"/>
      <c r="D71" s="12"/>
      <c r="E71" s="12"/>
      <c r="F71" s="200" t="s">
        <v>102</v>
      </c>
      <c r="G71" s="44" t="s">
        <v>95</v>
      </c>
      <c r="H71" s="199">
        <f>SUM(L71:BI71)</f>
        <v>159750</v>
      </c>
      <c r="L71" s="201"/>
      <c r="M71" s="201"/>
      <c r="N71" s="12"/>
      <c r="O71" s="12"/>
      <c r="P71" s="12"/>
      <c r="Q71" s="12"/>
      <c r="R71" s="12"/>
      <c r="S71" s="12"/>
      <c r="T71" s="12"/>
      <c r="U71" s="12"/>
      <c r="V71" s="12"/>
      <c r="W71" s="12"/>
      <c r="X71" s="12"/>
      <c r="Y71" s="12"/>
      <c r="Z71" s="12"/>
      <c r="AA71" s="12"/>
      <c r="AB71" s="12"/>
      <c r="AC71" s="12">
        <f>($U$36/3*$W$36+$U$37/3*$W$37)</f>
        <v>53250</v>
      </c>
      <c r="AD71" s="12">
        <f>($U$36/3*$W$36+$U$37/3*$W$37)</f>
        <v>53250</v>
      </c>
      <c r="AE71" s="12">
        <f>($U$36/3*$W$36+$U$37/3*$W$37)</f>
        <v>53250</v>
      </c>
      <c r="AF71" s="12"/>
      <c r="AG71" s="12"/>
      <c r="AH71" s="12"/>
      <c r="AI71" s="12"/>
      <c r="AJ71" s="12"/>
      <c r="AK71" s="12"/>
      <c r="AL71" s="12"/>
      <c r="AM71" s="12"/>
      <c r="AN71" s="12"/>
      <c r="AO71" s="12"/>
      <c r="AP71" s="12"/>
      <c r="AQ71" s="12"/>
      <c r="AR71" s="12"/>
      <c r="AS71" s="12"/>
      <c r="AT71" s="12"/>
      <c r="AU71" s="12"/>
      <c r="AV71" s="12"/>
      <c r="AW71" s="12"/>
      <c r="AX71" s="12"/>
      <c r="AY71" s="12"/>
      <c r="AZ71" s="12"/>
      <c r="BA71" s="201"/>
      <c r="BB71" s="201"/>
      <c r="BC71" s="201"/>
      <c r="BD71" s="201"/>
      <c r="BE71" s="201"/>
      <c r="BF71" s="201"/>
      <c r="BG71" s="201"/>
      <c r="BH71" s="201"/>
      <c r="BI71" s="201"/>
      <c r="BJ71" s="12"/>
      <c r="BK71" s="12"/>
    </row>
    <row r="72" spans="2:63" x14ac:dyDescent="0.35">
      <c r="B72" s="11"/>
      <c r="C72" s="12"/>
      <c r="D72" s="12"/>
      <c r="E72" s="12"/>
      <c r="F72" s="200"/>
      <c r="G72" s="44"/>
      <c r="H72" s="199"/>
      <c r="K72" s="12"/>
      <c r="L72" s="12"/>
      <c r="M72" s="12"/>
      <c r="N72" s="12"/>
      <c r="AZ72" s="12"/>
      <c r="BA72" s="201"/>
      <c r="BB72" s="201"/>
      <c r="BC72" s="201"/>
      <c r="BD72" s="201"/>
      <c r="BE72" s="201"/>
      <c r="BF72" s="201"/>
      <c r="BG72" s="201"/>
      <c r="BH72" s="201"/>
      <c r="BI72" s="201"/>
      <c r="BJ72" s="12"/>
      <c r="BK72" s="12"/>
    </row>
    <row r="73" spans="2:63" x14ac:dyDescent="0.35">
      <c r="H73" s="199"/>
      <c r="K73" s="12"/>
      <c r="L73" s="12"/>
      <c r="M73" s="12"/>
      <c r="N73" s="12"/>
    </row>
    <row r="74" spans="2:63" x14ac:dyDescent="0.35">
      <c r="B74" t="str">
        <f t="shared" ref="B74:B79" si="18">B64</f>
        <v>Item 1 -  Dose savings</v>
      </c>
      <c r="F74" t="str">
        <f t="shared" ref="F74:F79" si="19">F64</f>
        <v>OM&amp;A</v>
      </c>
      <c r="G74" s="44" t="s">
        <v>103</v>
      </c>
      <c r="H74" s="199">
        <f>SUM(L74:BI74)</f>
        <v>28934.377633176711</v>
      </c>
      <c r="L74" s="201"/>
      <c r="M74" s="201"/>
      <c r="N74" s="202">
        <f t="shared" ref="N74:AZ79" si="20">N64*N$58</f>
        <v>496.83636144000002</v>
      </c>
      <c r="O74" s="202">
        <f t="shared" si="20"/>
        <v>506.77308866880003</v>
      </c>
      <c r="P74" s="202">
        <f t="shared" si="20"/>
        <v>516.90855044217597</v>
      </c>
      <c r="Q74" s="202">
        <f t="shared" si="20"/>
        <v>527.24672145101954</v>
      </c>
      <c r="R74" s="202">
        <f t="shared" si="20"/>
        <v>537.79165588004003</v>
      </c>
      <c r="S74" s="202">
        <f t="shared" si="20"/>
        <v>548.54748899764081</v>
      </c>
      <c r="T74" s="202">
        <f t="shared" si="20"/>
        <v>559.51843877759359</v>
      </c>
      <c r="U74" s="202">
        <f t="shared" si="20"/>
        <v>570.70880755314545</v>
      </c>
      <c r="V74" s="202">
        <f t="shared" si="20"/>
        <v>582.12298370420831</v>
      </c>
      <c r="W74" s="202">
        <f t="shared" si="20"/>
        <v>593.76544337829262</v>
      </c>
      <c r="X74" s="202">
        <f t="shared" si="20"/>
        <v>605.64075224585849</v>
      </c>
      <c r="Y74" s="202">
        <f t="shared" si="20"/>
        <v>617.75356729077566</v>
      </c>
      <c r="Z74" s="202">
        <f t="shared" si="20"/>
        <v>630.10863863659119</v>
      </c>
      <c r="AA74" s="202">
        <f t="shared" si="20"/>
        <v>642.71081140932301</v>
      </c>
      <c r="AB74" s="202">
        <f t="shared" si="20"/>
        <v>655.5650276375095</v>
      </c>
      <c r="AC74" s="202">
        <f t="shared" si="20"/>
        <v>668.67632819025971</v>
      </c>
      <c r="AD74" s="202">
        <f t="shared" si="20"/>
        <v>682.049854754065</v>
      </c>
      <c r="AE74" s="202">
        <f t="shared" si="20"/>
        <v>695.69085184914627</v>
      </c>
      <c r="AF74" s="202">
        <f t="shared" si="20"/>
        <v>709.60466888612916</v>
      </c>
      <c r="AG74" s="202">
        <f t="shared" si="20"/>
        <v>723.79676226385175</v>
      </c>
      <c r="AH74" s="202">
        <f t="shared" si="20"/>
        <v>738.27269750912876</v>
      </c>
      <c r="AI74" s="202">
        <f t="shared" si="20"/>
        <v>753.03815145931139</v>
      </c>
      <c r="AJ74" s="202">
        <f t="shared" si="20"/>
        <v>768.0989144884976</v>
      </c>
      <c r="AK74" s="202">
        <f t="shared" si="20"/>
        <v>783.46089277826763</v>
      </c>
      <c r="AL74" s="202">
        <f t="shared" si="20"/>
        <v>799.13011063383294</v>
      </c>
      <c r="AM74" s="202">
        <f t="shared" si="20"/>
        <v>815.11271284650968</v>
      </c>
      <c r="AN74" s="202">
        <f t="shared" si="20"/>
        <v>831.41496710343984</v>
      </c>
      <c r="AO74" s="202">
        <f t="shared" si="20"/>
        <v>848.04326644550872</v>
      </c>
      <c r="AP74" s="202">
        <f t="shared" si="20"/>
        <v>865.00413177441897</v>
      </c>
      <c r="AQ74" s="202">
        <f t="shared" si="20"/>
        <v>882.30421440990733</v>
      </c>
      <c r="AR74" s="202">
        <f t="shared" si="20"/>
        <v>899.95029869810537</v>
      </c>
      <c r="AS74" s="202">
        <f t="shared" si="20"/>
        <v>917.94930467206746</v>
      </c>
      <c r="AT74" s="202">
        <f t="shared" si="20"/>
        <v>936.3082907655089</v>
      </c>
      <c r="AU74" s="202">
        <f t="shared" si="20"/>
        <v>955.03445658081921</v>
      </c>
      <c r="AV74" s="202">
        <f t="shared" si="20"/>
        <v>974.13514571243559</v>
      </c>
      <c r="AW74" s="202">
        <f t="shared" si="20"/>
        <v>993.61784862668435</v>
      </c>
      <c r="AX74" s="202">
        <f t="shared" si="20"/>
        <v>1013.4902055992179</v>
      </c>
      <c r="AY74" s="202">
        <f t="shared" si="20"/>
        <v>1033.7600097112022</v>
      </c>
      <c r="AZ74" s="202">
        <f t="shared" si="20"/>
        <v>1054.4352099054263</v>
      </c>
      <c r="BA74" s="201"/>
      <c r="BB74" s="201"/>
      <c r="BC74" s="201"/>
      <c r="BD74" s="201"/>
      <c r="BE74" s="201"/>
      <c r="BF74" s="201"/>
      <c r="BG74" s="201"/>
      <c r="BH74" s="201"/>
      <c r="BI74" s="201"/>
    </row>
    <row r="75" spans="2:63" s="12" customFormat="1" x14ac:dyDescent="0.35">
      <c r="B75" s="12" t="str">
        <f t="shared" si="18"/>
        <v xml:space="preserve">Item 3 - 3rd Party Sales </v>
      </c>
      <c r="F75" s="12" t="str">
        <f t="shared" si="19"/>
        <v>OM&amp;A</v>
      </c>
      <c r="G75" s="206" t="s">
        <v>103</v>
      </c>
      <c r="H75" s="207">
        <f t="shared" ref="H75:H82" si="21">SUM(L75:BI75)</f>
        <v>60485.63363983755</v>
      </c>
      <c r="N75" s="204">
        <f t="shared" si="20"/>
        <v>1711.32524496</v>
      </c>
      <c r="O75" s="204">
        <f t="shared" si="20"/>
        <v>1745.5517498592001</v>
      </c>
      <c r="P75" s="204">
        <f t="shared" si="20"/>
        <v>1780.4627848563841</v>
      </c>
      <c r="Q75" s="204">
        <f t="shared" si="20"/>
        <v>1816.0720405535119</v>
      </c>
      <c r="R75" s="204">
        <f t="shared" si="20"/>
        <v>1852.3934813645822</v>
      </c>
      <c r="S75" s="204">
        <f t="shared" si="20"/>
        <v>1889.4413509918738</v>
      </c>
      <c r="T75" s="204">
        <f t="shared" si="20"/>
        <v>1927.2301780117114</v>
      </c>
      <c r="U75" s="204">
        <f t="shared" si="20"/>
        <v>1965.7747815719456</v>
      </c>
      <c r="V75" s="204">
        <f t="shared" si="20"/>
        <v>2005.0902772033842</v>
      </c>
      <c r="W75" s="204">
        <f t="shared" si="20"/>
        <v>2045.1920827474521</v>
      </c>
      <c r="X75" s="204">
        <f t="shared" si="20"/>
        <v>2086.0959244024011</v>
      </c>
      <c r="Y75" s="204">
        <f t="shared" si="20"/>
        <v>2127.8178428904494</v>
      </c>
      <c r="Z75" s="204">
        <f t="shared" si="20"/>
        <v>2170.3741997482584</v>
      </c>
      <c r="AA75" s="204">
        <f t="shared" si="20"/>
        <v>2213.7816837432238</v>
      </c>
      <c r="AB75" s="204">
        <f t="shared" si="20"/>
        <v>2258.0573174180881</v>
      </c>
      <c r="AC75" s="204">
        <f t="shared" si="20"/>
        <v>2303.21846376645</v>
      </c>
      <c r="AD75" s="204">
        <f t="shared" si="20"/>
        <v>2349.2828330417792</v>
      </c>
      <c r="AE75" s="204">
        <f>AE65*AE$58</f>
        <v>2396.2684897026152</v>
      </c>
      <c r="AF75" s="204">
        <f t="shared" si="20"/>
        <v>2444.1938594966673</v>
      </c>
      <c r="AG75" s="204">
        <f t="shared" si="20"/>
        <v>2493.0777366866005</v>
      </c>
      <c r="AH75" s="204">
        <f t="shared" si="20"/>
        <v>2542.9392914203327</v>
      </c>
      <c r="AI75" s="204">
        <f t="shared" si="20"/>
        <v>2593.798077248739</v>
      </c>
      <c r="AJ75" s="204">
        <f t="shared" si="20"/>
        <v>2645.6740387937139</v>
      </c>
      <c r="AK75" s="204">
        <f t="shared" si="20"/>
        <v>2698.5875195695885</v>
      </c>
      <c r="AL75" s="204">
        <f t="shared" si="20"/>
        <v>2752.5592699609801</v>
      </c>
      <c r="AM75" s="204">
        <f t="shared" si="20"/>
        <v>2807.6104553601999</v>
      </c>
      <c r="AN75" s="204">
        <f t="shared" si="20"/>
        <v>2863.7626644674037</v>
      </c>
      <c r="AO75" s="204">
        <f t="shared" si="20"/>
        <v>0</v>
      </c>
      <c r="AP75" s="204">
        <f t="shared" si="20"/>
        <v>0</v>
      </c>
      <c r="AQ75" s="204">
        <f t="shared" si="20"/>
        <v>0</v>
      </c>
      <c r="AR75" s="204">
        <f t="shared" si="20"/>
        <v>0</v>
      </c>
      <c r="AS75" s="204">
        <f t="shared" si="20"/>
        <v>0</v>
      </c>
      <c r="AT75" s="204">
        <f t="shared" si="20"/>
        <v>0</v>
      </c>
      <c r="AU75" s="204">
        <f t="shared" si="20"/>
        <v>0</v>
      </c>
      <c r="AV75" s="204">
        <f t="shared" si="20"/>
        <v>0</v>
      </c>
      <c r="AW75" s="204">
        <f t="shared" si="20"/>
        <v>0</v>
      </c>
      <c r="AX75" s="204">
        <f t="shared" si="20"/>
        <v>0</v>
      </c>
      <c r="AY75" s="204">
        <f t="shared" si="20"/>
        <v>0</v>
      </c>
      <c r="AZ75" s="204">
        <f t="shared" si="20"/>
        <v>0</v>
      </c>
    </row>
    <row r="76" spans="2:63" x14ac:dyDescent="0.35">
      <c r="B76" t="str">
        <f t="shared" si="18"/>
        <v xml:space="preserve">Item 4 - Less Sensitive to TRF outages </v>
      </c>
      <c r="F76" t="str">
        <f t="shared" si="19"/>
        <v>OM&amp;A</v>
      </c>
      <c r="G76" s="44" t="s">
        <v>103</v>
      </c>
      <c r="H76" s="199">
        <f t="shared" si="21"/>
        <v>231475.02106541369</v>
      </c>
      <c r="L76" s="201"/>
      <c r="M76" s="201"/>
      <c r="N76" s="202">
        <f t="shared" si="20"/>
        <v>3974.6908915200002</v>
      </c>
      <c r="O76" s="202">
        <f t="shared" si="20"/>
        <v>4054.1847093504002</v>
      </c>
      <c r="P76" s="202">
        <f t="shared" si="20"/>
        <v>4135.2684035374077</v>
      </c>
      <c r="Q76" s="202">
        <f t="shared" si="20"/>
        <v>4217.9737716081563</v>
      </c>
      <c r="R76" s="202">
        <f t="shared" si="20"/>
        <v>4302.3332470403202</v>
      </c>
      <c r="S76" s="202">
        <f t="shared" si="20"/>
        <v>4388.3799119811265</v>
      </c>
      <c r="T76" s="202">
        <f t="shared" si="20"/>
        <v>4476.1475102207487</v>
      </c>
      <c r="U76" s="202">
        <f t="shared" si="20"/>
        <v>4565.6704604251636</v>
      </c>
      <c r="V76" s="202">
        <f t="shared" si="20"/>
        <v>4656.9838696336665</v>
      </c>
      <c r="W76" s="202">
        <f t="shared" si="20"/>
        <v>4750.1235470263409</v>
      </c>
      <c r="X76" s="202">
        <f t="shared" si="20"/>
        <v>4845.1260179668679</v>
      </c>
      <c r="Y76" s="202">
        <f t="shared" si="20"/>
        <v>4942.0285383262053</v>
      </c>
      <c r="Z76" s="202">
        <f t="shared" si="20"/>
        <v>5040.8691090927296</v>
      </c>
      <c r="AA76" s="202">
        <f t="shared" si="20"/>
        <v>5141.6864912745841</v>
      </c>
      <c r="AB76" s="202">
        <f t="shared" si="20"/>
        <v>5244.520221100076</v>
      </c>
      <c r="AC76" s="202">
        <f t="shared" si="20"/>
        <v>5349.4106255220777</v>
      </c>
      <c r="AD76" s="202">
        <f t="shared" si="20"/>
        <v>5456.39883803252</v>
      </c>
      <c r="AE76" s="202">
        <f t="shared" si="20"/>
        <v>5565.5268147931702</v>
      </c>
      <c r="AF76" s="202">
        <f t="shared" si="20"/>
        <v>5676.8373510890333</v>
      </c>
      <c r="AG76" s="202">
        <f t="shared" si="20"/>
        <v>5790.374098110814</v>
      </c>
      <c r="AH76" s="202">
        <f t="shared" si="20"/>
        <v>5906.1815800730301</v>
      </c>
      <c r="AI76" s="202">
        <f t="shared" si="20"/>
        <v>6024.3052116744911</v>
      </c>
      <c r="AJ76" s="202">
        <f t="shared" si="20"/>
        <v>6144.7913159079808</v>
      </c>
      <c r="AK76" s="202">
        <f t="shared" si="20"/>
        <v>6267.6871422261411</v>
      </c>
      <c r="AL76" s="202">
        <f t="shared" si="20"/>
        <v>6393.0408850706635</v>
      </c>
      <c r="AM76" s="202">
        <f t="shared" si="20"/>
        <v>6520.9017027720774</v>
      </c>
      <c r="AN76" s="202">
        <f t="shared" si="20"/>
        <v>6651.3197368275187</v>
      </c>
      <c r="AO76" s="202">
        <f t="shared" si="20"/>
        <v>6784.3461315640698</v>
      </c>
      <c r="AP76" s="202">
        <f t="shared" si="20"/>
        <v>6920.0330541953517</v>
      </c>
      <c r="AQ76" s="202">
        <f t="shared" si="20"/>
        <v>7058.4337152792586</v>
      </c>
      <c r="AR76" s="202">
        <f t="shared" si="20"/>
        <v>7199.602389584843</v>
      </c>
      <c r="AS76" s="202">
        <f t="shared" si="20"/>
        <v>7343.5944373765396</v>
      </c>
      <c r="AT76" s="202">
        <f t="shared" si="20"/>
        <v>7490.4663261240712</v>
      </c>
      <c r="AU76" s="202">
        <f t="shared" si="20"/>
        <v>7640.2756526465537</v>
      </c>
      <c r="AV76" s="202">
        <f t="shared" si="20"/>
        <v>7793.0811656994847</v>
      </c>
      <c r="AW76" s="202">
        <f t="shared" si="20"/>
        <v>7948.9427890134748</v>
      </c>
      <c r="AX76" s="202">
        <f t="shared" si="20"/>
        <v>8107.9216447937433</v>
      </c>
      <c r="AY76" s="202">
        <f t="shared" si="20"/>
        <v>8270.0800776896176</v>
      </c>
      <c r="AZ76" s="202">
        <f t="shared" si="20"/>
        <v>8435.4816792434103</v>
      </c>
      <c r="BA76" s="201"/>
      <c r="BB76" s="201"/>
      <c r="BC76" s="201"/>
      <c r="BD76" s="201"/>
      <c r="BE76" s="201"/>
      <c r="BF76" s="201"/>
      <c r="BG76" s="201"/>
      <c r="BH76" s="201"/>
      <c r="BI76" s="201"/>
    </row>
    <row r="77" spans="2:63" x14ac:dyDescent="0.35">
      <c r="B77" t="str">
        <f t="shared" si="18"/>
        <v xml:space="preserve">Item 5 - Avoid upgrade PHT D2O during SCO/VBO </v>
      </c>
      <c r="F77" t="str">
        <f t="shared" si="19"/>
        <v>OM&amp;A</v>
      </c>
      <c r="G77" s="44" t="s">
        <v>103</v>
      </c>
      <c r="H77" s="199">
        <f t="shared" si="21"/>
        <v>5910.2939398070866</v>
      </c>
      <c r="L77" s="201"/>
      <c r="M77" s="201"/>
      <c r="N77" s="202">
        <f t="shared" si="20"/>
        <v>0</v>
      </c>
      <c r="O77" s="202">
        <f t="shared" si="20"/>
        <v>0</v>
      </c>
      <c r="P77" s="202">
        <f t="shared" si="20"/>
        <v>0</v>
      </c>
      <c r="Q77" s="202">
        <f t="shared" si="20"/>
        <v>0</v>
      </c>
      <c r="R77" s="202">
        <f t="shared" si="20"/>
        <v>717.05554117338659</v>
      </c>
      <c r="S77" s="202">
        <f t="shared" si="20"/>
        <v>0</v>
      </c>
      <c r="T77" s="202">
        <f t="shared" si="20"/>
        <v>0</v>
      </c>
      <c r="U77" s="202">
        <f t="shared" si="20"/>
        <v>0</v>
      </c>
      <c r="V77" s="202">
        <f t="shared" si="20"/>
        <v>0</v>
      </c>
      <c r="W77" s="202">
        <f t="shared" si="20"/>
        <v>0</v>
      </c>
      <c r="X77" s="202">
        <f t="shared" si="20"/>
        <v>807.52100299447795</v>
      </c>
      <c r="Y77" s="202">
        <f t="shared" si="20"/>
        <v>0</v>
      </c>
      <c r="Z77" s="202">
        <f t="shared" si="20"/>
        <v>0</v>
      </c>
      <c r="AA77" s="202">
        <f t="shared" si="20"/>
        <v>0</v>
      </c>
      <c r="AB77" s="202">
        <f t="shared" si="20"/>
        <v>0</v>
      </c>
      <c r="AC77" s="202">
        <f t="shared" si="20"/>
        <v>0</v>
      </c>
      <c r="AD77" s="202">
        <f t="shared" si="20"/>
        <v>909.39980633875325</v>
      </c>
      <c r="AE77" s="202">
        <f t="shared" si="20"/>
        <v>0</v>
      </c>
      <c r="AF77" s="202">
        <f t="shared" si="20"/>
        <v>0</v>
      </c>
      <c r="AG77" s="202">
        <f t="shared" si="20"/>
        <v>0</v>
      </c>
      <c r="AH77" s="202">
        <f t="shared" si="20"/>
        <v>0</v>
      </c>
      <c r="AI77" s="202">
        <f t="shared" si="20"/>
        <v>0</v>
      </c>
      <c r="AJ77" s="202">
        <f t="shared" si="20"/>
        <v>1024.1318859846635</v>
      </c>
      <c r="AK77" s="202">
        <f t="shared" si="20"/>
        <v>0</v>
      </c>
      <c r="AL77" s="202">
        <f t="shared" si="20"/>
        <v>0</v>
      </c>
      <c r="AM77" s="202">
        <f t="shared" si="20"/>
        <v>0</v>
      </c>
      <c r="AN77" s="202">
        <f t="shared" si="20"/>
        <v>0</v>
      </c>
      <c r="AO77" s="202">
        <f t="shared" si="20"/>
        <v>0</v>
      </c>
      <c r="AP77" s="202">
        <f t="shared" si="20"/>
        <v>1153.3388423658919</v>
      </c>
      <c r="AQ77" s="202">
        <f t="shared" si="20"/>
        <v>0</v>
      </c>
      <c r="AR77" s="202">
        <f t="shared" si="20"/>
        <v>0</v>
      </c>
      <c r="AS77" s="202">
        <f t="shared" si="20"/>
        <v>0</v>
      </c>
      <c r="AT77" s="202">
        <f t="shared" si="20"/>
        <v>0</v>
      </c>
      <c r="AU77" s="202">
        <f t="shared" si="20"/>
        <v>0</v>
      </c>
      <c r="AV77" s="202">
        <f t="shared" si="20"/>
        <v>1298.8468609499141</v>
      </c>
      <c r="AW77" s="202">
        <f t="shared" si="20"/>
        <v>0</v>
      </c>
      <c r="AX77" s="202">
        <f t="shared" si="20"/>
        <v>0</v>
      </c>
      <c r="AY77" s="202">
        <f t="shared" si="20"/>
        <v>0</v>
      </c>
      <c r="AZ77" s="202">
        <f t="shared" si="20"/>
        <v>0</v>
      </c>
      <c r="BA77" s="201"/>
      <c r="BB77" s="201"/>
      <c r="BC77" s="201"/>
      <c r="BD77" s="201"/>
      <c r="BE77" s="201"/>
      <c r="BF77" s="201"/>
      <c r="BG77" s="201"/>
      <c r="BH77" s="201"/>
      <c r="BI77" s="201"/>
    </row>
    <row r="78" spans="2:63" x14ac:dyDescent="0.35">
      <c r="B78" t="str">
        <f t="shared" si="18"/>
        <v>Item 6 - Acute recovery events avoidance</v>
      </c>
      <c r="F78" t="str">
        <f t="shared" si="19"/>
        <v>OM&amp;A</v>
      </c>
      <c r="G78" s="44" t="s">
        <v>103</v>
      </c>
      <c r="H78" s="199">
        <f t="shared" si="21"/>
        <v>1411.4330552769129</v>
      </c>
      <c r="L78" s="201"/>
      <c r="M78" s="201"/>
      <c r="N78" s="202">
        <f t="shared" si="20"/>
        <v>24.235920070243903</v>
      </c>
      <c r="O78" s="202">
        <f t="shared" si="20"/>
        <v>24.720638471648783</v>
      </c>
      <c r="P78" s="202">
        <f t="shared" si="20"/>
        <v>25.21505124108176</v>
      </c>
      <c r="Q78" s="202">
        <f t="shared" si="20"/>
        <v>25.719352265903396</v>
      </c>
      <c r="R78" s="202">
        <f t="shared" si="20"/>
        <v>26.233739311221463</v>
      </c>
      <c r="S78" s="202">
        <f t="shared" si="20"/>
        <v>26.758414097445893</v>
      </c>
      <c r="T78" s="202">
        <f t="shared" si="20"/>
        <v>27.293582379394813</v>
      </c>
      <c r="U78" s="202">
        <f t="shared" si="20"/>
        <v>27.839454026982708</v>
      </c>
      <c r="V78" s="202">
        <f t="shared" si="20"/>
        <v>28.396243107522359</v>
      </c>
      <c r="W78" s="202">
        <f t="shared" si="20"/>
        <v>28.964167969672811</v>
      </c>
      <c r="X78" s="202">
        <f t="shared" si="20"/>
        <v>29.543451329066269</v>
      </c>
      <c r="Y78" s="202">
        <f t="shared" si="20"/>
        <v>30.134320355647592</v>
      </c>
      <c r="Z78" s="202">
        <f t="shared" si="20"/>
        <v>30.737006762760547</v>
      </c>
      <c r="AA78" s="202">
        <f t="shared" si="20"/>
        <v>31.351746898015758</v>
      </c>
      <c r="AB78" s="202">
        <f t="shared" si="20"/>
        <v>31.978781835976072</v>
      </c>
      <c r="AC78" s="202">
        <f t="shared" si="20"/>
        <v>32.6183574726956</v>
      </c>
      <c r="AD78" s="202">
        <f t="shared" si="20"/>
        <v>33.270724622149515</v>
      </c>
      <c r="AE78" s="202">
        <f t="shared" si="20"/>
        <v>33.936139114592507</v>
      </c>
      <c r="AF78" s="202">
        <f t="shared" si="20"/>
        <v>34.614861896884349</v>
      </c>
      <c r="AG78" s="202">
        <f t="shared" si="20"/>
        <v>35.307159134822044</v>
      </c>
      <c r="AH78" s="202">
        <f t="shared" si="20"/>
        <v>36.01330231751848</v>
      </c>
      <c r="AI78" s="202">
        <f t="shared" si="20"/>
        <v>36.733568363868848</v>
      </c>
      <c r="AJ78" s="202">
        <f t="shared" si="20"/>
        <v>37.468239731146227</v>
      </c>
      <c r="AK78" s="202">
        <f t="shared" si="20"/>
        <v>38.217604525769154</v>
      </c>
      <c r="AL78" s="202">
        <f t="shared" si="20"/>
        <v>38.981956616284535</v>
      </c>
      <c r="AM78" s="202">
        <f t="shared" si="20"/>
        <v>39.761595748610233</v>
      </c>
      <c r="AN78" s="202">
        <f t="shared" si="20"/>
        <v>40.556827663582432</v>
      </c>
      <c r="AO78" s="202">
        <f t="shared" si="20"/>
        <v>41.367964216854084</v>
      </c>
      <c r="AP78" s="202">
        <f t="shared" si="20"/>
        <v>42.195323501191169</v>
      </c>
      <c r="AQ78" s="202">
        <f t="shared" si="20"/>
        <v>43.039229971214993</v>
      </c>
      <c r="AR78" s="202">
        <f t="shared" si="20"/>
        <v>43.900014570639293</v>
      </c>
      <c r="AS78" s="202">
        <f t="shared" si="20"/>
        <v>44.778014862052075</v>
      </c>
      <c r="AT78" s="202">
        <f t="shared" si="20"/>
        <v>45.673575159293122</v>
      </c>
      <c r="AU78" s="202">
        <f t="shared" si="20"/>
        <v>46.58704666247899</v>
      </c>
      <c r="AV78" s="202">
        <f t="shared" si="20"/>
        <v>47.518787595728568</v>
      </c>
      <c r="AW78" s="202">
        <f t="shared" si="20"/>
        <v>48.469163347643139</v>
      </c>
      <c r="AX78" s="202">
        <f t="shared" si="20"/>
        <v>49.438546614596</v>
      </c>
      <c r="AY78" s="202">
        <f t="shared" si="20"/>
        <v>50.42731754688792</v>
      </c>
      <c r="AZ78" s="202">
        <f t="shared" si="20"/>
        <v>51.435863897825683</v>
      </c>
      <c r="BA78" s="201"/>
      <c r="BB78" s="201"/>
      <c r="BC78" s="201"/>
      <c r="BD78" s="201"/>
      <c r="BE78" s="201"/>
      <c r="BF78" s="201"/>
      <c r="BG78" s="201"/>
      <c r="BH78" s="201"/>
      <c r="BI78" s="201"/>
    </row>
    <row r="79" spans="2:63" x14ac:dyDescent="0.35">
      <c r="B79" t="str">
        <f t="shared" si="18"/>
        <v xml:space="preserve">Item 7 - Drum Handling </v>
      </c>
      <c r="F79" t="str">
        <f t="shared" si="19"/>
        <v>OM&amp;A</v>
      </c>
      <c r="G79" s="44" t="s">
        <v>103</v>
      </c>
      <c r="H79" s="199">
        <f t="shared" si="21"/>
        <v>1928.9585088784479</v>
      </c>
      <c r="L79" s="201"/>
      <c r="M79" s="201"/>
      <c r="N79" s="202">
        <f t="shared" si="20"/>
        <v>33.122424096000003</v>
      </c>
      <c r="O79" s="202">
        <f t="shared" si="20"/>
        <v>33.784872577920005</v>
      </c>
      <c r="P79" s="202">
        <f t="shared" si="20"/>
        <v>34.460570029478404</v>
      </c>
      <c r="Q79" s="202">
        <f t="shared" si="20"/>
        <v>35.149781430067975</v>
      </c>
      <c r="R79" s="202">
        <f t="shared" si="20"/>
        <v>35.852777058669332</v>
      </c>
      <c r="S79" s="202">
        <f t="shared" si="20"/>
        <v>36.569832599842719</v>
      </c>
      <c r="T79" s="202">
        <f t="shared" si="20"/>
        <v>37.301229251839572</v>
      </c>
      <c r="U79" s="202">
        <f t="shared" si="20"/>
        <v>38.047253836876365</v>
      </c>
      <c r="V79" s="202">
        <f t="shared" si="20"/>
        <v>38.808198913613893</v>
      </c>
      <c r="W79" s="202">
        <f t="shared" si="20"/>
        <v>39.584362891886173</v>
      </c>
      <c r="X79" s="202">
        <f t="shared" si="20"/>
        <v>40.376050149723895</v>
      </c>
      <c r="Y79" s="202">
        <f t="shared" si="20"/>
        <v>41.183571152718372</v>
      </c>
      <c r="Z79" s="202">
        <f t="shared" si="20"/>
        <v>42.007242575772743</v>
      </c>
      <c r="AA79" s="202">
        <f t="shared" si="20"/>
        <v>42.847387427288204</v>
      </c>
      <c r="AB79" s="202">
        <f t="shared" si="20"/>
        <v>43.704335175833961</v>
      </c>
      <c r="AC79" s="202">
        <f t="shared" si="20"/>
        <v>44.57842187935065</v>
      </c>
      <c r="AD79" s="202">
        <f t="shared" si="20"/>
        <v>45.469990316937661</v>
      </c>
      <c r="AE79" s="202">
        <f t="shared" si="20"/>
        <v>46.379390123276416</v>
      </c>
      <c r="AF79" s="202">
        <f t="shared" si="20"/>
        <v>47.306977925741947</v>
      </c>
      <c r="AG79" s="202">
        <f t="shared" si="20"/>
        <v>48.253117484256784</v>
      </c>
      <c r="AH79" s="202">
        <f t="shared" si="20"/>
        <v>49.218179833941917</v>
      </c>
      <c r="AI79" s="202">
        <f t="shared" si="20"/>
        <v>50.202543430620757</v>
      </c>
      <c r="AJ79" s="202">
        <f t="shared" si="20"/>
        <v>51.206594299233174</v>
      </c>
      <c r="AK79" s="202">
        <f t="shared" si="20"/>
        <v>52.23072618521784</v>
      </c>
      <c r="AL79" s="202">
        <f t="shared" si="20"/>
        <v>53.275340708922194</v>
      </c>
      <c r="AM79" s="202">
        <f t="shared" si="20"/>
        <v>54.340847523100642</v>
      </c>
      <c r="AN79" s="202">
        <f t="shared" si="20"/>
        <v>55.427664473562658</v>
      </c>
      <c r="AO79" s="202">
        <f t="shared" si="20"/>
        <v>56.53621776303391</v>
      </c>
      <c r="AP79" s="202">
        <f t="shared" si="20"/>
        <v>57.666942118294592</v>
      </c>
      <c r="AQ79" s="202">
        <f t="shared" si="20"/>
        <v>58.82028096066049</v>
      </c>
      <c r="AR79" s="202">
        <f t="shared" si="20"/>
        <v>59.996686579873696</v>
      </c>
      <c r="AS79" s="202">
        <f t="shared" si="20"/>
        <v>61.196620311471165</v>
      </c>
      <c r="AT79" s="202">
        <f t="shared" si="20"/>
        <v>62.420552717700595</v>
      </c>
      <c r="AU79" s="202">
        <f t="shared" si="20"/>
        <v>63.66896377205461</v>
      </c>
      <c r="AV79" s="202">
        <f t="shared" si="20"/>
        <v>64.942343047495712</v>
      </c>
      <c r="AW79" s="202">
        <f t="shared" si="20"/>
        <v>66.241189908445619</v>
      </c>
      <c r="AX79" s="202">
        <f t="shared" si="20"/>
        <v>67.566013706614527</v>
      </c>
      <c r="AY79" s="202">
        <f t="shared" si="20"/>
        <v>68.917333980746818</v>
      </c>
      <c r="AZ79" s="202">
        <f t="shared" si="20"/>
        <v>70.295680660361754</v>
      </c>
      <c r="BA79" s="201"/>
      <c r="BB79" s="201"/>
      <c r="BC79" s="201"/>
      <c r="BD79" s="201"/>
      <c r="BE79" s="201"/>
      <c r="BF79" s="201"/>
      <c r="BG79" s="201"/>
      <c r="BH79" s="201"/>
      <c r="BI79" s="201"/>
    </row>
    <row r="80" spans="2:63" x14ac:dyDescent="0.35">
      <c r="E80" s="43" t="s">
        <v>104</v>
      </c>
      <c r="G80" s="208" t="s">
        <v>103</v>
      </c>
      <c r="H80" s="209">
        <f t="shared" si="21"/>
        <v>330145.71784239041</v>
      </c>
      <c r="J80" s="210"/>
      <c r="K80" s="211" t="s">
        <v>105</v>
      </c>
      <c r="L80" s="201"/>
      <c r="M80" s="201"/>
      <c r="N80" s="212">
        <f>SUM(N74:N79)</f>
        <v>6240.2108420862442</v>
      </c>
      <c r="O80" s="212">
        <f t="shared" ref="O80:AZ80" si="22">SUM(O74:O79)</f>
        <v>6365.0150589279701</v>
      </c>
      <c r="P80" s="212">
        <f t="shared" si="22"/>
        <v>6492.3153601065278</v>
      </c>
      <c r="Q80" s="212">
        <f t="shared" si="22"/>
        <v>6622.1616673086601</v>
      </c>
      <c r="R80" s="212">
        <f t="shared" si="22"/>
        <v>7471.6604418282195</v>
      </c>
      <c r="S80" s="212">
        <f t="shared" si="22"/>
        <v>6889.6969986679296</v>
      </c>
      <c r="T80" s="212">
        <f t="shared" si="22"/>
        <v>7027.4909386412883</v>
      </c>
      <c r="U80" s="212">
        <f t="shared" si="22"/>
        <v>7168.0407574141136</v>
      </c>
      <c r="V80" s="212">
        <f t="shared" si="22"/>
        <v>7311.4015725623949</v>
      </c>
      <c r="W80" s="212">
        <f t="shared" si="22"/>
        <v>7457.629604013644</v>
      </c>
      <c r="X80" s="212">
        <f t="shared" si="22"/>
        <v>8414.3031990883937</v>
      </c>
      <c r="Y80" s="212">
        <f t="shared" si="22"/>
        <v>7758.9178400157962</v>
      </c>
      <c r="Z80" s="212">
        <f t="shared" si="22"/>
        <v>7914.0961968161128</v>
      </c>
      <c r="AA80" s="212">
        <f t="shared" si="22"/>
        <v>8072.3781207524344</v>
      </c>
      <c r="AB80" s="212">
        <f t="shared" si="22"/>
        <v>8233.8256831674844</v>
      </c>
      <c r="AC80" s="212">
        <f t="shared" si="22"/>
        <v>8398.502196830832</v>
      </c>
      <c r="AD80" s="212">
        <f t="shared" si="22"/>
        <v>9475.8720471062043</v>
      </c>
      <c r="AE80" s="212">
        <f t="shared" si="22"/>
        <v>8737.8016855828009</v>
      </c>
      <c r="AF80" s="212">
        <f t="shared" si="22"/>
        <v>8912.5577192944547</v>
      </c>
      <c r="AG80" s="212">
        <f t="shared" si="22"/>
        <v>9090.8088736803438</v>
      </c>
      <c r="AH80" s="212">
        <f t="shared" si="22"/>
        <v>9272.6250511539529</v>
      </c>
      <c r="AI80" s="212">
        <f t="shared" si="22"/>
        <v>9458.077552177032</v>
      </c>
      <c r="AJ80" s="212">
        <f t="shared" si="22"/>
        <v>10671.370989205236</v>
      </c>
      <c r="AK80" s="212">
        <f t="shared" si="22"/>
        <v>9840.1838852849851</v>
      </c>
      <c r="AL80" s="212">
        <f t="shared" si="22"/>
        <v>10036.987562990682</v>
      </c>
      <c r="AM80" s="212">
        <f t="shared" si="22"/>
        <v>10237.727314250498</v>
      </c>
      <c r="AN80" s="212">
        <f t="shared" si="22"/>
        <v>10442.481860535507</v>
      </c>
      <c r="AO80" s="212">
        <f t="shared" si="22"/>
        <v>7730.2935799894667</v>
      </c>
      <c r="AP80" s="212">
        <f t="shared" si="22"/>
        <v>9038.238293955148</v>
      </c>
      <c r="AQ80" s="212">
        <f t="shared" si="22"/>
        <v>8042.5974406210407</v>
      </c>
      <c r="AR80" s="212">
        <f t="shared" si="22"/>
        <v>8203.449389433461</v>
      </c>
      <c r="AS80" s="212">
        <f t="shared" si="22"/>
        <v>8367.5183772221299</v>
      </c>
      <c r="AT80" s="212">
        <f t="shared" si="22"/>
        <v>8534.8687447665725</v>
      </c>
      <c r="AU80" s="212">
        <f t="shared" si="22"/>
        <v>8705.5661196619058</v>
      </c>
      <c r="AV80" s="212">
        <f t="shared" si="22"/>
        <v>10178.524303005061</v>
      </c>
      <c r="AW80" s="212">
        <f t="shared" si="22"/>
        <v>9057.2709908962479</v>
      </c>
      <c r="AX80" s="212">
        <f t="shared" si="22"/>
        <v>9238.4164107141714</v>
      </c>
      <c r="AY80" s="212">
        <f t="shared" si="22"/>
        <v>9423.1847389284558</v>
      </c>
      <c r="AZ80" s="212">
        <f t="shared" si="22"/>
        <v>9611.6484337070251</v>
      </c>
      <c r="BA80" s="201"/>
      <c r="BB80" s="201"/>
      <c r="BC80" s="201"/>
      <c r="BD80" s="201"/>
      <c r="BE80" s="201"/>
      <c r="BF80" s="201"/>
      <c r="BG80" s="201"/>
      <c r="BH80" s="201"/>
      <c r="BI80" s="201"/>
    </row>
    <row r="81" spans="1:61" s="12" customFormat="1" x14ac:dyDescent="0.35">
      <c r="E81" s="213"/>
      <c r="G81" s="50"/>
      <c r="H81" s="207"/>
      <c r="L81" s="201"/>
      <c r="M81" s="201"/>
      <c r="N81" s="214"/>
      <c r="O81" s="214"/>
      <c r="P81" s="214"/>
      <c r="Q81" s="214"/>
      <c r="R81" s="214"/>
      <c r="S81" s="214"/>
      <c r="T81" s="214"/>
      <c r="U81" s="214"/>
      <c r="V81" s="214"/>
      <c r="W81" s="214"/>
      <c r="X81" s="214"/>
      <c r="Y81" s="214"/>
      <c r="Z81" s="214"/>
      <c r="AA81" s="214"/>
      <c r="AB81" s="214"/>
      <c r="AC81" s="214"/>
      <c r="AD81" s="214"/>
      <c r="AE81" s="214"/>
      <c r="AF81" s="214"/>
      <c r="AG81" s="214"/>
      <c r="AH81" s="214"/>
      <c r="AI81" s="214"/>
      <c r="AJ81" s="214"/>
      <c r="AK81" s="214"/>
      <c r="AL81" s="214"/>
      <c r="AM81" s="214"/>
      <c r="AN81" s="214"/>
      <c r="AO81" s="214"/>
      <c r="AP81" s="214"/>
      <c r="AQ81" s="214"/>
      <c r="AR81" s="214"/>
      <c r="AS81" s="214"/>
      <c r="AT81" s="214"/>
      <c r="AU81" s="214"/>
      <c r="AV81" s="214"/>
      <c r="AW81" s="214"/>
      <c r="AX81" s="214"/>
      <c r="AY81" s="214"/>
      <c r="AZ81" s="214"/>
      <c r="BA81" s="201"/>
      <c r="BB81" s="201"/>
      <c r="BC81" s="201"/>
      <c r="BD81" s="201"/>
      <c r="BE81" s="201"/>
      <c r="BF81" s="201"/>
      <c r="BG81" s="201"/>
      <c r="BH81" s="201"/>
      <c r="BI81" s="201"/>
    </row>
    <row r="82" spans="1:61" x14ac:dyDescent="0.35">
      <c r="B82" t="str">
        <f>B71</f>
        <v>Item 2 - Avoided cost ot new/refurb TRF</v>
      </c>
      <c r="F82" t="str">
        <f>F71</f>
        <v>Capital</v>
      </c>
      <c r="G82" s="208" t="str">
        <f>G80</f>
        <v>escal$, k$</v>
      </c>
      <c r="H82" s="199">
        <f t="shared" si="21"/>
        <v>-242159.34911722742</v>
      </c>
      <c r="J82" s="210"/>
      <c r="K82" s="211" t="s">
        <v>105</v>
      </c>
      <c r="L82" s="201"/>
      <c r="M82" s="201"/>
      <c r="N82" s="212">
        <f>-N71*N$58</f>
        <v>0</v>
      </c>
      <c r="O82" s="212">
        <f t="shared" ref="O82:AZ82" si="23">-O71*O$58</f>
        <v>0</v>
      </c>
      <c r="P82" s="212">
        <f t="shared" si="23"/>
        <v>0</v>
      </c>
      <c r="Q82" s="212">
        <f t="shared" si="23"/>
        <v>0</v>
      </c>
      <c r="R82" s="212">
        <f t="shared" si="23"/>
        <v>0</v>
      </c>
      <c r="S82" s="212">
        <f t="shared" si="23"/>
        <v>0</v>
      </c>
      <c r="T82" s="212">
        <f t="shared" si="23"/>
        <v>0</v>
      </c>
      <c r="U82" s="212">
        <f t="shared" si="23"/>
        <v>0</v>
      </c>
      <c r="V82" s="212">
        <f t="shared" si="23"/>
        <v>0</v>
      </c>
      <c r="W82" s="212">
        <f t="shared" si="23"/>
        <v>0</v>
      </c>
      <c r="X82" s="212">
        <f t="shared" si="23"/>
        <v>0</v>
      </c>
      <c r="Y82" s="212">
        <f t="shared" si="23"/>
        <v>0</v>
      </c>
      <c r="Z82" s="212">
        <f t="shared" si="23"/>
        <v>0</v>
      </c>
      <c r="AA82" s="212">
        <f t="shared" si="23"/>
        <v>0</v>
      </c>
      <c r="AB82" s="212">
        <f t="shared" si="23"/>
        <v>0</v>
      </c>
      <c r="AC82" s="212">
        <f t="shared" si="23"/>
        <v>-79126.698835847405</v>
      </c>
      <c r="AD82" s="212">
        <f t="shared" si="23"/>
        <v>-80709.232812564354</v>
      </c>
      <c r="AE82" s="212">
        <f t="shared" si="23"/>
        <v>-82323.417468815649</v>
      </c>
      <c r="AF82" s="212">
        <f t="shared" si="23"/>
        <v>0</v>
      </c>
      <c r="AG82" s="212">
        <f t="shared" si="23"/>
        <v>0</v>
      </c>
      <c r="AH82" s="212">
        <f t="shared" si="23"/>
        <v>0</v>
      </c>
      <c r="AI82" s="212">
        <f t="shared" si="23"/>
        <v>0</v>
      </c>
      <c r="AJ82" s="212">
        <f t="shared" si="23"/>
        <v>0</v>
      </c>
      <c r="AK82" s="212">
        <f t="shared" si="23"/>
        <v>0</v>
      </c>
      <c r="AL82" s="212">
        <f t="shared" si="23"/>
        <v>0</v>
      </c>
      <c r="AM82" s="212">
        <f t="shared" si="23"/>
        <v>0</v>
      </c>
      <c r="AN82" s="212">
        <f t="shared" si="23"/>
        <v>0</v>
      </c>
      <c r="AO82" s="212">
        <f t="shared" si="23"/>
        <v>0</v>
      </c>
      <c r="AP82" s="212">
        <f t="shared" si="23"/>
        <v>0</v>
      </c>
      <c r="AQ82" s="212">
        <f t="shared" si="23"/>
        <v>0</v>
      </c>
      <c r="AR82" s="212">
        <f t="shared" si="23"/>
        <v>0</v>
      </c>
      <c r="AS82" s="212">
        <f t="shared" si="23"/>
        <v>0</v>
      </c>
      <c r="AT82" s="212">
        <f t="shared" si="23"/>
        <v>0</v>
      </c>
      <c r="AU82" s="212">
        <f t="shared" si="23"/>
        <v>0</v>
      </c>
      <c r="AV82" s="212">
        <f t="shared" si="23"/>
        <v>0</v>
      </c>
      <c r="AW82" s="212">
        <f t="shared" si="23"/>
        <v>0</v>
      </c>
      <c r="AX82" s="212">
        <f t="shared" si="23"/>
        <v>0</v>
      </c>
      <c r="AY82" s="212">
        <f t="shared" si="23"/>
        <v>0</v>
      </c>
      <c r="AZ82" s="212">
        <f t="shared" si="23"/>
        <v>0</v>
      </c>
      <c r="BA82" s="201"/>
      <c r="BB82" s="201"/>
      <c r="BC82" s="201"/>
      <c r="BD82" s="201"/>
      <c r="BE82" s="201"/>
      <c r="BF82" s="201"/>
      <c r="BG82" s="201"/>
      <c r="BH82" s="201"/>
      <c r="BI82" s="201"/>
    </row>
    <row r="83" spans="1:61" x14ac:dyDescent="0.35">
      <c r="H83" s="199"/>
    </row>
    <row r="85" spans="1:61" x14ac:dyDescent="0.35">
      <c r="A85" s="198" t="s">
        <v>106</v>
      </c>
      <c r="N85" s="43" t="s">
        <v>107</v>
      </c>
    </row>
    <row r="86" spans="1:61" x14ac:dyDescent="0.35">
      <c r="G86"/>
      <c r="L86" s="12"/>
      <c r="M86" s="12"/>
      <c r="N86" s="215">
        <f>8/12</f>
        <v>0.66666666666666663</v>
      </c>
      <c r="O86" s="12"/>
      <c r="P86" s="12"/>
      <c r="T86" s="3"/>
    </row>
    <row r="87" spans="1:61" s="216" customFormat="1" ht="13" x14ac:dyDescent="0.3">
      <c r="B87" s="217" t="s">
        <v>108</v>
      </c>
      <c r="K87" s="217"/>
      <c r="L87" s="217">
        <v>2015</v>
      </c>
      <c r="M87" s="217">
        <v>2016</v>
      </c>
      <c r="N87" s="217">
        <v>2017</v>
      </c>
      <c r="O87" s="217">
        <v>2018</v>
      </c>
      <c r="P87" s="217">
        <v>2019</v>
      </c>
      <c r="Q87" s="216">
        <v>2020</v>
      </c>
      <c r="R87" s="216">
        <v>2021</v>
      </c>
      <c r="S87" s="216">
        <v>2022</v>
      </c>
      <c r="T87" s="218">
        <v>2023</v>
      </c>
      <c r="U87" s="216">
        <v>2024</v>
      </c>
      <c r="V87" s="219">
        <v>2025</v>
      </c>
      <c r="W87" s="216">
        <v>2026</v>
      </c>
      <c r="X87" s="216">
        <v>2027</v>
      </c>
      <c r="Y87" s="216">
        <v>2028</v>
      </c>
      <c r="Z87" s="216">
        <v>2029</v>
      </c>
      <c r="AA87" s="216">
        <v>2030</v>
      </c>
      <c r="AB87" s="216">
        <v>2031</v>
      </c>
      <c r="AC87" s="216">
        <v>2032</v>
      </c>
      <c r="AD87" s="216">
        <v>2033</v>
      </c>
      <c r="AE87" s="216">
        <v>2034</v>
      </c>
      <c r="AF87" s="216">
        <v>2035</v>
      </c>
      <c r="AG87" s="216">
        <v>2036</v>
      </c>
      <c r="AH87" s="216">
        <v>2037</v>
      </c>
      <c r="AI87" s="216">
        <v>2038</v>
      </c>
      <c r="AJ87" s="216">
        <v>2039</v>
      </c>
      <c r="AK87" s="216">
        <v>2040</v>
      </c>
      <c r="AL87" s="216">
        <v>2041</v>
      </c>
      <c r="AM87" s="216">
        <v>2042</v>
      </c>
      <c r="AN87" s="216">
        <v>2043</v>
      </c>
      <c r="AO87" s="216">
        <v>2044</v>
      </c>
      <c r="AP87" s="216">
        <v>2045</v>
      </c>
      <c r="AQ87" s="216">
        <v>2046</v>
      </c>
      <c r="AR87" s="216">
        <v>2047</v>
      </c>
      <c r="AS87" s="216">
        <v>2048</v>
      </c>
      <c r="AT87" s="216">
        <v>2049</v>
      </c>
      <c r="AU87" s="216">
        <v>2050</v>
      </c>
      <c r="AV87" s="216">
        <v>2051</v>
      </c>
      <c r="AW87" s="216">
        <v>2052</v>
      </c>
      <c r="AX87" s="216">
        <v>2053</v>
      </c>
      <c r="AY87" s="216">
        <v>2054</v>
      </c>
      <c r="AZ87" s="216">
        <v>2055</v>
      </c>
    </row>
    <row r="88" spans="1:61" x14ac:dyDescent="0.35">
      <c r="E88" s="59" t="s">
        <v>109</v>
      </c>
      <c r="F88" s="59" t="s">
        <v>94</v>
      </c>
      <c r="G88" s="44" t="s">
        <v>103</v>
      </c>
      <c r="K88" s="11"/>
      <c r="L88" s="220"/>
      <c r="M88" s="204"/>
      <c r="N88" s="204">
        <f>104.635986*$N$86</f>
        <v>69.757323999999997</v>
      </c>
      <c r="O88" s="204">
        <v>106.72870571999999</v>
      </c>
      <c r="P88" s="204">
        <v>108.8632798344</v>
      </c>
      <c r="Q88" s="202">
        <v>111.04054543108801</v>
      </c>
      <c r="R88" s="202">
        <v>113.26135633970976</v>
      </c>
      <c r="S88" s="202">
        <v>115.52658346650396</v>
      </c>
      <c r="T88" s="221">
        <v>117.83711513583404</v>
      </c>
      <c r="U88" s="202">
        <v>120.19385743855072</v>
      </c>
      <c r="V88" s="202">
        <v>122.59773458732174</v>
      </c>
      <c r="W88" s="202">
        <v>125.04968927906818</v>
      </c>
      <c r="X88" s="202">
        <v>127.55068306464953</v>
      </c>
      <c r="Y88" s="202">
        <v>130.10169672594253</v>
      </c>
      <c r="Z88" s="202">
        <v>132.70373066046139</v>
      </c>
      <c r="AA88" s="202">
        <v>135.35780527367061</v>
      </c>
      <c r="AB88" s="202">
        <v>138.06496137914402</v>
      </c>
      <c r="AC88" s="202">
        <v>140.82626060672689</v>
      </c>
      <c r="AD88" s="202">
        <v>143.64278581886143</v>
      </c>
      <c r="AE88" s="202">
        <v>146.51564153523864</v>
      </c>
      <c r="AF88" s="202">
        <v>149.44595436594341</v>
      </c>
      <c r="AG88" s="202">
        <v>152.4348734532623</v>
      </c>
      <c r="AH88" s="202">
        <v>155.48357092232754</v>
      </c>
      <c r="AI88" s="202">
        <v>158.59324234077411</v>
      </c>
      <c r="AJ88" s="202">
        <v>161.76510718758956</v>
      </c>
      <c r="AK88" s="202">
        <v>165.00040933134136</v>
      </c>
      <c r="AL88" s="202">
        <v>168.30041751796819</v>
      </c>
      <c r="AM88" s="202">
        <v>171.66642586832756</v>
      </c>
      <c r="AN88" s="202">
        <v>175.0997543856941</v>
      </c>
      <c r="AO88" s="202">
        <v>178.60174947340798</v>
      </c>
      <c r="AP88" s="202">
        <v>182.17378446287614</v>
      </c>
      <c r="AQ88" s="202">
        <v>185.81726015213368</v>
      </c>
      <c r="AR88" s="202">
        <v>189.53360535517635</v>
      </c>
      <c r="AS88" s="202">
        <v>193.32427746227987</v>
      </c>
      <c r="AT88" s="202">
        <v>197.19076301152543</v>
      </c>
      <c r="AU88" s="202">
        <v>201.13457827175594</v>
      </c>
      <c r="AV88" s="202">
        <v>205.15726983719108</v>
      </c>
      <c r="AW88" s="202">
        <v>209.26041523393488</v>
      </c>
      <c r="AX88" s="202">
        <v>213.44562353861357</v>
      </c>
      <c r="AY88" s="202">
        <v>217.71453600938585</v>
      </c>
      <c r="AZ88" s="202">
        <v>222.06882672957357</v>
      </c>
    </row>
    <row r="89" spans="1:61" x14ac:dyDescent="0.35">
      <c r="E89" s="59" t="s">
        <v>110</v>
      </c>
      <c r="F89" s="59" t="s">
        <v>94</v>
      </c>
      <c r="G89" s="44" t="s">
        <v>103</v>
      </c>
      <c r="K89" s="12"/>
      <c r="L89" s="220"/>
      <c r="M89" s="204"/>
      <c r="N89" s="204">
        <f>359.102016*N86</f>
        <v>239.40134399999999</v>
      </c>
      <c r="O89" s="204">
        <v>366.28405631999999</v>
      </c>
      <c r="P89" s="204">
        <v>373.6097374464</v>
      </c>
      <c r="Q89" s="202">
        <v>381.08193219532802</v>
      </c>
      <c r="R89" s="202">
        <v>388.70357083923454</v>
      </c>
      <c r="S89" s="202">
        <v>396.47764225601929</v>
      </c>
      <c r="T89" s="221">
        <v>404.40719510113968</v>
      </c>
      <c r="U89" s="202">
        <v>412.49533900316248</v>
      </c>
      <c r="V89" s="202">
        <v>420.7452457832257</v>
      </c>
      <c r="W89" s="202">
        <v>429.16015069889022</v>
      </c>
      <c r="X89" s="202">
        <v>437.74335371286799</v>
      </c>
      <c r="Y89" s="202">
        <v>446.49822078712538</v>
      </c>
      <c r="Z89" s="202">
        <v>455.42818520286784</v>
      </c>
      <c r="AA89" s="202">
        <v>464.5367489069252</v>
      </c>
      <c r="AB89" s="202">
        <v>473.82748388506371</v>
      </c>
      <c r="AC89" s="202">
        <v>483.30403356276497</v>
      </c>
      <c r="AD89" s="202">
        <v>492.97011423402029</v>
      </c>
      <c r="AE89" s="202">
        <v>502.8295165187007</v>
      </c>
      <c r="AF89" s="202">
        <v>512.88610684907474</v>
      </c>
      <c r="AG89" s="202">
        <v>523.14382898605618</v>
      </c>
      <c r="AH89" s="202">
        <v>533.60670556577736</v>
      </c>
      <c r="AI89" s="202">
        <v>544.27883967709295</v>
      </c>
      <c r="AJ89" s="202">
        <v>555.16441647063482</v>
      </c>
      <c r="AK89" s="202">
        <v>566.26770480004757</v>
      </c>
      <c r="AL89" s="202">
        <v>577.59305889604843</v>
      </c>
      <c r="AM89" s="202">
        <v>589.14492007396939</v>
      </c>
      <c r="AN89" s="202">
        <v>600.9278184754487</v>
      </c>
      <c r="AO89" s="202">
        <v>612.94637484495775</v>
      </c>
      <c r="AP89" s="202">
        <v>625.20530234185685</v>
      </c>
      <c r="AQ89" s="202">
        <v>637.7094083886941</v>
      </c>
      <c r="AR89" s="202">
        <v>650.46359655646791</v>
      </c>
      <c r="AS89" s="202">
        <v>663.47286848759734</v>
      </c>
      <c r="AT89" s="202">
        <v>676.74232585734933</v>
      </c>
      <c r="AU89" s="202">
        <v>690.27717237449633</v>
      </c>
      <c r="AV89" s="202">
        <v>704.08271582198631</v>
      </c>
      <c r="AW89" s="202">
        <v>718.16437013842608</v>
      </c>
      <c r="AX89" s="202">
        <v>732.52765754119457</v>
      </c>
      <c r="AY89" s="202">
        <v>747.17821069201852</v>
      </c>
      <c r="AZ89" s="202">
        <v>762.12177490585896</v>
      </c>
    </row>
    <row r="90" spans="1:61" x14ac:dyDescent="0.35">
      <c r="E90" s="59" t="s">
        <v>111</v>
      </c>
      <c r="F90" s="59" t="s">
        <v>94</v>
      </c>
      <c r="G90" s="44" t="s">
        <v>103</v>
      </c>
      <c r="K90" s="12"/>
      <c r="L90" s="220"/>
      <c r="M90" s="204"/>
      <c r="N90" s="204">
        <f>93.571842*N86</f>
        <v>62.381228</v>
      </c>
      <c r="O90" s="204">
        <v>95.443278840000005</v>
      </c>
      <c r="P90" s="204">
        <v>97.352144416800002</v>
      </c>
      <c r="Q90" s="202">
        <v>99.299187305136002</v>
      </c>
      <c r="R90" s="202">
        <v>101.28517105123872</v>
      </c>
      <c r="S90" s="202">
        <v>103.31087447226351</v>
      </c>
      <c r="T90" s="221">
        <v>105.37709196170877</v>
      </c>
      <c r="U90" s="202">
        <v>107.48463380094296</v>
      </c>
      <c r="V90" s="202">
        <v>109.63432647696183</v>
      </c>
      <c r="W90" s="202">
        <v>111.82701300650106</v>
      </c>
      <c r="X90" s="202">
        <v>114.06355326663108</v>
      </c>
      <c r="Y90" s="202">
        <v>116.34482433196369</v>
      </c>
      <c r="Z90" s="202">
        <v>118.67172081860298</v>
      </c>
      <c r="AA90" s="202">
        <v>121.04515523497503</v>
      </c>
      <c r="AB90" s="202">
        <v>123.46605833967452</v>
      </c>
      <c r="AC90" s="202">
        <v>125.93537950646801</v>
      </c>
      <c r="AD90" s="202">
        <v>128.45408709659736</v>
      </c>
      <c r="AE90" s="202">
        <v>131.02316883852933</v>
      </c>
      <c r="AF90" s="202">
        <v>133.6436322152999</v>
      </c>
      <c r="AG90" s="202">
        <v>136.31650485960589</v>
      </c>
      <c r="AH90" s="202">
        <v>139.042834956798</v>
      </c>
      <c r="AI90" s="202">
        <v>141.82369165593397</v>
      </c>
      <c r="AJ90" s="202">
        <v>144.66016548905264</v>
      </c>
      <c r="AK90" s="202">
        <v>147.55336879883373</v>
      </c>
      <c r="AL90" s="202">
        <v>150.50443617481039</v>
      </c>
      <c r="AM90" s="202">
        <v>153.5145248983066</v>
      </c>
      <c r="AN90" s="202">
        <v>156.58481539627275</v>
      </c>
      <c r="AO90" s="202">
        <v>159.71651170419821</v>
      </c>
      <c r="AP90" s="202">
        <v>162.91084193828215</v>
      </c>
      <c r="AQ90" s="202">
        <v>166.16905877704781</v>
      </c>
      <c r="AR90" s="202">
        <v>169.4924399525888</v>
      </c>
      <c r="AS90" s="202">
        <v>172.88228875164057</v>
      </c>
      <c r="AT90" s="202">
        <v>176.33993452667337</v>
      </c>
      <c r="AU90" s="202">
        <v>179.86673321720684</v>
      </c>
      <c r="AV90" s="202">
        <v>183.46406788155099</v>
      </c>
      <c r="AW90" s="202">
        <v>187.13334923918202</v>
      </c>
      <c r="AX90" s="202">
        <v>190.87601622396565</v>
      </c>
      <c r="AY90" s="202">
        <v>194.69353654844497</v>
      </c>
      <c r="AZ90" s="202">
        <v>198.58740727941387</v>
      </c>
    </row>
    <row r="91" spans="1:61" x14ac:dyDescent="0.35">
      <c r="E91" s="59" t="s">
        <v>112</v>
      </c>
      <c r="F91" s="59" t="s">
        <v>94</v>
      </c>
      <c r="G91" s="44" t="s">
        <v>103</v>
      </c>
      <c r="K91" s="12"/>
      <c r="L91" s="220"/>
      <c r="M91" s="204"/>
      <c r="N91" s="204">
        <f>93.219126*N86</f>
        <v>62.146084000000002</v>
      </c>
      <c r="O91" s="204">
        <v>95.083508520000009</v>
      </c>
      <c r="P91" s="204">
        <v>96.985178690400005</v>
      </c>
      <c r="Q91" s="202">
        <v>98.924882264208009</v>
      </c>
      <c r="R91" s="202">
        <v>100.90337990949217</v>
      </c>
      <c r="S91" s="202">
        <v>102.921447507682</v>
      </c>
      <c r="T91" s="221">
        <v>104.97987645783564</v>
      </c>
      <c r="U91" s="202">
        <v>107.07947398699237</v>
      </c>
      <c r="V91" s="202">
        <v>109.22106346673222</v>
      </c>
      <c r="W91" s="202">
        <v>111.40548473606687</v>
      </c>
      <c r="X91" s="202">
        <v>113.63359443078821</v>
      </c>
      <c r="Y91" s="202">
        <v>115.90626631940397</v>
      </c>
      <c r="Z91" s="202">
        <v>118.22439164579204</v>
      </c>
      <c r="AA91" s="202">
        <v>120.58887947870788</v>
      </c>
      <c r="AB91" s="202">
        <v>123.00065706828204</v>
      </c>
      <c r="AC91" s="202">
        <v>125.46067020964766</v>
      </c>
      <c r="AD91" s="202">
        <v>127.96988361384062</v>
      </c>
      <c r="AE91" s="202">
        <v>130.52928128611742</v>
      </c>
      <c r="AF91" s="202">
        <v>133.13986691183979</v>
      </c>
      <c r="AG91" s="202">
        <v>135.80266425007656</v>
      </c>
      <c r="AH91" s="202">
        <v>138.51871753507811</v>
      </c>
      <c r="AI91" s="202">
        <v>141.2890918857797</v>
      </c>
      <c r="AJ91" s="202">
        <v>144.11487372349529</v>
      </c>
      <c r="AK91" s="202">
        <v>146.9971711979652</v>
      </c>
      <c r="AL91" s="202">
        <v>149.93711462192451</v>
      </c>
      <c r="AM91" s="202">
        <v>152.935856914363</v>
      </c>
      <c r="AN91" s="202">
        <v>155.99457405265025</v>
      </c>
      <c r="AO91" s="202">
        <v>159.11446553370325</v>
      </c>
      <c r="AP91" s="202">
        <v>162.29675484437732</v>
      </c>
      <c r="AQ91" s="202">
        <v>165.54268994126485</v>
      </c>
      <c r="AR91" s="202">
        <v>168.85354374009015</v>
      </c>
      <c r="AS91" s="202">
        <v>172.23061461489198</v>
      </c>
      <c r="AT91" s="202">
        <v>175.67522690718982</v>
      </c>
      <c r="AU91" s="202">
        <v>179.18873144533362</v>
      </c>
      <c r="AV91" s="202">
        <v>182.77250607424031</v>
      </c>
      <c r="AW91" s="202">
        <v>186.42795619572513</v>
      </c>
      <c r="AX91" s="202">
        <v>190.15651531963965</v>
      </c>
      <c r="AY91" s="202">
        <v>193.95964562603243</v>
      </c>
      <c r="AZ91" s="202">
        <v>197.83883853855306</v>
      </c>
    </row>
    <row r="92" spans="1:61" x14ac:dyDescent="0.35">
      <c r="F92" s="59" t="s">
        <v>94</v>
      </c>
      <c r="G92" s="44" t="s">
        <v>103</v>
      </c>
      <c r="K92" s="222" t="s">
        <v>2</v>
      </c>
      <c r="L92" s="223"/>
      <c r="M92" s="224"/>
      <c r="N92" s="224">
        <f>SUM(N88:N91)</f>
        <v>433.68597999999997</v>
      </c>
      <c r="O92" s="224">
        <f>SUM(O88:O91)</f>
        <v>663.53954940000006</v>
      </c>
      <c r="P92" s="224">
        <f t="shared" ref="P92:AZ92" si="24">SUM(P88:P91)</f>
        <v>676.81034038799999</v>
      </c>
      <c r="Q92" s="224">
        <f t="shared" si="24"/>
        <v>690.34654719575997</v>
      </c>
      <c r="R92" s="224">
        <f t="shared" si="24"/>
        <v>704.15347813967526</v>
      </c>
      <c r="S92" s="224">
        <f t="shared" si="24"/>
        <v>718.2365477024689</v>
      </c>
      <c r="T92" s="224">
        <f t="shared" si="24"/>
        <v>732.60127865651805</v>
      </c>
      <c r="U92" s="224">
        <f t="shared" si="24"/>
        <v>747.25330422964851</v>
      </c>
      <c r="V92" s="224">
        <f t="shared" si="24"/>
        <v>762.19837031424152</v>
      </c>
      <c r="W92" s="224">
        <f t="shared" si="24"/>
        <v>777.44233772052633</v>
      </c>
      <c r="X92" s="224">
        <f t="shared" si="24"/>
        <v>792.99118447493674</v>
      </c>
      <c r="Y92" s="224">
        <f t="shared" si="24"/>
        <v>808.85100816443548</v>
      </c>
      <c r="Z92" s="224">
        <f t="shared" si="24"/>
        <v>825.0280283277242</v>
      </c>
      <c r="AA92" s="224">
        <f t="shared" si="24"/>
        <v>841.52858889427876</v>
      </c>
      <c r="AB92" s="224">
        <f t="shared" si="24"/>
        <v>858.35916067216431</v>
      </c>
      <c r="AC92" s="224">
        <f t="shared" si="24"/>
        <v>875.52634388560762</v>
      </c>
      <c r="AD92" s="224">
        <f t="shared" si="24"/>
        <v>893.03687076331971</v>
      </c>
      <c r="AE92" s="224">
        <f t="shared" si="24"/>
        <v>910.89760817858621</v>
      </c>
      <c r="AF92" s="224">
        <f t="shared" si="24"/>
        <v>929.11556034215789</v>
      </c>
      <c r="AG92" s="224">
        <f t="shared" si="24"/>
        <v>947.69787154900087</v>
      </c>
      <c r="AH92" s="224">
        <f t="shared" si="24"/>
        <v>966.65182897998102</v>
      </c>
      <c r="AI92" s="224">
        <f t="shared" si="24"/>
        <v>985.98486555958084</v>
      </c>
      <c r="AJ92" s="224">
        <f t="shared" si="24"/>
        <v>1005.7045628707724</v>
      </c>
      <c r="AK92" s="224">
        <f t="shared" si="24"/>
        <v>1025.818654128188</v>
      </c>
      <c r="AL92" s="224">
        <f t="shared" si="24"/>
        <v>1046.3350272107516</v>
      </c>
      <c r="AM92" s="224">
        <f t="shared" si="24"/>
        <v>1067.2617277549666</v>
      </c>
      <c r="AN92" s="224">
        <f t="shared" si="24"/>
        <v>1088.6069623100657</v>
      </c>
      <c r="AO92" s="224">
        <f t="shared" si="24"/>
        <v>1110.3791015562672</v>
      </c>
      <c r="AP92" s="224">
        <f t="shared" si="24"/>
        <v>1132.5866835873924</v>
      </c>
      <c r="AQ92" s="224">
        <f t="shared" si="24"/>
        <v>1155.2384172591405</v>
      </c>
      <c r="AR92" s="224">
        <f t="shared" si="24"/>
        <v>1178.3431856043233</v>
      </c>
      <c r="AS92" s="224">
        <f t="shared" si="24"/>
        <v>1201.9100493164096</v>
      </c>
      <c r="AT92" s="224">
        <f t="shared" si="24"/>
        <v>1225.948250302738</v>
      </c>
      <c r="AU92" s="224">
        <f t="shared" si="24"/>
        <v>1250.4672153087927</v>
      </c>
      <c r="AV92" s="224">
        <f t="shared" si="24"/>
        <v>1275.4765596149687</v>
      </c>
      <c r="AW92" s="224">
        <f t="shared" si="24"/>
        <v>1300.9860908072681</v>
      </c>
      <c r="AX92" s="224">
        <f t="shared" si="24"/>
        <v>1327.0058126234135</v>
      </c>
      <c r="AY92" s="224">
        <f t="shared" si="24"/>
        <v>1353.5459288758816</v>
      </c>
      <c r="AZ92" s="224">
        <f t="shared" si="24"/>
        <v>1380.6168474533995</v>
      </c>
    </row>
    <row r="93" spans="1:61" x14ac:dyDescent="0.35">
      <c r="G93" s="44"/>
      <c r="I93" s="225"/>
      <c r="J93" s="225"/>
      <c r="K93" s="226"/>
      <c r="L93" s="227"/>
      <c r="M93" s="228"/>
      <c r="N93" s="229">
        <v>-663.28444000000002</v>
      </c>
      <c r="O93" s="229">
        <v>-689.81581760000006</v>
      </c>
      <c r="P93" s="229">
        <v>-717.4084503040001</v>
      </c>
      <c r="Q93" s="229">
        <v>-746.10478831616024</v>
      </c>
      <c r="R93" s="229">
        <v>-775.94897984880652</v>
      </c>
      <c r="S93" s="229">
        <v>-806.98693904275876</v>
      </c>
      <c r="T93" s="230">
        <v>-839.26641660446933</v>
      </c>
      <c r="U93" s="229">
        <v>-872.83707326864806</v>
      </c>
      <c r="V93" s="229">
        <v>-907.75055619939394</v>
      </c>
      <c r="W93" s="229">
        <v>-944.06057844736972</v>
      </c>
      <c r="X93" s="229">
        <v>-981.82300158526471</v>
      </c>
      <c r="Y93" s="229">
        <v>-1021.0959216486752</v>
      </c>
      <c r="Z93" s="229">
        <v>-1061.9397585146223</v>
      </c>
      <c r="AA93" s="229">
        <v>-1104.4173488552071</v>
      </c>
      <c r="AB93" s="229">
        <v>-1148.5940428094157</v>
      </c>
      <c r="AC93" s="229">
        <v>-1194.5378045217924</v>
      </c>
      <c r="AD93" s="229">
        <v>-1242.3193167026641</v>
      </c>
      <c r="AE93" s="229">
        <v>-1292.0120893707708</v>
      </c>
      <c r="AF93" s="229">
        <v>-1343.6925729456016</v>
      </c>
      <c r="AG93" s="229">
        <v>-1397.4402758634258</v>
      </c>
      <c r="AH93" s="229">
        <v>-1453.3378868979628</v>
      </c>
      <c r="AI93" s="229">
        <v>-1511.4714023738813</v>
      </c>
      <c r="AJ93" s="229">
        <v>-1571.9302584688362</v>
      </c>
      <c r="AK93" s="229">
        <v>-1634.8074688075899</v>
      </c>
      <c r="AL93" s="229">
        <v>-1700.1997675598936</v>
      </c>
      <c r="AM93" s="229">
        <v>-1768.2077582622892</v>
      </c>
      <c r="AN93" s="229">
        <v>-1838.9360685927809</v>
      </c>
      <c r="AO93" s="229">
        <v>-1912.4935113364925</v>
      </c>
      <c r="AP93" s="229">
        <v>-1988.9932517899522</v>
      </c>
      <c r="AQ93" s="229">
        <v>-2068.5529818615501</v>
      </c>
      <c r="AR93" s="229">
        <v>-2151.2951011360119</v>
      </c>
      <c r="AS93" s="229">
        <v>-2237.3469051814527</v>
      </c>
      <c r="AT93" s="229">
        <v>-2326.8407813887111</v>
      </c>
      <c r="AU93" s="229">
        <v>-2419.9144126442593</v>
      </c>
      <c r="AV93" s="229">
        <v>-2516.7109891500295</v>
      </c>
      <c r="AW93" s="229">
        <v>-2617.3794287160308</v>
      </c>
      <c r="AX93" s="229">
        <v>-2722.0746058646719</v>
      </c>
      <c r="AY93" s="229">
        <v>-2830.9575900992595</v>
      </c>
      <c r="AZ93" s="229">
        <v>-2944.1958937032296</v>
      </c>
      <c r="BA93" s="12"/>
    </row>
    <row r="94" spans="1:61" x14ac:dyDescent="0.35">
      <c r="G94"/>
      <c r="K94" s="12"/>
      <c r="L94" s="231"/>
      <c r="M94" s="232"/>
      <c r="N94" s="229">
        <f>-N93-N92</f>
        <v>229.59846000000005</v>
      </c>
      <c r="O94" s="229">
        <f t="shared" ref="O94:AZ94" si="25">-O93-O92</f>
        <v>26.276268200000004</v>
      </c>
      <c r="P94" s="229">
        <f t="shared" si="25"/>
        <v>40.598109916000112</v>
      </c>
      <c r="Q94" s="229">
        <f t="shared" si="25"/>
        <v>55.758241120400271</v>
      </c>
      <c r="R94" s="229">
        <f t="shared" si="25"/>
        <v>71.795501709131258</v>
      </c>
      <c r="S94" s="229">
        <f t="shared" si="25"/>
        <v>88.750391340289866</v>
      </c>
      <c r="T94" s="229">
        <f t="shared" si="25"/>
        <v>106.66513794795128</v>
      </c>
      <c r="U94" s="229">
        <f t="shared" si="25"/>
        <v>125.58376903899955</v>
      </c>
      <c r="V94" s="229">
        <f t="shared" si="25"/>
        <v>145.55218588515243</v>
      </c>
      <c r="W94" s="229">
        <f t="shared" si="25"/>
        <v>166.6182407268434</v>
      </c>
      <c r="X94" s="229">
        <f t="shared" si="25"/>
        <v>188.83181711032796</v>
      </c>
      <c r="Y94" s="229">
        <f t="shared" si="25"/>
        <v>212.24491348423976</v>
      </c>
      <c r="Z94" s="229">
        <f t="shared" si="25"/>
        <v>236.91173018689813</v>
      </c>
      <c r="AA94" s="229">
        <f t="shared" si="25"/>
        <v>262.88875996092838</v>
      </c>
      <c r="AB94" s="229">
        <f t="shared" si="25"/>
        <v>290.23488213725136</v>
      </c>
      <c r="AC94" s="229">
        <f t="shared" si="25"/>
        <v>319.01146063618478</v>
      </c>
      <c r="AD94" s="229">
        <f t="shared" si="25"/>
        <v>349.28244593934437</v>
      </c>
      <c r="AE94" s="229">
        <f t="shared" si="25"/>
        <v>381.1144811921846</v>
      </c>
      <c r="AF94" s="229">
        <f t="shared" si="25"/>
        <v>414.57701260344368</v>
      </c>
      <c r="AG94" s="229">
        <f t="shared" si="25"/>
        <v>449.7424043144249</v>
      </c>
      <c r="AH94" s="229">
        <f t="shared" si="25"/>
        <v>486.68605791798177</v>
      </c>
      <c r="AI94" s="229">
        <f t="shared" si="25"/>
        <v>525.48653681430051</v>
      </c>
      <c r="AJ94" s="229">
        <f t="shared" si="25"/>
        <v>566.22569559806379</v>
      </c>
      <c r="AK94" s="229">
        <f t="shared" si="25"/>
        <v>608.98881467940191</v>
      </c>
      <c r="AL94" s="229">
        <f t="shared" si="25"/>
        <v>653.86474034914204</v>
      </c>
      <c r="AM94" s="229">
        <f t="shared" si="25"/>
        <v>700.94603050732258</v>
      </c>
      <c r="AN94" s="229">
        <f t="shared" si="25"/>
        <v>750.3291062827152</v>
      </c>
      <c r="AO94" s="229">
        <f t="shared" si="25"/>
        <v>802.11440978022529</v>
      </c>
      <c r="AP94" s="229">
        <f t="shared" si="25"/>
        <v>856.40656820255981</v>
      </c>
      <c r="AQ94" s="229">
        <f t="shared" si="25"/>
        <v>913.31456460240952</v>
      </c>
      <c r="AR94" s="229">
        <f t="shared" si="25"/>
        <v>972.95191553168866</v>
      </c>
      <c r="AS94" s="229">
        <f t="shared" si="25"/>
        <v>1035.4368558650431</v>
      </c>
      <c r="AT94" s="229">
        <f t="shared" si="25"/>
        <v>1100.8925310859731</v>
      </c>
      <c r="AU94" s="229">
        <f t="shared" si="25"/>
        <v>1169.4471973354666</v>
      </c>
      <c r="AV94" s="229">
        <f t="shared" si="25"/>
        <v>1241.2344295350608</v>
      </c>
      <c r="AW94" s="229">
        <f t="shared" si="25"/>
        <v>1316.3933379087628</v>
      </c>
      <c r="AX94" s="229">
        <f t="shared" si="25"/>
        <v>1395.0687932412584</v>
      </c>
      <c r="AY94" s="229">
        <f t="shared" si="25"/>
        <v>1477.4116612233779</v>
      </c>
      <c r="AZ94" s="229">
        <f t="shared" si="25"/>
        <v>1563.5790462498301</v>
      </c>
    </row>
    <row r="95" spans="1:61" x14ac:dyDescent="0.35">
      <c r="G95"/>
      <c r="K95" s="12"/>
      <c r="L95" s="231"/>
      <c r="M95" s="232"/>
      <c r="N95" s="233">
        <f>N94/N92</f>
        <v>0.52941176470588247</v>
      </c>
      <c r="O95" s="233">
        <f t="shared" ref="O95:AZ95" si="26">O94/O92</f>
        <v>3.9600153787005002E-2</v>
      </c>
      <c r="P95" s="233">
        <f t="shared" si="26"/>
        <v>5.9984470527926832E-2</v>
      </c>
      <c r="Q95" s="233">
        <f t="shared" si="26"/>
        <v>8.0768479753964839E-2</v>
      </c>
      <c r="R95" s="233">
        <f t="shared" si="26"/>
        <v>0.1019600185726697</v>
      </c>
      <c r="S95" s="233">
        <f t="shared" si="26"/>
        <v>0.12356707776036888</v>
      </c>
      <c r="T95" s="233">
        <f t="shared" si="26"/>
        <v>0.14559780477527873</v>
      </c>
      <c r="U95" s="233">
        <f t="shared" si="26"/>
        <v>0.16806050682969573</v>
      </c>
      <c r="V95" s="233">
        <f t="shared" si="26"/>
        <v>0.19096365402243476</v>
      </c>
      <c r="W95" s="233">
        <f t="shared" si="26"/>
        <v>0.21431588253267864</v>
      </c>
      <c r="X95" s="233">
        <f t="shared" si="26"/>
        <v>0.23812599787645708</v>
      </c>
      <c r="Y95" s="233">
        <f t="shared" si="26"/>
        <v>0.26240297822697578</v>
      </c>
      <c r="Z95" s="233">
        <f t="shared" si="26"/>
        <v>0.28715597780005381</v>
      </c>
      <c r="AA95" s="233">
        <f t="shared" si="26"/>
        <v>0.312394330305937</v>
      </c>
      <c r="AB95" s="233">
        <f t="shared" si="26"/>
        <v>0.33812755246879883</v>
      </c>
      <c r="AC95" s="233">
        <f t="shared" si="26"/>
        <v>0.36436534761524597</v>
      </c>
      <c r="AD95" s="233">
        <f t="shared" si="26"/>
        <v>0.39111760933319201</v>
      </c>
      <c r="AE95" s="233">
        <f t="shared" si="26"/>
        <v>0.41839442520247033</v>
      </c>
      <c r="AF95" s="233">
        <f t="shared" si="26"/>
        <v>0.44620608059859718</v>
      </c>
      <c r="AG95" s="233">
        <f t="shared" si="26"/>
        <v>0.47456306257111913</v>
      </c>
      <c r="AH95" s="233">
        <f t="shared" si="26"/>
        <v>0.50347606379800358</v>
      </c>
      <c r="AI95" s="233">
        <f t="shared" si="26"/>
        <v>0.53295598661757204</v>
      </c>
      <c r="AJ95" s="233">
        <f t="shared" si="26"/>
        <v>0.56301394713948483</v>
      </c>
      <c r="AK95" s="233">
        <f t="shared" si="26"/>
        <v>0.59366127943633751</v>
      </c>
      <c r="AL95" s="233">
        <f t="shared" si="26"/>
        <v>0.62490953981744257</v>
      </c>
      <c r="AM95" s="233">
        <f t="shared" si="26"/>
        <v>0.65677051118641183</v>
      </c>
      <c r="AN95" s="233">
        <f t="shared" si="26"/>
        <v>0.68925620748418515</v>
      </c>
      <c r="AO95" s="233">
        <f t="shared" si="26"/>
        <v>0.72237887821916924</v>
      </c>
      <c r="AP95" s="233">
        <f t="shared" si="26"/>
        <v>0.75615101308621202</v>
      </c>
      <c r="AQ95" s="233">
        <f t="shared" si="26"/>
        <v>0.79058534667613711</v>
      </c>
      <c r="AR95" s="233">
        <f t="shared" si="26"/>
        <v>0.82569486327762998</v>
      </c>
      <c r="AS95" s="233">
        <f t="shared" si="26"/>
        <v>0.86149280177327014</v>
      </c>
      <c r="AT95" s="233">
        <f t="shared" si="26"/>
        <v>0.89799266063156957</v>
      </c>
      <c r="AU95" s="233">
        <f t="shared" si="26"/>
        <v>0.93520820299689444</v>
      </c>
      <c r="AV95" s="233">
        <f t="shared" si="26"/>
        <v>0.97315346187918605</v>
      </c>
      <c r="AW95" s="233">
        <f t="shared" si="26"/>
        <v>1.0118427454454446</v>
      </c>
      <c r="AX95" s="233">
        <f t="shared" si="26"/>
        <v>1.0512906424149631</v>
      </c>
      <c r="AY95" s="233">
        <f t="shared" si="26"/>
        <v>1.0915120275603551</v>
      </c>
      <c r="AZ95" s="233">
        <f t="shared" si="26"/>
        <v>1.13252206731644</v>
      </c>
    </row>
    <row r="96" spans="1:61" s="216" customFormat="1" x14ac:dyDescent="0.35">
      <c r="L96" s="231"/>
      <c r="M96" s="12"/>
      <c r="N96" s="12"/>
      <c r="O96" s="234"/>
      <c r="P96" s="234"/>
      <c r="Q96" s="234"/>
      <c r="R96"/>
      <c r="S96"/>
      <c r="T96" s="3"/>
      <c r="U96"/>
      <c r="V96"/>
      <c r="W96"/>
      <c r="X96"/>
      <c r="Y96"/>
      <c r="Z96"/>
      <c r="AA96"/>
      <c r="AB96"/>
      <c r="AC96"/>
      <c r="AD96"/>
      <c r="AE96"/>
      <c r="AF96"/>
      <c r="AG96"/>
      <c r="AH96"/>
      <c r="AI96"/>
      <c r="AJ96"/>
      <c r="AK96"/>
      <c r="AL96"/>
      <c r="AM96"/>
      <c r="AN96"/>
      <c r="AO96"/>
      <c r="AP96"/>
      <c r="AQ96"/>
      <c r="AR96"/>
      <c r="AS96"/>
      <c r="AT96"/>
      <c r="AU96"/>
      <c r="AV96"/>
      <c r="AW96"/>
      <c r="AX96"/>
      <c r="AY96"/>
      <c r="AZ96"/>
    </row>
    <row r="97" spans="1:52" x14ac:dyDescent="0.35">
      <c r="B97" s="217" t="s">
        <v>113</v>
      </c>
      <c r="G97"/>
      <c r="K97" s="217"/>
      <c r="L97" s="235">
        <v>2015</v>
      </c>
      <c r="M97" s="217">
        <v>2016</v>
      </c>
      <c r="N97" s="217">
        <v>2017</v>
      </c>
      <c r="O97" s="217">
        <v>2018</v>
      </c>
      <c r="P97" s="217">
        <v>2019</v>
      </c>
      <c r="Q97" s="216">
        <v>2020</v>
      </c>
      <c r="R97" s="216">
        <v>2021</v>
      </c>
      <c r="S97" s="216">
        <v>2022</v>
      </c>
      <c r="T97" s="218">
        <v>2023</v>
      </c>
      <c r="U97" s="216">
        <v>2024</v>
      </c>
      <c r="V97" s="219">
        <v>2025</v>
      </c>
      <c r="W97" s="216">
        <v>2026</v>
      </c>
      <c r="X97" s="216">
        <v>2027</v>
      </c>
      <c r="Y97" s="216">
        <v>2028</v>
      </c>
      <c r="Z97" s="216">
        <v>2029</v>
      </c>
      <c r="AA97" s="216">
        <v>2030</v>
      </c>
      <c r="AB97" s="216">
        <v>2031</v>
      </c>
      <c r="AC97" s="216">
        <v>2032</v>
      </c>
      <c r="AD97" s="216">
        <v>2033</v>
      </c>
      <c r="AE97" s="216">
        <v>2034</v>
      </c>
      <c r="AF97" s="216">
        <v>2035</v>
      </c>
      <c r="AG97" s="216">
        <v>2036</v>
      </c>
      <c r="AH97" s="216">
        <v>2037</v>
      </c>
      <c r="AI97" s="216">
        <v>2038</v>
      </c>
      <c r="AJ97" s="216">
        <v>2039</v>
      </c>
      <c r="AK97" s="216">
        <v>2040</v>
      </c>
      <c r="AL97" s="216">
        <v>2041</v>
      </c>
      <c r="AM97" s="216">
        <v>2042</v>
      </c>
      <c r="AN97" s="216">
        <v>2043</v>
      </c>
      <c r="AO97" s="216">
        <v>2044</v>
      </c>
      <c r="AP97" s="216">
        <v>2045</v>
      </c>
      <c r="AQ97" s="216">
        <v>2046</v>
      </c>
      <c r="AR97" s="216">
        <v>2047</v>
      </c>
      <c r="AS97" s="216">
        <v>2048</v>
      </c>
      <c r="AT97" s="216">
        <v>2049</v>
      </c>
      <c r="AU97" s="216">
        <v>2050</v>
      </c>
      <c r="AV97" s="216">
        <v>2051</v>
      </c>
      <c r="AW97" s="216">
        <v>2052</v>
      </c>
      <c r="AX97" s="216">
        <v>2053</v>
      </c>
      <c r="AY97" s="216">
        <v>2054</v>
      </c>
      <c r="AZ97" s="216">
        <v>2055</v>
      </c>
    </row>
    <row r="98" spans="1:52" x14ac:dyDescent="0.35">
      <c r="E98" s="59" t="s">
        <v>109</v>
      </c>
      <c r="F98" s="59" t="s">
        <v>94</v>
      </c>
      <c r="G98" s="44" t="s">
        <v>103</v>
      </c>
      <c r="K98" s="12"/>
      <c r="L98" s="220"/>
      <c r="M98" s="204"/>
      <c r="N98" s="204">
        <f>104.635986*N86</f>
        <v>69.757323999999997</v>
      </c>
      <c r="O98" s="204">
        <v>106.72870571999999</v>
      </c>
      <c r="P98" s="204">
        <v>108.8632798344</v>
      </c>
      <c r="Q98" s="202">
        <v>111.04054543108801</v>
      </c>
      <c r="R98" s="202">
        <v>113.26135633970976</v>
      </c>
      <c r="S98" s="202">
        <v>115.52658346650396</v>
      </c>
      <c r="T98" s="221">
        <v>117.83711513583404</v>
      </c>
      <c r="U98" s="202">
        <v>120.19385743855072</v>
      </c>
      <c r="V98" s="202">
        <v>122.59773458732174</v>
      </c>
      <c r="W98" s="202">
        <v>125.04968927906818</v>
      </c>
      <c r="X98" s="202">
        <v>127.55068306464953</v>
      </c>
      <c r="Y98" s="202">
        <v>130.10169672594253</v>
      </c>
      <c r="Z98" s="202">
        <v>132.70373066046139</v>
      </c>
      <c r="AA98" s="202">
        <v>135.35780527367061</v>
      </c>
      <c r="AB98" s="202">
        <v>138.06496137914402</v>
      </c>
      <c r="AC98" s="202">
        <v>140.82626060672689</v>
      </c>
      <c r="AD98" s="202">
        <v>143.64278581886143</v>
      </c>
      <c r="AE98" s="202">
        <v>146.51564153523864</v>
      </c>
      <c r="AF98" s="202">
        <v>149.44595436594341</v>
      </c>
      <c r="AG98" s="202">
        <v>152.4348734532623</v>
      </c>
      <c r="AH98" s="202">
        <v>155.48357092232754</v>
      </c>
      <c r="AI98" s="202">
        <v>158.59324234077411</v>
      </c>
      <c r="AJ98" s="202">
        <v>161.76510718758956</v>
      </c>
      <c r="AK98" s="202">
        <v>165.00040933134136</v>
      </c>
      <c r="AL98" s="202">
        <v>168.30041751796819</v>
      </c>
      <c r="AM98" s="202">
        <v>171.66642586832756</v>
      </c>
      <c r="AN98" s="202">
        <v>175.0997543856941</v>
      </c>
      <c r="AO98" s="202">
        <v>178.60174947340798</v>
      </c>
      <c r="AP98" s="202">
        <v>182.17378446287614</v>
      </c>
      <c r="AQ98" s="202">
        <v>185.81726015213368</v>
      </c>
      <c r="AR98" s="202">
        <v>189.53360535517635</v>
      </c>
      <c r="AS98" s="202">
        <v>193.32427746227987</v>
      </c>
      <c r="AT98" s="202">
        <v>197.19076301152543</v>
      </c>
      <c r="AU98" s="202">
        <v>201.13457827175594</v>
      </c>
      <c r="AV98" s="202">
        <v>205.15726983719108</v>
      </c>
      <c r="AW98" s="202">
        <v>209.26041523393488</v>
      </c>
      <c r="AX98" s="202">
        <v>213.44562353861357</v>
      </c>
      <c r="AY98" s="202">
        <v>217.71453600938585</v>
      </c>
      <c r="AZ98" s="202">
        <v>222.06882672957357</v>
      </c>
    </row>
    <row r="99" spans="1:52" x14ac:dyDescent="0.35">
      <c r="E99" s="59" t="s">
        <v>114</v>
      </c>
      <c r="F99" s="59" t="s">
        <v>94</v>
      </c>
      <c r="G99" s="44" t="s">
        <v>103</v>
      </c>
      <c r="K99" s="12"/>
      <c r="L99" s="236"/>
      <c r="M99" s="204"/>
      <c r="N99" s="204">
        <f>179.551008*N86</f>
        <v>119.700672</v>
      </c>
      <c r="O99" s="204">
        <v>183.14202816</v>
      </c>
      <c r="P99" s="204">
        <v>186.8048687232</v>
      </c>
      <c r="Q99" s="202">
        <v>190.54096609766401</v>
      </c>
      <c r="R99" s="202">
        <v>194.35178541961727</v>
      </c>
      <c r="S99" s="202">
        <v>198.23882112800965</v>
      </c>
      <c r="T99" s="221">
        <v>202.20359755056984</v>
      </c>
      <c r="U99" s="202">
        <v>206.24766950158124</v>
      </c>
      <c r="V99" s="202">
        <v>210.37262289161285</v>
      </c>
      <c r="W99" s="202">
        <v>214.58007534944511</v>
      </c>
      <c r="X99" s="202">
        <v>218.87167685643399</v>
      </c>
      <c r="Y99" s="202">
        <v>223.24911039356269</v>
      </c>
      <c r="Z99" s="202">
        <v>227.71409260143392</v>
      </c>
      <c r="AA99" s="202">
        <v>232.2683744534626</v>
      </c>
      <c r="AB99" s="202">
        <v>236.91374194253186</v>
      </c>
      <c r="AC99" s="202">
        <v>241.65201678138249</v>
      </c>
      <c r="AD99" s="202">
        <v>246.48505711701014</v>
      </c>
      <c r="AE99" s="202">
        <v>251.41475825935035</v>
      </c>
      <c r="AF99" s="202">
        <v>256.44305342453737</v>
      </c>
      <c r="AG99" s="202">
        <v>261.57191449302809</v>
      </c>
      <c r="AH99" s="202">
        <v>266.80335278288868</v>
      </c>
      <c r="AI99" s="202">
        <v>272.13941983854647</v>
      </c>
      <c r="AJ99" s="202">
        <v>277.58220823531741</v>
      </c>
      <c r="AK99" s="202">
        <v>283.13385240002378</v>
      </c>
      <c r="AL99" s="202">
        <v>288.79652944802422</v>
      </c>
      <c r="AM99" s="202">
        <v>294.57246003698469</v>
      </c>
      <c r="AN99" s="202">
        <v>300.46390923772435</v>
      </c>
      <c r="AO99" s="202">
        <v>306.47318742247887</v>
      </c>
      <c r="AP99" s="202">
        <v>312.60265117092843</v>
      </c>
      <c r="AQ99" s="202">
        <v>318.85470419434705</v>
      </c>
      <c r="AR99" s="202">
        <v>325.23179827823395</v>
      </c>
      <c r="AS99" s="202">
        <v>331.73643424379867</v>
      </c>
      <c r="AT99" s="202">
        <v>338.37116292867466</v>
      </c>
      <c r="AU99" s="202">
        <v>345.13858618724817</v>
      </c>
      <c r="AV99" s="202">
        <v>352.04135791099316</v>
      </c>
      <c r="AW99" s="202">
        <v>359.08218506921304</v>
      </c>
      <c r="AX99" s="202">
        <v>366.26382877059729</v>
      </c>
      <c r="AY99" s="202">
        <v>373.58910534600926</v>
      </c>
      <c r="AZ99" s="202">
        <v>381.06088745292948</v>
      </c>
    </row>
    <row r="100" spans="1:52" x14ac:dyDescent="0.35">
      <c r="E100" s="59" t="s">
        <v>111</v>
      </c>
      <c r="F100" s="59" t="s">
        <v>94</v>
      </c>
      <c r="G100" s="44" t="s">
        <v>103</v>
      </c>
      <c r="K100" s="12"/>
      <c r="L100" s="236"/>
      <c r="M100" s="204"/>
      <c r="N100" s="204">
        <f>93.571842*N86</f>
        <v>62.381228</v>
      </c>
      <c r="O100" s="204">
        <v>95.443278840000005</v>
      </c>
      <c r="P100" s="204">
        <v>97.352144416800002</v>
      </c>
      <c r="Q100" s="202">
        <v>99.299187305136002</v>
      </c>
      <c r="R100" s="202">
        <v>101.28517105123872</v>
      </c>
      <c r="S100" s="202">
        <v>103.31087447226351</v>
      </c>
      <c r="T100" s="221">
        <v>105.37709196170877</v>
      </c>
      <c r="U100" s="202">
        <v>107.48463380094296</v>
      </c>
      <c r="V100" s="202">
        <v>109.63432647696183</v>
      </c>
      <c r="W100" s="202">
        <v>111.82701300650106</v>
      </c>
      <c r="X100" s="202">
        <v>114.06355326663108</v>
      </c>
      <c r="Y100" s="202">
        <v>116.34482433196369</v>
      </c>
      <c r="Z100" s="202">
        <v>118.67172081860298</v>
      </c>
      <c r="AA100" s="202">
        <v>121.04515523497503</v>
      </c>
      <c r="AB100" s="202">
        <v>123.46605833967452</v>
      </c>
      <c r="AC100" s="202">
        <v>125.93537950646801</v>
      </c>
      <c r="AD100" s="202">
        <v>128.45408709659736</v>
      </c>
      <c r="AE100" s="202">
        <v>131.02316883852933</v>
      </c>
      <c r="AF100" s="202">
        <v>133.6436322152999</v>
      </c>
      <c r="AG100" s="202">
        <v>136.31650485960589</v>
      </c>
      <c r="AH100" s="202">
        <v>139.042834956798</v>
      </c>
      <c r="AI100" s="202">
        <v>141.82369165593397</v>
      </c>
      <c r="AJ100" s="202">
        <v>144.66016548905264</v>
      </c>
      <c r="AK100" s="202">
        <v>147.55336879883373</v>
      </c>
      <c r="AL100" s="202">
        <v>150.50443617481039</v>
      </c>
      <c r="AM100" s="202">
        <v>153.5145248983066</v>
      </c>
      <c r="AN100" s="202">
        <v>156.58481539627275</v>
      </c>
      <c r="AO100" s="202">
        <v>159.71651170419821</v>
      </c>
      <c r="AP100" s="202">
        <v>162.91084193828215</v>
      </c>
      <c r="AQ100" s="202">
        <v>166.16905877704781</v>
      </c>
      <c r="AR100" s="202">
        <v>169.4924399525888</v>
      </c>
      <c r="AS100" s="202">
        <v>172.88228875164057</v>
      </c>
      <c r="AT100" s="202">
        <v>176.33993452667337</v>
      </c>
      <c r="AU100" s="202">
        <v>179.86673321720684</v>
      </c>
      <c r="AV100" s="202">
        <v>183.46406788155099</v>
      </c>
      <c r="AW100" s="202">
        <v>187.13334923918202</v>
      </c>
      <c r="AX100" s="202">
        <v>190.87601622396565</v>
      </c>
      <c r="AY100" s="202">
        <v>194.69353654844497</v>
      </c>
      <c r="AZ100" s="202">
        <v>198.58740727941387</v>
      </c>
    </row>
    <row r="101" spans="1:52" x14ac:dyDescent="0.35">
      <c r="E101" s="59" t="s">
        <v>112</v>
      </c>
      <c r="F101" s="59" t="s">
        <v>94</v>
      </c>
      <c r="G101" s="44" t="s">
        <v>103</v>
      </c>
      <c r="K101" s="12"/>
      <c r="L101" s="236"/>
      <c r="M101" s="204"/>
      <c r="N101" s="204">
        <f>93.219126*N86</f>
        <v>62.146084000000002</v>
      </c>
      <c r="O101" s="204">
        <v>95.083508520000009</v>
      </c>
      <c r="P101" s="204">
        <v>96.985178690400005</v>
      </c>
      <c r="Q101" s="202">
        <v>98.924882264208009</v>
      </c>
      <c r="R101" s="202">
        <v>100.90337990949217</v>
      </c>
      <c r="S101" s="202">
        <v>102.921447507682</v>
      </c>
      <c r="T101" s="221">
        <v>104.97987645783564</v>
      </c>
      <c r="U101" s="202">
        <v>107.07947398699237</v>
      </c>
      <c r="V101" s="202">
        <v>109.22106346673222</v>
      </c>
      <c r="W101" s="202">
        <v>111.40548473606687</v>
      </c>
      <c r="X101" s="202">
        <v>113.63359443078821</v>
      </c>
      <c r="Y101" s="202">
        <v>115.90626631940397</v>
      </c>
      <c r="Z101" s="202">
        <v>118.22439164579204</v>
      </c>
      <c r="AA101" s="202">
        <v>120.58887947870788</v>
      </c>
      <c r="AB101" s="202">
        <v>123.00065706828204</v>
      </c>
      <c r="AC101" s="202">
        <v>125.46067020964766</v>
      </c>
      <c r="AD101" s="202">
        <v>127.96988361384062</v>
      </c>
      <c r="AE101" s="202">
        <v>130.52928128611742</v>
      </c>
      <c r="AF101" s="202">
        <v>133.13986691183979</v>
      </c>
      <c r="AG101" s="202">
        <v>135.80266425007656</v>
      </c>
      <c r="AH101" s="202">
        <v>138.51871753507811</v>
      </c>
      <c r="AI101" s="202">
        <v>141.2890918857797</v>
      </c>
      <c r="AJ101" s="202">
        <v>144.11487372349529</v>
      </c>
      <c r="AK101" s="202">
        <v>146.9971711979652</v>
      </c>
      <c r="AL101" s="202">
        <v>149.93711462192451</v>
      </c>
      <c r="AM101" s="202">
        <v>152.935856914363</v>
      </c>
      <c r="AN101" s="202">
        <v>155.99457405265025</v>
      </c>
      <c r="AO101" s="202">
        <v>159.11446553370325</v>
      </c>
      <c r="AP101" s="202">
        <v>162.29675484437732</v>
      </c>
      <c r="AQ101" s="202">
        <v>165.54268994126485</v>
      </c>
      <c r="AR101" s="202">
        <v>168.85354374009015</v>
      </c>
      <c r="AS101" s="202">
        <v>172.23061461489198</v>
      </c>
      <c r="AT101" s="202">
        <v>175.67522690718982</v>
      </c>
      <c r="AU101" s="202">
        <v>179.18873144533362</v>
      </c>
      <c r="AV101" s="202">
        <v>182.77250607424031</v>
      </c>
      <c r="AW101" s="202">
        <v>186.42795619572513</v>
      </c>
      <c r="AX101" s="202">
        <v>190.15651531963965</v>
      </c>
      <c r="AY101" s="202">
        <v>193.95964562603243</v>
      </c>
      <c r="AZ101" s="202">
        <v>197.83883853855306</v>
      </c>
    </row>
    <row r="102" spans="1:52" x14ac:dyDescent="0.35">
      <c r="F102" s="59" t="s">
        <v>94</v>
      </c>
      <c r="G102" s="44" t="s">
        <v>103</v>
      </c>
      <c r="K102" s="222" t="s">
        <v>2</v>
      </c>
      <c r="L102" s="223"/>
      <c r="M102" s="224"/>
      <c r="N102" s="224">
        <f>SUM(N98:N101)</f>
        <v>313.98530799999997</v>
      </c>
      <c r="O102" s="224">
        <f t="shared" ref="O102:AZ102" si="27">SUM(O98:O101)</f>
        <v>480.39752124</v>
      </c>
      <c r="P102" s="224">
        <f t="shared" si="27"/>
        <v>490.00547166480004</v>
      </c>
      <c r="Q102" s="237">
        <f t="shared" si="27"/>
        <v>499.80558109809601</v>
      </c>
      <c r="R102" s="237">
        <f t="shared" si="27"/>
        <v>509.80169272005793</v>
      </c>
      <c r="S102" s="237">
        <f t="shared" si="27"/>
        <v>519.99772657445908</v>
      </c>
      <c r="T102" s="238">
        <f t="shared" si="27"/>
        <v>530.39768110594832</v>
      </c>
      <c r="U102" s="237">
        <f t="shared" si="27"/>
        <v>541.00563472806732</v>
      </c>
      <c r="V102" s="237">
        <f t="shared" si="27"/>
        <v>551.82574742262864</v>
      </c>
      <c r="W102" s="237">
        <f t="shared" si="27"/>
        <v>562.86226237108121</v>
      </c>
      <c r="X102" s="237">
        <f t="shared" si="27"/>
        <v>574.11950761850278</v>
      </c>
      <c r="Y102" s="237">
        <f t="shared" si="27"/>
        <v>585.60189777087294</v>
      </c>
      <c r="Z102" s="237">
        <f t="shared" si="27"/>
        <v>597.31393572629031</v>
      </c>
      <c r="AA102" s="237">
        <f t="shared" si="27"/>
        <v>609.26021444081607</v>
      </c>
      <c r="AB102" s="237">
        <f t="shared" si="27"/>
        <v>621.44541872963248</v>
      </c>
      <c r="AC102" s="237">
        <f t="shared" si="27"/>
        <v>633.87432710422502</v>
      </c>
      <c r="AD102" s="237">
        <f t="shared" si="27"/>
        <v>646.55181364630948</v>
      </c>
      <c r="AE102" s="237">
        <f t="shared" si="27"/>
        <v>659.48284991923572</v>
      </c>
      <c r="AF102" s="237">
        <f t="shared" si="27"/>
        <v>672.67250691762047</v>
      </c>
      <c r="AG102" s="237">
        <f t="shared" si="27"/>
        <v>686.12595705597278</v>
      </c>
      <c r="AH102" s="237">
        <f t="shared" si="27"/>
        <v>699.8484761970924</v>
      </c>
      <c r="AI102" s="237">
        <f t="shared" si="27"/>
        <v>713.84544572103425</v>
      </c>
      <c r="AJ102" s="237">
        <f t="shared" si="27"/>
        <v>728.12235463545494</v>
      </c>
      <c r="AK102" s="237">
        <f t="shared" si="27"/>
        <v>742.68480172816408</v>
      </c>
      <c r="AL102" s="237">
        <f t="shared" si="27"/>
        <v>757.53849776272727</v>
      </c>
      <c r="AM102" s="237">
        <f t="shared" si="27"/>
        <v>772.68926771798192</v>
      </c>
      <c r="AN102" s="237">
        <f t="shared" si="27"/>
        <v>788.14305307234144</v>
      </c>
      <c r="AO102" s="237">
        <f t="shared" si="27"/>
        <v>803.9059141337882</v>
      </c>
      <c r="AP102" s="237">
        <f t="shared" si="27"/>
        <v>819.98403241646406</v>
      </c>
      <c r="AQ102" s="237">
        <f t="shared" si="27"/>
        <v>836.38371306479337</v>
      </c>
      <c r="AR102" s="237">
        <f t="shared" si="27"/>
        <v>853.11138732608924</v>
      </c>
      <c r="AS102" s="237">
        <f t="shared" si="27"/>
        <v>870.17361507261103</v>
      </c>
      <c r="AT102" s="237">
        <f t="shared" si="27"/>
        <v>887.57708737406324</v>
      </c>
      <c r="AU102" s="237">
        <f t="shared" si="27"/>
        <v>905.32862912154451</v>
      </c>
      <c r="AV102" s="237">
        <f t="shared" si="27"/>
        <v>923.43520170397551</v>
      </c>
      <c r="AW102" s="237">
        <f t="shared" si="27"/>
        <v>941.90390573805507</v>
      </c>
      <c r="AX102" s="237">
        <f t="shared" si="27"/>
        <v>960.74198385281613</v>
      </c>
      <c r="AY102" s="237">
        <f t="shared" si="27"/>
        <v>979.95682352987251</v>
      </c>
      <c r="AZ102" s="239">
        <f t="shared" si="27"/>
        <v>999.5559600004699</v>
      </c>
    </row>
    <row r="103" spans="1:52" x14ac:dyDescent="0.35">
      <c r="G103"/>
      <c r="K103" s="12"/>
      <c r="L103" s="220"/>
      <c r="M103" s="204"/>
      <c r="N103" s="204"/>
      <c r="O103" s="204"/>
      <c r="P103" s="204"/>
      <c r="Q103" s="202"/>
      <c r="R103" s="202"/>
      <c r="S103" s="202"/>
      <c r="T103" s="221"/>
      <c r="U103" s="202"/>
      <c r="V103" s="202"/>
      <c r="W103" s="202"/>
      <c r="X103" s="202"/>
      <c r="Y103" s="202"/>
      <c r="Z103" s="202"/>
      <c r="AA103" s="202"/>
      <c r="AB103" s="202"/>
      <c r="AC103" s="202"/>
      <c r="AD103" s="202"/>
      <c r="AE103" s="202"/>
      <c r="AF103" s="202"/>
      <c r="AG103" s="202"/>
      <c r="AH103" s="202"/>
      <c r="AI103" s="202"/>
      <c r="AJ103" s="202"/>
      <c r="AK103" s="202"/>
      <c r="AL103" s="202"/>
      <c r="AM103" s="202"/>
      <c r="AN103" s="202"/>
      <c r="AO103" s="202"/>
      <c r="AP103" s="202"/>
      <c r="AQ103" s="202"/>
      <c r="AR103" s="202"/>
      <c r="AS103" s="202"/>
      <c r="AT103" s="202"/>
      <c r="AU103" s="202"/>
      <c r="AV103" s="202"/>
      <c r="AW103" s="202"/>
      <c r="AX103" s="202"/>
      <c r="AY103" s="202"/>
      <c r="AZ103" s="202"/>
    </row>
    <row r="104" spans="1:52" x14ac:dyDescent="0.35">
      <c r="B104" s="217" t="s">
        <v>115</v>
      </c>
      <c r="G104"/>
      <c r="L104" s="231"/>
      <c r="M104" s="12"/>
      <c r="N104" s="12"/>
      <c r="O104" s="12"/>
      <c r="P104" s="12"/>
      <c r="T104" s="3"/>
    </row>
    <row r="105" spans="1:52" x14ac:dyDescent="0.35">
      <c r="E105" s="59" t="s">
        <v>116</v>
      </c>
      <c r="F105" s="59" t="s">
        <v>94</v>
      </c>
      <c r="G105" s="44" t="s">
        <v>103</v>
      </c>
      <c r="K105" s="12" t="s">
        <v>117</v>
      </c>
      <c r="L105" s="207">
        <f t="shared" ref="L105:AZ109" si="28">L88-L98</f>
        <v>0</v>
      </c>
      <c r="M105" s="207">
        <f t="shared" si="28"/>
        <v>0</v>
      </c>
      <c r="N105" s="207">
        <f>N88-N98</f>
        <v>0</v>
      </c>
      <c r="O105" s="207">
        <f t="shared" si="28"/>
        <v>0</v>
      </c>
      <c r="P105" s="207">
        <f t="shared" si="28"/>
        <v>0</v>
      </c>
      <c r="Q105" s="199">
        <f t="shared" si="28"/>
        <v>0</v>
      </c>
      <c r="R105" s="199">
        <f t="shared" si="28"/>
        <v>0</v>
      </c>
      <c r="S105" s="199">
        <f t="shared" si="28"/>
        <v>0</v>
      </c>
      <c r="T105" s="240">
        <f t="shared" si="28"/>
        <v>0</v>
      </c>
      <c r="U105" s="199">
        <f t="shared" si="28"/>
        <v>0</v>
      </c>
      <c r="V105" s="199">
        <f t="shared" si="28"/>
        <v>0</v>
      </c>
      <c r="W105" s="199">
        <f t="shared" si="28"/>
        <v>0</v>
      </c>
      <c r="X105" s="199">
        <f t="shared" si="28"/>
        <v>0</v>
      </c>
      <c r="Y105" s="199">
        <f t="shared" si="28"/>
        <v>0</v>
      </c>
      <c r="Z105" s="199">
        <f t="shared" si="28"/>
        <v>0</v>
      </c>
      <c r="AA105" s="199">
        <f t="shared" si="28"/>
        <v>0</v>
      </c>
      <c r="AB105" s="199">
        <f t="shared" si="28"/>
        <v>0</v>
      </c>
      <c r="AC105" s="199">
        <f t="shared" si="28"/>
        <v>0</v>
      </c>
      <c r="AD105" s="199">
        <f t="shared" si="28"/>
        <v>0</v>
      </c>
      <c r="AE105" s="199">
        <f t="shared" si="28"/>
        <v>0</v>
      </c>
      <c r="AF105" s="199">
        <f t="shared" si="28"/>
        <v>0</v>
      </c>
      <c r="AG105" s="199">
        <f t="shared" si="28"/>
        <v>0</v>
      </c>
      <c r="AH105" s="199">
        <f t="shared" si="28"/>
        <v>0</v>
      </c>
      <c r="AI105" s="199">
        <f t="shared" si="28"/>
        <v>0</v>
      </c>
      <c r="AJ105" s="199">
        <f t="shared" si="28"/>
        <v>0</v>
      </c>
      <c r="AK105" s="199">
        <f t="shared" si="28"/>
        <v>0</v>
      </c>
      <c r="AL105" s="199">
        <f t="shared" si="28"/>
        <v>0</v>
      </c>
      <c r="AM105" s="199">
        <f t="shared" si="28"/>
        <v>0</v>
      </c>
      <c r="AN105" s="199">
        <f t="shared" si="28"/>
        <v>0</v>
      </c>
      <c r="AO105" s="199">
        <f t="shared" si="28"/>
        <v>0</v>
      </c>
      <c r="AP105" s="199">
        <f t="shared" si="28"/>
        <v>0</v>
      </c>
      <c r="AQ105" s="199">
        <f t="shared" si="28"/>
        <v>0</v>
      </c>
      <c r="AR105" s="199">
        <f t="shared" si="28"/>
        <v>0</v>
      </c>
      <c r="AS105" s="199">
        <f t="shared" si="28"/>
        <v>0</v>
      </c>
      <c r="AT105" s="199">
        <f t="shared" si="28"/>
        <v>0</v>
      </c>
      <c r="AU105" s="199">
        <f t="shared" si="28"/>
        <v>0</v>
      </c>
      <c r="AV105" s="199">
        <f t="shared" si="28"/>
        <v>0</v>
      </c>
      <c r="AW105" s="199">
        <f t="shared" si="28"/>
        <v>0</v>
      </c>
      <c r="AX105" s="199">
        <f t="shared" si="28"/>
        <v>0</v>
      </c>
      <c r="AY105" s="199">
        <f t="shared" si="28"/>
        <v>0</v>
      </c>
      <c r="AZ105" s="199">
        <f t="shared" si="28"/>
        <v>0</v>
      </c>
    </row>
    <row r="106" spans="1:52" x14ac:dyDescent="0.35">
      <c r="E106" s="59" t="s">
        <v>118</v>
      </c>
      <c r="F106" s="59" t="s">
        <v>94</v>
      </c>
      <c r="G106" s="44" t="s">
        <v>103</v>
      </c>
      <c r="K106" s="12" t="s">
        <v>119</v>
      </c>
      <c r="L106" s="207">
        <f t="shared" si="28"/>
        <v>0</v>
      </c>
      <c r="M106" s="207">
        <f t="shared" si="28"/>
        <v>0</v>
      </c>
      <c r="N106" s="207">
        <f t="shared" si="28"/>
        <v>119.700672</v>
      </c>
      <c r="O106" s="207">
        <f t="shared" si="28"/>
        <v>183.14202816</v>
      </c>
      <c r="P106" s="207">
        <f t="shared" si="28"/>
        <v>186.8048687232</v>
      </c>
      <c r="Q106" s="199">
        <f t="shared" si="28"/>
        <v>190.54096609766401</v>
      </c>
      <c r="R106" s="199">
        <f t="shared" si="28"/>
        <v>194.35178541961727</v>
      </c>
      <c r="S106" s="199">
        <f t="shared" si="28"/>
        <v>198.23882112800965</v>
      </c>
      <c r="T106" s="240">
        <f t="shared" si="28"/>
        <v>202.20359755056984</v>
      </c>
      <c r="U106" s="199">
        <f t="shared" si="28"/>
        <v>206.24766950158124</v>
      </c>
      <c r="V106" s="199">
        <f t="shared" si="28"/>
        <v>210.37262289161285</v>
      </c>
      <c r="W106" s="199">
        <f t="shared" si="28"/>
        <v>214.58007534944511</v>
      </c>
      <c r="X106" s="199">
        <f t="shared" si="28"/>
        <v>218.87167685643399</v>
      </c>
      <c r="Y106" s="199">
        <f t="shared" si="28"/>
        <v>223.24911039356269</v>
      </c>
      <c r="Z106" s="199">
        <f t="shared" si="28"/>
        <v>227.71409260143392</v>
      </c>
      <c r="AA106" s="199">
        <f t="shared" si="28"/>
        <v>232.2683744534626</v>
      </c>
      <c r="AB106" s="199">
        <f t="shared" si="28"/>
        <v>236.91374194253186</v>
      </c>
      <c r="AC106" s="199">
        <f t="shared" si="28"/>
        <v>241.65201678138249</v>
      </c>
      <c r="AD106" s="199">
        <f t="shared" si="28"/>
        <v>246.48505711701014</v>
      </c>
      <c r="AE106" s="199">
        <f t="shared" si="28"/>
        <v>251.41475825935035</v>
      </c>
      <c r="AF106" s="199">
        <f t="shared" si="28"/>
        <v>256.44305342453737</v>
      </c>
      <c r="AG106" s="199">
        <f t="shared" si="28"/>
        <v>261.57191449302809</v>
      </c>
      <c r="AH106" s="199">
        <f t="shared" si="28"/>
        <v>266.80335278288868</v>
      </c>
      <c r="AI106" s="199">
        <f t="shared" si="28"/>
        <v>272.13941983854647</v>
      </c>
      <c r="AJ106" s="199">
        <f t="shared" si="28"/>
        <v>277.58220823531741</v>
      </c>
      <c r="AK106" s="199">
        <f t="shared" si="28"/>
        <v>283.13385240002378</v>
      </c>
      <c r="AL106" s="199">
        <f t="shared" si="28"/>
        <v>288.79652944802422</v>
      </c>
      <c r="AM106" s="199">
        <f t="shared" si="28"/>
        <v>294.57246003698469</v>
      </c>
      <c r="AN106" s="199">
        <f t="shared" si="28"/>
        <v>300.46390923772435</v>
      </c>
      <c r="AO106" s="199">
        <f t="shared" si="28"/>
        <v>306.47318742247887</v>
      </c>
      <c r="AP106" s="199">
        <f t="shared" si="28"/>
        <v>312.60265117092843</v>
      </c>
      <c r="AQ106" s="199">
        <f t="shared" si="28"/>
        <v>318.85470419434705</v>
      </c>
      <c r="AR106" s="199">
        <f t="shared" si="28"/>
        <v>325.23179827823395</v>
      </c>
      <c r="AS106" s="199">
        <f t="shared" si="28"/>
        <v>331.73643424379867</v>
      </c>
      <c r="AT106" s="199">
        <f t="shared" si="28"/>
        <v>338.37116292867466</v>
      </c>
      <c r="AU106" s="199">
        <f t="shared" si="28"/>
        <v>345.13858618724817</v>
      </c>
      <c r="AV106" s="199">
        <f t="shared" si="28"/>
        <v>352.04135791099316</v>
      </c>
      <c r="AW106" s="199">
        <f t="shared" si="28"/>
        <v>359.08218506921304</v>
      </c>
      <c r="AX106" s="199">
        <f t="shared" si="28"/>
        <v>366.26382877059729</v>
      </c>
      <c r="AY106" s="199">
        <f t="shared" si="28"/>
        <v>373.58910534600926</v>
      </c>
      <c r="AZ106" s="199">
        <f t="shared" si="28"/>
        <v>381.06088745292948</v>
      </c>
    </row>
    <row r="107" spans="1:52" x14ac:dyDescent="0.35">
      <c r="E107" s="59" t="s">
        <v>120</v>
      </c>
      <c r="F107" s="59" t="s">
        <v>94</v>
      </c>
      <c r="G107" s="44" t="s">
        <v>103</v>
      </c>
      <c r="K107" s="12" t="s">
        <v>121</v>
      </c>
      <c r="L107" s="207">
        <f t="shared" si="28"/>
        <v>0</v>
      </c>
      <c r="M107" s="207">
        <f t="shared" si="28"/>
        <v>0</v>
      </c>
      <c r="N107" s="207">
        <f t="shared" si="28"/>
        <v>0</v>
      </c>
      <c r="O107" s="207">
        <f t="shared" si="28"/>
        <v>0</v>
      </c>
      <c r="P107" s="207">
        <f t="shared" si="28"/>
        <v>0</v>
      </c>
      <c r="Q107" s="199">
        <f t="shared" si="28"/>
        <v>0</v>
      </c>
      <c r="R107" s="199">
        <f t="shared" si="28"/>
        <v>0</v>
      </c>
      <c r="S107" s="199">
        <f t="shared" si="28"/>
        <v>0</v>
      </c>
      <c r="T107" s="240">
        <f t="shared" si="28"/>
        <v>0</v>
      </c>
      <c r="U107" s="199">
        <f t="shared" si="28"/>
        <v>0</v>
      </c>
      <c r="V107" s="199">
        <f t="shared" si="28"/>
        <v>0</v>
      </c>
      <c r="W107" s="199">
        <f t="shared" si="28"/>
        <v>0</v>
      </c>
      <c r="X107" s="199">
        <f t="shared" si="28"/>
        <v>0</v>
      </c>
      <c r="Y107" s="199">
        <f t="shared" si="28"/>
        <v>0</v>
      </c>
      <c r="Z107" s="199">
        <f t="shared" si="28"/>
        <v>0</v>
      </c>
      <c r="AA107" s="199">
        <f t="shared" si="28"/>
        <v>0</v>
      </c>
      <c r="AB107" s="199">
        <f t="shared" si="28"/>
        <v>0</v>
      </c>
      <c r="AC107" s="199">
        <f t="shared" si="28"/>
        <v>0</v>
      </c>
      <c r="AD107" s="199">
        <f t="shared" si="28"/>
        <v>0</v>
      </c>
      <c r="AE107" s="199">
        <f t="shared" si="28"/>
        <v>0</v>
      </c>
      <c r="AF107" s="199">
        <f t="shared" si="28"/>
        <v>0</v>
      </c>
      <c r="AG107" s="199">
        <f t="shared" si="28"/>
        <v>0</v>
      </c>
      <c r="AH107" s="199">
        <f t="shared" si="28"/>
        <v>0</v>
      </c>
      <c r="AI107" s="199">
        <f t="shared" si="28"/>
        <v>0</v>
      </c>
      <c r="AJ107" s="199">
        <f t="shared" si="28"/>
        <v>0</v>
      </c>
      <c r="AK107" s="199">
        <f t="shared" si="28"/>
        <v>0</v>
      </c>
      <c r="AL107" s="199">
        <f t="shared" si="28"/>
        <v>0</v>
      </c>
      <c r="AM107" s="199">
        <f t="shared" si="28"/>
        <v>0</v>
      </c>
      <c r="AN107" s="199">
        <f t="shared" si="28"/>
        <v>0</v>
      </c>
      <c r="AO107" s="199">
        <f t="shared" si="28"/>
        <v>0</v>
      </c>
      <c r="AP107" s="199">
        <f t="shared" si="28"/>
        <v>0</v>
      </c>
      <c r="AQ107" s="199">
        <f t="shared" si="28"/>
        <v>0</v>
      </c>
      <c r="AR107" s="199">
        <f t="shared" si="28"/>
        <v>0</v>
      </c>
      <c r="AS107" s="199">
        <f t="shared" si="28"/>
        <v>0</v>
      </c>
      <c r="AT107" s="199">
        <f t="shared" si="28"/>
        <v>0</v>
      </c>
      <c r="AU107" s="199">
        <f t="shared" si="28"/>
        <v>0</v>
      </c>
      <c r="AV107" s="199">
        <f t="shared" si="28"/>
        <v>0</v>
      </c>
      <c r="AW107" s="199">
        <f t="shared" si="28"/>
        <v>0</v>
      </c>
      <c r="AX107" s="199">
        <f t="shared" si="28"/>
        <v>0</v>
      </c>
      <c r="AY107" s="199">
        <f t="shared" si="28"/>
        <v>0</v>
      </c>
      <c r="AZ107" s="199">
        <f t="shared" si="28"/>
        <v>0</v>
      </c>
    </row>
    <row r="108" spans="1:52" x14ac:dyDescent="0.35">
      <c r="E108" s="59" t="s">
        <v>122</v>
      </c>
      <c r="F108" s="59" t="s">
        <v>94</v>
      </c>
      <c r="G108" s="44" t="s">
        <v>103</v>
      </c>
      <c r="K108" s="12" t="s">
        <v>123</v>
      </c>
      <c r="L108" s="207">
        <f t="shared" si="28"/>
        <v>0</v>
      </c>
      <c r="M108" s="207">
        <f t="shared" si="28"/>
        <v>0</v>
      </c>
      <c r="N108" s="207">
        <f t="shared" si="28"/>
        <v>0</v>
      </c>
      <c r="O108" s="207">
        <f t="shared" si="28"/>
        <v>0</v>
      </c>
      <c r="P108" s="207">
        <f t="shared" si="28"/>
        <v>0</v>
      </c>
      <c r="Q108" s="199">
        <f t="shared" si="28"/>
        <v>0</v>
      </c>
      <c r="R108" s="199">
        <f t="shared" si="28"/>
        <v>0</v>
      </c>
      <c r="S108" s="199">
        <f t="shared" si="28"/>
        <v>0</v>
      </c>
      <c r="T108" s="240">
        <f t="shared" si="28"/>
        <v>0</v>
      </c>
      <c r="U108" s="199">
        <f t="shared" si="28"/>
        <v>0</v>
      </c>
      <c r="V108" s="199">
        <f t="shared" si="28"/>
        <v>0</v>
      </c>
      <c r="W108" s="199">
        <f t="shared" si="28"/>
        <v>0</v>
      </c>
      <c r="X108" s="199">
        <f t="shared" si="28"/>
        <v>0</v>
      </c>
      <c r="Y108" s="199">
        <f t="shared" si="28"/>
        <v>0</v>
      </c>
      <c r="Z108" s="199">
        <f t="shared" si="28"/>
        <v>0</v>
      </c>
      <c r="AA108" s="199">
        <f t="shared" si="28"/>
        <v>0</v>
      </c>
      <c r="AB108" s="199">
        <f t="shared" si="28"/>
        <v>0</v>
      </c>
      <c r="AC108" s="199">
        <f t="shared" si="28"/>
        <v>0</v>
      </c>
      <c r="AD108" s="199">
        <f t="shared" si="28"/>
        <v>0</v>
      </c>
      <c r="AE108" s="199">
        <f t="shared" si="28"/>
        <v>0</v>
      </c>
      <c r="AF108" s="199">
        <f t="shared" si="28"/>
        <v>0</v>
      </c>
      <c r="AG108" s="199">
        <f t="shared" si="28"/>
        <v>0</v>
      </c>
      <c r="AH108" s="199">
        <f t="shared" si="28"/>
        <v>0</v>
      </c>
      <c r="AI108" s="199">
        <f t="shared" si="28"/>
        <v>0</v>
      </c>
      <c r="AJ108" s="199">
        <f t="shared" si="28"/>
        <v>0</v>
      </c>
      <c r="AK108" s="199">
        <f t="shared" si="28"/>
        <v>0</v>
      </c>
      <c r="AL108" s="199">
        <f t="shared" si="28"/>
        <v>0</v>
      </c>
      <c r="AM108" s="199">
        <f t="shared" si="28"/>
        <v>0</v>
      </c>
      <c r="AN108" s="199">
        <f t="shared" si="28"/>
        <v>0</v>
      </c>
      <c r="AO108" s="199">
        <f t="shared" si="28"/>
        <v>0</v>
      </c>
      <c r="AP108" s="199">
        <f t="shared" si="28"/>
        <v>0</v>
      </c>
      <c r="AQ108" s="199">
        <f t="shared" si="28"/>
        <v>0</v>
      </c>
      <c r="AR108" s="199">
        <f t="shared" si="28"/>
        <v>0</v>
      </c>
      <c r="AS108" s="199">
        <f t="shared" si="28"/>
        <v>0</v>
      </c>
      <c r="AT108" s="199">
        <f t="shared" si="28"/>
        <v>0</v>
      </c>
      <c r="AU108" s="199">
        <f t="shared" si="28"/>
        <v>0</v>
      </c>
      <c r="AV108" s="199">
        <f t="shared" si="28"/>
        <v>0</v>
      </c>
      <c r="AW108" s="199">
        <f t="shared" si="28"/>
        <v>0</v>
      </c>
      <c r="AX108" s="199">
        <f t="shared" si="28"/>
        <v>0</v>
      </c>
      <c r="AY108" s="199">
        <f t="shared" si="28"/>
        <v>0</v>
      </c>
      <c r="AZ108" s="199">
        <f t="shared" si="28"/>
        <v>0</v>
      </c>
    </row>
    <row r="109" spans="1:52" x14ac:dyDescent="0.35">
      <c r="F109" s="59" t="s">
        <v>94</v>
      </c>
      <c r="G109" s="44" t="s">
        <v>103</v>
      </c>
      <c r="K109" s="222" t="s">
        <v>2</v>
      </c>
      <c r="L109" s="241">
        <f t="shared" si="28"/>
        <v>0</v>
      </c>
      <c r="M109" s="241">
        <f t="shared" si="28"/>
        <v>0</v>
      </c>
      <c r="N109" s="241">
        <f t="shared" si="28"/>
        <v>119.700672</v>
      </c>
      <c r="O109" s="241">
        <f t="shared" si="28"/>
        <v>183.14202816000005</v>
      </c>
      <c r="P109" s="241">
        <f t="shared" si="28"/>
        <v>186.80486872319995</v>
      </c>
      <c r="Q109" s="242">
        <f t="shared" si="28"/>
        <v>190.54096609766395</v>
      </c>
      <c r="R109" s="242">
        <f t="shared" si="28"/>
        <v>194.35178541961733</v>
      </c>
      <c r="S109" s="242">
        <f t="shared" si="28"/>
        <v>198.23882112800982</v>
      </c>
      <c r="T109" s="243">
        <f t="shared" si="28"/>
        <v>202.20359755056973</v>
      </c>
      <c r="U109" s="242">
        <f t="shared" si="28"/>
        <v>206.24766950158119</v>
      </c>
      <c r="V109" s="242">
        <f t="shared" si="28"/>
        <v>210.37262289161288</v>
      </c>
      <c r="W109" s="242">
        <f t="shared" si="28"/>
        <v>214.58007534944511</v>
      </c>
      <c r="X109" s="242">
        <f t="shared" si="28"/>
        <v>218.87167685643396</v>
      </c>
      <c r="Y109" s="242">
        <f t="shared" si="28"/>
        <v>223.24911039356255</v>
      </c>
      <c r="Z109" s="242">
        <f t="shared" si="28"/>
        <v>227.71409260143389</v>
      </c>
      <c r="AA109" s="242">
        <f t="shared" si="28"/>
        <v>232.26837445346268</v>
      </c>
      <c r="AB109" s="242">
        <f t="shared" si="28"/>
        <v>236.91374194253183</v>
      </c>
      <c r="AC109" s="242">
        <f t="shared" si="28"/>
        <v>241.6520167813826</v>
      </c>
      <c r="AD109" s="242">
        <f t="shared" si="28"/>
        <v>246.48505711701023</v>
      </c>
      <c r="AE109" s="242">
        <f t="shared" si="28"/>
        <v>251.41475825935049</v>
      </c>
      <c r="AF109" s="242">
        <f t="shared" si="28"/>
        <v>256.44305342453742</v>
      </c>
      <c r="AG109" s="242">
        <f t="shared" si="28"/>
        <v>261.57191449302809</v>
      </c>
      <c r="AH109" s="242">
        <f t="shared" si="28"/>
        <v>266.80335278288862</v>
      </c>
      <c r="AI109" s="242">
        <f t="shared" si="28"/>
        <v>272.13941983854659</v>
      </c>
      <c r="AJ109" s="242">
        <f t="shared" si="28"/>
        <v>277.58220823531747</v>
      </c>
      <c r="AK109" s="242">
        <f t="shared" si="28"/>
        <v>283.1338524000239</v>
      </c>
      <c r="AL109" s="242">
        <f t="shared" si="28"/>
        <v>288.79652944802433</v>
      </c>
      <c r="AM109" s="242">
        <f t="shared" si="28"/>
        <v>294.57246003698469</v>
      </c>
      <c r="AN109" s="242">
        <f t="shared" si="28"/>
        <v>300.46390923772424</v>
      </c>
      <c r="AO109" s="242">
        <f t="shared" si="28"/>
        <v>306.47318742247899</v>
      </c>
      <c r="AP109" s="242">
        <f t="shared" si="28"/>
        <v>312.60265117092831</v>
      </c>
      <c r="AQ109" s="242">
        <f t="shared" si="28"/>
        <v>318.85470419434716</v>
      </c>
      <c r="AR109" s="242">
        <f t="shared" si="28"/>
        <v>325.23179827823401</v>
      </c>
      <c r="AS109" s="242">
        <f t="shared" si="28"/>
        <v>331.73643424379861</v>
      </c>
      <c r="AT109" s="242">
        <f t="shared" si="28"/>
        <v>338.37116292867472</v>
      </c>
      <c r="AU109" s="242">
        <f t="shared" si="28"/>
        <v>345.13858618724817</v>
      </c>
      <c r="AV109" s="242">
        <f t="shared" si="28"/>
        <v>352.04135791099316</v>
      </c>
      <c r="AW109" s="242">
        <f t="shared" si="28"/>
        <v>359.08218506921298</v>
      </c>
      <c r="AX109" s="242">
        <f t="shared" si="28"/>
        <v>366.26382877059734</v>
      </c>
      <c r="AY109" s="242">
        <f t="shared" si="28"/>
        <v>373.58910534600909</v>
      </c>
      <c r="AZ109" s="244">
        <f t="shared" si="28"/>
        <v>381.06088745292959</v>
      </c>
    </row>
    <row r="110" spans="1:52" x14ac:dyDescent="0.35">
      <c r="F110" s="245" t="s">
        <v>94</v>
      </c>
      <c r="G110" s="44" t="s">
        <v>103</v>
      </c>
      <c r="I110" s="210"/>
      <c r="J110" s="211" t="s">
        <v>105</v>
      </c>
      <c r="K110" s="11"/>
      <c r="L110" s="246">
        <f>-L109</f>
        <v>0</v>
      </c>
      <c r="M110" s="246">
        <f>-M109</f>
        <v>0</v>
      </c>
      <c r="N110" s="246">
        <f>-N109</f>
        <v>-119.700672</v>
      </c>
      <c r="O110" s="246">
        <f t="shared" ref="O110:AZ110" si="29">-O109</f>
        <v>-183.14202816000005</v>
      </c>
      <c r="P110" s="246">
        <f t="shared" si="29"/>
        <v>-186.80486872319995</v>
      </c>
      <c r="Q110" s="246">
        <f t="shared" si="29"/>
        <v>-190.54096609766395</v>
      </c>
      <c r="R110" s="246">
        <f t="shared" si="29"/>
        <v>-194.35178541961733</v>
      </c>
      <c r="S110" s="246">
        <f t="shared" si="29"/>
        <v>-198.23882112800982</v>
      </c>
      <c r="T110" s="246">
        <f t="shared" si="29"/>
        <v>-202.20359755056973</v>
      </c>
      <c r="U110" s="246">
        <f t="shared" si="29"/>
        <v>-206.24766950158119</v>
      </c>
      <c r="V110" s="246">
        <f t="shared" si="29"/>
        <v>-210.37262289161288</v>
      </c>
      <c r="W110" s="246">
        <f t="shared" si="29"/>
        <v>-214.58007534944511</v>
      </c>
      <c r="X110" s="246">
        <f t="shared" si="29"/>
        <v>-218.87167685643396</v>
      </c>
      <c r="Y110" s="246">
        <f t="shared" si="29"/>
        <v>-223.24911039356255</v>
      </c>
      <c r="Z110" s="246">
        <f t="shared" si="29"/>
        <v>-227.71409260143389</v>
      </c>
      <c r="AA110" s="246">
        <f t="shared" si="29"/>
        <v>-232.26837445346268</v>
      </c>
      <c r="AB110" s="246">
        <f t="shared" si="29"/>
        <v>-236.91374194253183</v>
      </c>
      <c r="AC110" s="246">
        <f t="shared" si="29"/>
        <v>-241.6520167813826</v>
      </c>
      <c r="AD110" s="246">
        <f t="shared" si="29"/>
        <v>-246.48505711701023</v>
      </c>
      <c r="AE110" s="246">
        <f t="shared" si="29"/>
        <v>-251.41475825935049</v>
      </c>
      <c r="AF110" s="246">
        <f t="shared" si="29"/>
        <v>-256.44305342453742</v>
      </c>
      <c r="AG110" s="246">
        <f t="shared" si="29"/>
        <v>-261.57191449302809</v>
      </c>
      <c r="AH110" s="246">
        <f t="shared" si="29"/>
        <v>-266.80335278288862</v>
      </c>
      <c r="AI110" s="246">
        <f t="shared" si="29"/>
        <v>-272.13941983854659</v>
      </c>
      <c r="AJ110" s="246">
        <f t="shared" si="29"/>
        <v>-277.58220823531747</v>
      </c>
      <c r="AK110" s="246">
        <f t="shared" si="29"/>
        <v>-283.1338524000239</v>
      </c>
      <c r="AL110" s="246">
        <f t="shared" si="29"/>
        <v>-288.79652944802433</v>
      </c>
      <c r="AM110" s="246">
        <f t="shared" si="29"/>
        <v>-294.57246003698469</v>
      </c>
      <c r="AN110" s="246">
        <f t="shared" si="29"/>
        <v>-300.46390923772424</v>
      </c>
      <c r="AO110" s="246">
        <f t="shared" si="29"/>
        <v>-306.47318742247899</v>
      </c>
      <c r="AP110" s="246">
        <f t="shared" si="29"/>
        <v>-312.60265117092831</v>
      </c>
      <c r="AQ110" s="246">
        <f t="shared" si="29"/>
        <v>-318.85470419434716</v>
      </c>
      <c r="AR110" s="246">
        <f t="shared" si="29"/>
        <v>-325.23179827823401</v>
      </c>
      <c r="AS110" s="246">
        <f t="shared" si="29"/>
        <v>-331.73643424379861</v>
      </c>
      <c r="AT110" s="246">
        <f t="shared" si="29"/>
        <v>-338.37116292867472</v>
      </c>
      <c r="AU110" s="246">
        <f t="shared" si="29"/>
        <v>-345.13858618724817</v>
      </c>
      <c r="AV110" s="246">
        <f t="shared" si="29"/>
        <v>-352.04135791099316</v>
      </c>
      <c r="AW110" s="246">
        <f t="shared" si="29"/>
        <v>-359.08218506921298</v>
      </c>
      <c r="AX110" s="246">
        <f t="shared" si="29"/>
        <v>-366.26382877059734</v>
      </c>
      <c r="AY110" s="246">
        <f t="shared" si="29"/>
        <v>-373.58910534600909</v>
      </c>
      <c r="AZ110" s="246">
        <f t="shared" si="29"/>
        <v>-381.06088745292959</v>
      </c>
    </row>
    <row r="112" spans="1:52" x14ac:dyDescent="0.35">
      <c r="A112" s="198" t="s">
        <v>124</v>
      </c>
    </row>
    <row r="113" spans="1:63" x14ac:dyDescent="0.35">
      <c r="A113" s="59" t="s">
        <v>125</v>
      </c>
      <c r="I113" s="247"/>
      <c r="L113">
        <v>-1500</v>
      </c>
      <c r="M113">
        <v>-1500</v>
      </c>
      <c r="N113">
        <v>-1500</v>
      </c>
    </row>
    <row r="114" spans="1:63" x14ac:dyDescent="0.35">
      <c r="B114" s="59" t="s">
        <v>126</v>
      </c>
      <c r="F114" s="59" t="s">
        <v>102</v>
      </c>
      <c r="G114" s="44" t="s">
        <v>103</v>
      </c>
      <c r="H114" s="248">
        <f>SUM(J114:AZ114)+H113</f>
        <v>385866.67023850849</v>
      </c>
      <c r="I114" s="221">
        <f>SUM(L114:AZ114)</f>
        <v>262741.31362850848</v>
      </c>
      <c r="J114" s="202">
        <v>123125.35661</v>
      </c>
      <c r="K114" s="202"/>
      <c r="L114" s="202">
        <v>113364.19762729476</v>
      </c>
      <c r="M114" s="202">
        <v>125220.90986574249</v>
      </c>
      <c r="N114" s="202">
        <v>24156.206135471206</v>
      </c>
      <c r="O114" s="202">
        <v>0</v>
      </c>
      <c r="P114" s="249"/>
      <c r="Q114" s="249"/>
      <c r="R114" s="249"/>
    </row>
    <row r="115" spans="1:63" x14ac:dyDescent="0.35">
      <c r="B115" s="59" t="s">
        <v>127</v>
      </c>
      <c r="F115" s="59" t="s">
        <v>102</v>
      </c>
      <c r="G115" s="44" t="s">
        <v>103</v>
      </c>
      <c r="H115" s="202">
        <f>SUM(J115:BA115)</f>
        <v>20104.304861636479</v>
      </c>
      <c r="I115" s="221">
        <f>SUM(L115:BA115)</f>
        <v>15279.475471636481</v>
      </c>
      <c r="J115" s="202">
        <v>4824.8293900000008</v>
      </c>
      <c r="K115" s="202"/>
      <c r="L115" s="202">
        <v>7543.2584213444852</v>
      </c>
      <c r="M115" s="202">
        <v>6730.60704813758</v>
      </c>
      <c r="N115" s="202">
        <v>1005.610002154415</v>
      </c>
      <c r="O115" s="202">
        <v>0</v>
      </c>
      <c r="P115" s="202"/>
      <c r="Q115" s="202"/>
      <c r="R115" s="249"/>
      <c r="S115" s="249"/>
    </row>
    <row r="116" spans="1:63" x14ac:dyDescent="0.35">
      <c r="B116" s="59" t="s">
        <v>128</v>
      </c>
      <c r="F116" s="59" t="s">
        <v>102</v>
      </c>
      <c r="G116" s="44" t="s">
        <v>103</v>
      </c>
      <c r="H116" s="202">
        <f>H114-H115</f>
        <v>365762.36537687201</v>
      </c>
      <c r="I116" s="248">
        <f>I114-I115</f>
        <v>247461.83815687199</v>
      </c>
      <c r="J116" s="202">
        <f>J114-J115</f>
        <v>118300.52722</v>
      </c>
      <c r="K116" s="202"/>
      <c r="L116" s="250">
        <f>L114-L115</f>
        <v>105820.93920595029</v>
      </c>
      <c r="M116" s="250">
        <f>M114-M115</f>
        <v>118490.30281760491</v>
      </c>
      <c r="N116" s="250">
        <f>N114-N115</f>
        <v>23150.596133316791</v>
      </c>
      <c r="O116" s="250">
        <f>O114-O115</f>
        <v>0</v>
      </c>
      <c r="P116" s="250">
        <f>P114-P115</f>
        <v>0</v>
      </c>
      <c r="Q116" s="11"/>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row>
    <row r="117" spans="1:63" x14ac:dyDescent="0.35">
      <c r="F117" s="59" t="s">
        <v>102</v>
      </c>
      <c r="I117" s="202">
        <f>I116-SUM(L116:BE116)</f>
        <v>0</v>
      </c>
      <c r="J117" s="250">
        <f>-J116</f>
        <v>-118300.52722</v>
      </c>
      <c r="K117" s="11"/>
      <c r="L117" s="250">
        <f>-L116</f>
        <v>-105820.93920595029</v>
      </c>
      <c r="M117" s="250">
        <f t="shared" ref="M117:AZ117" si="30">-M116</f>
        <v>-118490.30281760491</v>
      </c>
      <c r="N117" s="250">
        <f t="shared" si="30"/>
        <v>-23150.596133316791</v>
      </c>
      <c r="O117" s="250">
        <f t="shared" si="30"/>
        <v>0</v>
      </c>
      <c r="P117" s="250">
        <f t="shared" si="30"/>
        <v>0</v>
      </c>
      <c r="Q117" s="250">
        <f t="shared" si="30"/>
        <v>0</v>
      </c>
      <c r="R117" s="250">
        <f t="shared" si="30"/>
        <v>0</v>
      </c>
      <c r="S117" s="250">
        <f t="shared" si="30"/>
        <v>0</v>
      </c>
      <c r="T117" s="250">
        <f t="shared" si="30"/>
        <v>0</v>
      </c>
      <c r="U117" s="250">
        <f t="shared" si="30"/>
        <v>0</v>
      </c>
      <c r="V117" s="250">
        <f t="shared" si="30"/>
        <v>0</v>
      </c>
      <c r="W117" s="250">
        <f t="shared" si="30"/>
        <v>0</v>
      </c>
      <c r="X117" s="250">
        <f t="shared" si="30"/>
        <v>0</v>
      </c>
      <c r="Y117" s="250">
        <f t="shared" si="30"/>
        <v>0</v>
      </c>
      <c r="Z117" s="250">
        <f t="shared" si="30"/>
        <v>0</v>
      </c>
      <c r="AA117" s="250">
        <f t="shared" si="30"/>
        <v>0</v>
      </c>
      <c r="AB117" s="250">
        <f t="shared" si="30"/>
        <v>0</v>
      </c>
      <c r="AC117" s="250">
        <f t="shared" si="30"/>
        <v>0</v>
      </c>
      <c r="AD117" s="250">
        <f t="shared" si="30"/>
        <v>0</v>
      </c>
      <c r="AE117" s="250">
        <f t="shared" si="30"/>
        <v>0</v>
      </c>
      <c r="AF117" s="250">
        <f t="shared" si="30"/>
        <v>0</v>
      </c>
      <c r="AG117" s="250">
        <f t="shared" si="30"/>
        <v>0</v>
      </c>
      <c r="AH117" s="250">
        <f t="shared" si="30"/>
        <v>0</v>
      </c>
      <c r="AI117" s="250">
        <f t="shared" si="30"/>
        <v>0</v>
      </c>
      <c r="AJ117" s="250">
        <f t="shared" si="30"/>
        <v>0</v>
      </c>
      <c r="AK117" s="250">
        <f t="shared" si="30"/>
        <v>0</v>
      </c>
      <c r="AL117" s="250">
        <f t="shared" si="30"/>
        <v>0</v>
      </c>
      <c r="AM117" s="250">
        <f t="shared" si="30"/>
        <v>0</v>
      </c>
      <c r="AN117" s="250">
        <f t="shared" si="30"/>
        <v>0</v>
      </c>
      <c r="AO117" s="250">
        <f t="shared" si="30"/>
        <v>0</v>
      </c>
      <c r="AP117" s="250">
        <f t="shared" si="30"/>
        <v>0</v>
      </c>
      <c r="AQ117" s="250">
        <f t="shared" si="30"/>
        <v>0</v>
      </c>
      <c r="AR117" s="250">
        <f t="shared" si="30"/>
        <v>0</v>
      </c>
      <c r="AS117" s="250">
        <f t="shared" si="30"/>
        <v>0</v>
      </c>
      <c r="AT117" s="250">
        <f t="shared" si="30"/>
        <v>0</v>
      </c>
      <c r="AU117" s="250">
        <f t="shared" si="30"/>
        <v>0</v>
      </c>
      <c r="AV117" s="250">
        <f t="shared" si="30"/>
        <v>0</v>
      </c>
      <c r="AW117" s="250">
        <f t="shared" si="30"/>
        <v>0</v>
      </c>
      <c r="AX117" s="250">
        <f t="shared" si="30"/>
        <v>0</v>
      </c>
      <c r="AY117" s="250">
        <f t="shared" si="30"/>
        <v>0</v>
      </c>
      <c r="AZ117" s="250">
        <f t="shared" si="30"/>
        <v>0</v>
      </c>
    </row>
    <row r="118" spans="1:63" x14ac:dyDescent="0.35">
      <c r="B118" s="59" t="s">
        <v>129</v>
      </c>
      <c r="F118" s="251">
        <v>0.28000000000000003</v>
      </c>
      <c r="H118" s="202">
        <f>SUM(J118:AZ118)</f>
        <v>-102413.46230552417</v>
      </c>
      <c r="I118" s="248">
        <f>SUM(L118:AZ118)</f>
        <v>-69289.314683924167</v>
      </c>
      <c r="J118" s="252">
        <f>$F$118*J117</f>
        <v>-33124.147621600001</v>
      </c>
      <c r="K118" s="252">
        <f t="shared" ref="K118:AZ118" si="31">$F$118*K117</f>
        <v>0</v>
      </c>
      <c r="L118" s="252">
        <f t="shared" si="31"/>
        <v>-29629.862977666082</v>
      </c>
      <c r="M118" s="252">
        <f t="shared" si="31"/>
        <v>-33177.284788929377</v>
      </c>
      <c r="N118" s="252">
        <f t="shared" si="31"/>
        <v>-6482.1669173287019</v>
      </c>
      <c r="O118" s="252">
        <f t="shared" si="31"/>
        <v>0</v>
      </c>
      <c r="P118" s="252">
        <f t="shared" si="31"/>
        <v>0</v>
      </c>
      <c r="Q118" s="252">
        <f t="shared" si="31"/>
        <v>0</v>
      </c>
      <c r="R118" s="252">
        <f t="shared" si="31"/>
        <v>0</v>
      </c>
      <c r="S118" s="252">
        <f t="shared" si="31"/>
        <v>0</v>
      </c>
      <c r="T118" s="252">
        <f t="shared" si="31"/>
        <v>0</v>
      </c>
      <c r="U118" s="252">
        <f t="shared" si="31"/>
        <v>0</v>
      </c>
      <c r="V118" s="252">
        <f t="shared" si="31"/>
        <v>0</v>
      </c>
      <c r="W118" s="252">
        <f t="shared" si="31"/>
        <v>0</v>
      </c>
      <c r="X118" s="252">
        <f t="shared" si="31"/>
        <v>0</v>
      </c>
      <c r="Y118" s="252">
        <f t="shared" si="31"/>
        <v>0</v>
      </c>
      <c r="Z118" s="252">
        <f t="shared" si="31"/>
        <v>0</v>
      </c>
      <c r="AA118" s="252">
        <f t="shared" si="31"/>
        <v>0</v>
      </c>
      <c r="AB118" s="252">
        <f t="shared" si="31"/>
        <v>0</v>
      </c>
      <c r="AC118" s="252">
        <f t="shared" si="31"/>
        <v>0</v>
      </c>
      <c r="AD118" s="252">
        <f t="shared" si="31"/>
        <v>0</v>
      </c>
      <c r="AE118" s="252">
        <f t="shared" si="31"/>
        <v>0</v>
      </c>
      <c r="AF118" s="252">
        <f t="shared" si="31"/>
        <v>0</v>
      </c>
      <c r="AG118" s="252">
        <f t="shared" si="31"/>
        <v>0</v>
      </c>
      <c r="AH118" s="252">
        <f t="shared" si="31"/>
        <v>0</v>
      </c>
      <c r="AI118" s="252">
        <f t="shared" si="31"/>
        <v>0</v>
      </c>
      <c r="AJ118" s="252">
        <f t="shared" si="31"/>
        <v>0</v>
      </c>
      <c r="AK118" s="252">
        <f t="shared" si="31"/>
        <v>0</v>
      </c>
      <c r="AL118" s="252">
        <f t="shared" si="31"/>
        <v>0</v>
      </c>
      <c r="AM118" s="252">
        <f t="shared" si="31"/>
        <v>0</v>
      </c>
      <c r="AN118" s="252">
        <f t="shared" si="31"/>
        <v>0</v>
      </c>
      <c r="AO118" s="252">
        <f t="shared" si="31"/>
        <v>0</v>
      </c>
      <c r="AP118" s="252">
        <f t="shared" si="31"/>
        <v>0</v>
      </c>
      <c r="AQ118" s="252">
        <f t="shared" si="31"/>
        <v>0</v>
      </c>
      <c r="AR118" s="252">
        <f t="shared" si="31"/>
        <v>0</v>
      </c>
      <c r="AS118" s="252">
        <f t="shared" si="31"/>
        <v>0</v>
      </c>
      <c r="AT118" s="252">
        <f t="shared" si="31"/>
        <v>0</v>
      </c>
      <c r="AU118" s="252">
        <f t="shared" si="31"/>
        <v>0</v>
      </c>
      <c r="AV118" s="252">
        <f t="shared" si="31"/>
        <v>0</v>
      </c>
      <c r="AW118" s="252">
        <f t="shared" si="31"/>
        <v>0</v>
      </c>
      <c r="AX118" s="252">
        <f t="shared" si="31"/>
        <v>0</v>
      </c>
      <c r="AY118" s="252">
        <f t="shared" si="31"/>
        <v>0</v>
      </c>
      <c r="AZ118" s="252">
        <f t="shared" si="31"/>
        <v>0</v>
      </c>
    </row>
    <row r="120" spans="1:63" s="196" customFormat="1" ht="14" x14ac:dyDescent="0.3">
      <c r="A120" s="193" t="s">
        <v>130</v>
      </c>
      <c r="B120" s="194"/>
      <c r="C120" s="194"/>
      <c r="D120" s="194"/>
      <c r="E120" s="194"/>
      <c r="F120" s="194"/>
      <c r="G120" s="195"/>
      <c r="H120" s="194"/>
      <c r="I120" s="194"/>
      <c r="J120" s="194"/>
      <c r="K120" s="194"/>
      <c r="L120" s="194"/>
      <c r="M120" s="194"/>
      <c r="N120" s="194"/>
      <c r="O120" s="194"/>
      <c r="P120" s="194"/>
      <c r="Q120" s="194"/>
      <c r="R120" s="194"/>
      <c r="S120" s="194"/>
      <c r="T120" s="194"/>
      <c r="U120" s="194"/>
      <c r="V120" s="194"/>
      <c r="W120" s="194"/>
      <c r="X120" s="194"/>
      <c r="Y120" s="194"/>
      <c r="Z120" s="194"/>
      <c r="AA120" s="194"/>
      <c r="AB120" s="194"/>
      <c r="AC120" s="194"/>
      <c r="AD120" s="194"/>
      <c r="AE120" s="194"/>
      <c r="AF120" s="194"/>
      <c r="AG120" s="194"/>
      <c r="AH120" s="194"/>
      <c r="AI120" s="194"/>
      <c r="AJ120" s="194"/>
      <c r="AK120" s="194"/>
      <c r="AL120" s="194"/>
      <c r="AM120" s="194"/>
      <c r="AN120" s="194"/>
      <c r="AO120" s="194"/>
      <c r="AP120" s="194"/>
      <c r="AQ120" s="194"/>
      <c r="AR120" s="194"/>
      <c r="AS120" s="194"/>
      <c r="AT120" s="194"/>
      <c r="AU120" s="194"/>
      <c r="AV120" s="194"/>
      <c r="AW120" s="194"/>
      <c r="AX120" s="194"/>
      <c r="AY120" s="194"/>
      <c r="AZ120" s="194"/>
      <c r="BA120" s="194"/>
      <c r="BB120" s="194"/>
      <c r="BC120" s="194"/>
      <c r="BD120" s="194"/>
      <c r="BE120" s="194"/>
      <c r="BF120" s="194"/>
      <c r="BG120" s="194"/>
      <c r="BH120" s="194"/>
      <c r="BI120" s="194"/>
      <c r="BJ120" s="194"/>
      <c r="BK120" s="194"/>
    </row>
    <row r="122" spans="1:63" x14ac:dyDescent="0.35">
      <c r="A122" s="198" t="s">
        <v>131</v>
      </c>
    </row>
    <row r="123" spans="1:63" x14ac:dyDescent="0.35">
      <c r="A123" s="59" t="s">
        <v>125</v>
      </c>
      <c r="I123" s="247"/>
    </row>
    <row r="124" spans="1:63" x14ac:dyDescent="0.35">
      <c r="B124" s="59" t="s">
        <v>132</v>
      </c>
      <c r="F124" s="59" t="s">
        <v>102</v>
      </c>
      <c r="G124" s="44" t="s">
        <v>103</v>
      </c>
      <c r="H124" s="248">
        <f>SUM(J124:BA124)</f>
        <v>390757.16560253961</v>
      </c>
      <c r="I124" s="221">
        <f>SUM(L124:BA124)</f>
        <v>267631.80899253965</v>
      </c>
      <c r="J124" s="202">
        <v>123125.35661000002</v>
      </c>
      <c r="K124" s="202"/>
      <c r="L124" s="202">
        <v>110917.04167388759</v>
      </c>
      <c r="M124" s="202">
        <v>102304.22120126299</v>
      </c>
      <c r="N124" s="202">
        <v>49196.929522962411</v>
      </c>
      <c r="O124" s="202">
        <v>5213.6165944266459</v>
      </c>
      <c r="P124" s="202">
        <v>0</v>
      </c>
      <c r="Q124" s="202"/>
      <c r="R124" s="249"/>
      <c r="S124" s="249"/>
    </row>
    <row r="125" spans="1:63" x14ac:dyDescent="0.35">
      <c r="B125" s="59" t="s">
        <v>127</v>
      </c>
      <c r="F125" s="59" t="s">
        <v>102</v>
      </c>
      <c r="G125" s="44" t="s">
        <v>103</v>
      </c>
      <c r="H125" s="202">
        <f>SUM(J125:BA125)</f>
        <v>21333.179290781747</v>
      </c>
      <c r="I125" s="221">
        <f>SUM(L125:BA125)</f>
        <v>16508.349900781748</v>
      </c>
      <c r="J125" s="202">
        <v>4824.8293900000008</v>
      </c>
      <c r="K125" s="202"/>
      <c r="L125" s="202">
        <v>7534.882310083407</v>
      </c>
      <c r="M125" s="202">
        <v>6391.1177373381051</v>
      </c>
      <c r="N125" s="202">
        <v>2582.349853360236</v>
      </c>
      <c r="O125" s="202">
        <v>0</v>
      </c>
      <c r="P125" s="202"/>
      <c r="Q125" s="202"/>
      <c r="R125" s="202"/>
      <c r="S125" s="249"/>
      <c r="T125" s="249"/>
    </row>
    <row r="126" spans="1:63" x14ac:dyDescent="0.35">
      <c r="B126" s="59" t="s">
        <v>128</v>
      </c>
      <c r="F126" s="59" t="s">
        <v>102</v>
      </c>
      <c r="G126" s="44" t="s">
        <v>103</v>
      </c>
      <c r="H126" s="202">
        <f>H124-H125</f>
        <v>369423.98631175788</v>
      </c>
      <c r="I126" s="248">
        <f>I124-I125</f>
        <v>251123.45909175789</v>
      </c>
      <c r="J126" s="202">
        <f>J124-J125</f>
        <v>118300.52722000002</v>
      </c>
      <c r="K126" s="202"/>
      <c r="L126" s="250">
        <f t="shared" ref="L126:Q126" si="32">L124-L125</f>
        <v>103382.15936380418</v>
      </c>
      <c r="M126" s="250">
        <f t="shared" si="32"/>
        <v>95913.103463924883</v>
      </c>
      <c r="N126" s="250">
        <f t="shared" si="32"/>
        <v>46614.579669602172</v>
      </c>
      <c r="O126" s="250">
        <f t="shared" si="32"/>
        <v>5213.6165944266459</v>
      </c>
      <c r="P126" s="250">
        <f t="shared" si="32"/>
        <v>0</v>
      </c>
      <c r="Q126" s="250">
        <f t="shared" si="32"/>
        <v>0</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row>
    <row r="127" spans="1:63" x14ac:dyDescent="0.35">
      <c r="F127" s="59" t="s">
        <v>102</v>
      </c>
      <c r="I127" s="202">
        <f>I126-SUM(L126:AZ126)</f>
        <v>0</v>
      </c>
      <c r="J127" s="202">
        <f>-J126</f>
        <v>-118300.52722000002</v>
      </c>
      <c r="L127" s="250">
        <f t="shared" ref="L127:AZ127" si="33">-L126</f>
        <v>-103382.15936380418</v>
      </c>
      <c r="M127" s="250">
        <f t="shared" si="33"/>
        <v>-95913.103463924883</v>
      </c>
      <c r="N127" s="250">
        <f t="shared" si="33"/>
        <v>-46614.579669602172</v>
      </c>
      <c r="O127" s="250">
        <f t="shared" si="33"/>
        <v>-5213.6165944266459</v>
      </c>
      <c r="P127" s="250">
        <f t="shared" si="33"/>
        <v>0</v>
      </c>
      <c r="Q127" s="250">
        <f t="shared" si="33"/>
        <v>0</v>
      </c>
      <c r="R127" s="250">
        <f t="shared" si="33"/>
        <v>0</v>
      </c>
      <c r="S127" s="250">
        <f t="shared" si="33"/>
        <v>0</v>
      </c>
      <c r="T127" s="250">
        <f t="shared" si="33"/>
        <v>0</v>
      </c>
      <c r="U127" s="250">
        <f t="shared" si="33"/>
        <v>0</v>
      </c>
      <c r="V127" s="250">
        <f t="shared" si="33"/>
        <v>0</v>
      </c>
      <c r="W127" s="250">
        <f t="shared" si="33"/>
        <v>0</v>
      </c>
      <c r="X127" s="250">
        <f t="shared" si="33"/>
        <v>0</v>
      </c>
      <c r="Y127" s="250">
        <f t="shared" si="33"/>
        <v>0</v>
      </c>
      <c r="Z127" s="250">
        <f t="shared" si="33"/>
        <v>0</v>
      </c>
      <c r="AA127" s="250">
        <f t="shared" si="33"/>
        <v>0</v>
      </c>
      <c r="AB127" s="250">
        <f t="shared" si="33"/>
        <v>0</v>
      </c>
      <c r="AC127" s="250">
        <f t="shared" si="33"/>
        <v>0</v>
      </c>
      <c r="AD127" s="250">
        <f t="shared" si="33"/>
        <v>0</v>
      </c>
      <c r="AE127" s="250">
        <f t="shared" si="33"/>
        <v>0</v>
      </c>
      <c r="AF127" s="250">
        <f t="shared" si="33"/>
        <v>0</v>
      </c>
      <c r="AG127" s="250">
        <f t="shared" si="33"/>
        <v>0</v>
      </c>
      <c r="AH127" s="250">
        <f t="shared" si="33"/>
        <v>0</v>
      </c>
      <c r="AI127" s="250">
        <f t="shared" si="33"/>
        <v>0</v>
      </c>
      <c r="AJ127" s="250">
        <f t="shared" si="33"/>
        <v>0</v>
      </c>
      <c r="AK127" s="250">
        <f t="shared" si="33"/>
        <v>0</v>
      </c>
      <c r="AL127" s="250">
        <f t="shared" si="33"/>
        <v>0</v>
      </c>
      <c r="AM127" s="250">
        <f t="shared" si="33"/>
        <v>0</v>
      </c>
      <c r="AN127" s="250">
        <f t="shared" si="33"/>
        <v>0</v>
      </c>
      <c r="AO127" s="250">
        <f t="shared" si="33"/>
        <v>0</v>
      </c>
      <c r="AP127" s="250">
        <f t="shared" si="33"/>
        <v>0</v>
      </c>
      <c r="AQ127" s="250">
        <f t="shared" si="33"/>
        <v>0</v>
      </c>
      <c r="AR127" s="250">
        <f t="shared" si="33"/>
        <v>0</v>
      </c>
      <c r="AS127" s="250">
        <f t="shared" si="33"/>
        <v>0</v>
      </c>
      <c r="AT127" s="250">
        <f t="shared" si="33"/>
        <v>0</v>
      </c>
      <c r="AU127" s="250">
        <f t="shared" si="33"/>
        <v>0</v>
      </c>
      <c r="AV127" s="250">
        <f t="shared" si="33"/>
        <v>0</v>
      </c>
      <c r="AW127" s="250">
        <f t="shared" si="33"/>
        <v>0</v>
      </c>
      <c r="AX127" s="250">
        <f t="shared" si="33"/>
        <v>0</v>
      </c>
      <c r="AY127" s="250">
        <f t="shared" si="33"/>
        <v>0</v>
      </c>
      <c r="AZ127" s="250">
        <f t="shared" si="33"/>
        <v>0</v>
      </c>
    </row>
    <row r="128" spans="1:63" x14ac:dyDescent="0.35">
      <c r="B128" s="59" t="s">
        <v>129</v>
      </c>
      <c r="F128" s="251">
        <v>0.28000000000000003</v>
      </c>
      <c r="G128" s="253"/>
      <c r="H128" s="202">
        <f>SUM(J128:AZ128)</f>
        <v>-103438.71616729222</v>
      </c>
      <c r="I128" s="248">
        <f>SUM(L128:AZ128)</f>
        <v>-70314.568545692207</v>
      </c>
      <c r="J128" s="254">
        <f>J127*$F$128</f>
        <v>-33124.147621600008</v>
      </c>
      <c r="L128" s="212">
        <f>$F$128*L127</f>
        <v>-28947.004621865173</v>
      </c>
      <c r="M128" s="212">
        <f t="shared" ref="M128:AZ128" si="34">$F$128*M127</f>
        <v>-26855.668969898968</v>
      </c>
      <c r="N128" s="212">
        <f t="shared" si="34"/>
        <v>-13052.082307488608</v>
      </c>
      <c r="O128" s="212">
        <f t="shared" si="34"/>
        <v>-1459.8126464394609</v>
      </c>
      <c r="P128" s="212">
        <f t="shared" si="34"/>
        <v>0</v>
      </c>
      <c r="Q128" s="212">
        <f t="shared" si="34"/>
        <v>0</v>
      </c>
      <c r="R128" s="212">
        <f t="shared" si="34"/>
        <v>0</v>
      </c>
      <c r="S128" s="212">
        <f t="shared" si="34"/>
        <v>0</v>
      </c>
      <c r="T128" s="212">
        <f t="shared" si="34"/>
        <v>0</v>
      </c>
      <c r="U128" s="212">
        <f t="shared" si="34"/>
        <v>0</v>
      </c>
      <c r="V128" s="212">
        <f t="shared" si="34"/>
        <v>0</v>
      </c>
      <c r="W128" s="212">
        <f t="shared" si="34"/>
        <v>0</v>
      </c>
      <c r="X128" s="212">
        <f t="shared" si="34"/>
        <v>0</v>
      </c>
      <c r="Y128" s="212">
        <f t="shared" si="34"/>
        <v>0</v>
      </c>
      <c r="Z128" s="212">
        <f t="shared" si="34"/>
        <v>0</v>
      </c>
      <c r="AA128" s="212">
        <f t="shared" si="34"/>
        <v>0</v>
      </c>
      <c r="AB128" s="212">
        <f t="shared" si="34"/>
        <v>0</v>
      </c>
      <c r="AC128" s="212">
        <f t="shared" si="34"/>
        <v>0</v>
      </c>
      <c r="AD128" s="212">
        <f t="shared" si="34"/>
        <v>0</v>
      </c>
      <c r="AE128" s="212">
        <f t="shared" si="34"/>
        <v>0</v>
      </c>
      <c r="AF128" s="212">
        <f t="shared" si="34"/>
        <v>0</v>
      </c>
      <c r="AG128" s="212">
        <f t="shared" si="34"/>
        <v>0</v>
      </c>
      <c r="AH128" s="212">
        <f t="shared" si="34"/>
        <v>0</v>
      </c>
      <c r="AI128" s="212">
        <f t="shared" si="34"/>
        <v>0</v>
      </c>
      <c r="AJ128" s="212">
        <f t="shared" si="34"/>
        <v>0</v>
      </c>
      <c r="AK128" s="212">
        <f t="shared" si="34"/>
        <v>0</v>
      </c>
      <c r="AL128" s="212">
        <f t="shared" si="34"/>
        <v>0</v>
      </c>
      <c r="AM128" s="212">
        <f t="shared" si="34"/>
        <v>0</v>
      </c>
      <c r="AN128" s="212">
        <f t="shared" si="34"/>
        <v>0</v>
      </c>
      <c r="AO128" s="212">
        <f t="shared" si="34"/>
        <v>0</v>
      </c>
      <c r="AP128" s="212">
        <f t="shared" si="34"/>
        <v>0</v>
      </c>
      <c r="AQ128" s="212">
        <f t="shared" si="34"/>
        <v>0</v>
      </c>
      <c r="AR128" s="212">
        <f t="shared" si="34"/>
        <v>0</v>
      </c>
      <c r="AS128" s="212">
        <f t="shared" si="34"/>
        <v>0</v>
      </c>
      <c r="AT128" s="212">
        <f t="shared" si="34"/>
        <v>0</v>
      </c>
      <c r="AU128" s="212">
        <f t="shared" si="34"/>
        <v>0</v>
      </c>
      <c r="AV128" s="212">
        <f t="shared" si="34"/>
        <v>0</v>
      </c>
      <c r="AW128" s="212">
        <f t="shared" si="34"/>
        <v>0</v>
      </c>
      <c r="AX128" s="212">
        <f t="shared" si="34"/>
        <v>0</v>
      </c>
      <c r="AY128" s="212">
        <f t="shared" si="34"/>
        <v>0</v>
      </c>
      <c r="AZ128" s="212">
        <f t="shared" si="34"/>
        <v>0</v>
      </c>
    </row>
    <row r="129" spans="1:63" x14ac:dyDescent="0.35">
      <c r="B129" s="59"/>
    </row>
    <row r="130" spans="1:63" s="12" customFormat="1" x14ac:dyDescent="0.35">
      <c r="A130" s="255" t="s">
        <v>92</v>
      </c>
      <c r="B130" s="11"/>
      <c r="G130" s="50"/>
      <c r="L130" s="256">
        <f>L97</f>
        <v>2015</v>
      </c>
      <c r="M130" s="256">
        <f t="shared" ref="M130:AZ130" si="35">M97</f>
        <v>2016</v>
      </c>
      <c r="N130" s="256">
        <f t="shared" si="35"/>
        <v>2017</v>
      </c>
      <c r="O130" s="256">
        <f t="shared" si="35"/>
        <v>2018</v>
      </c>
      <c r="P130" s="256">
        <f t="shared" si="35"/>
        <v>2019</v>
      </c>
      <c r="Q130" s="256">
        <f t="shared" si="35"/>
        <v>2020</v>
      </c>
      <c r="R130" s="256">
        <f t="shared" si="35"/>
        <v>2021</v>
      </c>
      <c r="S130" s="256">
        <f t="shared" si="35"/>
        <v>2022</v>
      </c>
      <c r="T130" s="256">
        <f t="shared" si="35"/>
        <v>2023</v>
      </c>
      <c r="U130" s="256">
        <f t="shared" si="35"/>
        <v>2024</v>
      </c>
      <c r="V130" s="256">
        <f t="shared" si="35"/>
        <v>2025</v>
      </c>
      <c r="W130" s="256">
        <f t="shared" si="35"/>
        <v>2026</v>
      </c>
      <c r="X130" s="256">
        <f t="shared" si="35"/>
        <v>2027</v>
      </c>
      <c r="Y130" s="256">
        <f t="shared" si="35"/>
        <v>2028</v>
      </c>
      <c r="Z130" s="256">
        <f t="shared" si="35"/>
        <v>2029</v>
      </c>
      <c r="AA130" s="256">
        <f t="shared" si="35"/>
        <v>2030</v>
      </c>
      <c r="AB130" s="256">
        <f t="shared" si="35"/>
        <v>2031</v>
      </c>
      <c r="AC130" s="256">
        <f t="shared" si="35"/>
        <v>2032</v>
      </c>
      <c r="AD130" s="256">
        <f t="shared" si="35"/>
        <v>2033</v>
      </c>
      <c r="AE130" s="256">
        <f t="shared" si="35"/>
        <v>2034</v>
      </c>
      <c r="AF130" s="256">
        <f t="shared" si="35"/>
        <v>2035</v>
      </c>
      <c r="AG130" s="256">
        <f t="shared" si="35"/>
        <v>2036</v>
      </c>
      <c r="AH130" s="256">
        <f t="shared" si="35"/>
        <v>2037</v>
      </c>
      <c r="AI130" s="256">
        <f t="shared" si="35"/>
        <v>2038</v>
      </c>
      <c r="AJ130" s="256">
        <f t="shared" si="35"/>
        <v>2039</v>
      </c>
      <c r="AK130" s="256">
        <f t="shared" si="35"/>
        <v>2040</v>
      </c>
      <c r="AL130" s="256">
        <f t="shared" si="35"/>
        <v>2041</v>
      </c>
      <c r="AM130" s="256">
        <f t="shared" si="35"/>
        <v>2042</v>
      </c>
      <c r="AN130" s="256">
        <f t="shared" si="35"/>
        <v>2043</v>
      </c>
      <c r="AO130" s="256">
        <f t="shared" si="35"/>
        <v>2044</v>
      </c>
      <c r="AP130" s="256">
        <f t="shared" si="35"/>
        <v>2045</v>
      </c>
      <c r="AQ130" s="256">
        <f t="shared" si="35"/>
        <v>2046</v>
      </c>
      <c r="AR130" s="256">
        <f t="shared" si="35"/>
        <v>2047</v>
      </c>
      <c r="AS130" s="256">
        <f t="shared" si="35"/>
        <v>2048</v>
      </c>
      <c r="AT130" s="256">
        <f t="shared" si="35"/>
        <v>2049</v>
      </c>
      <c r="AU130" s="256">
        <f t="shared" si="35"/>
        <v>2050</v>
      </c>
      <c r="AV130" s="256">
        <f t="shared" si="35"/>
        <v>2051</v>
      </c>
      <c r="AW130" s="256">
        <f t="shared" si="35"/>
        <v>2052</v>
      </c>
      <c r="AX130" s="256">
        <f t="shared" si="35"/>
        <v>2053</v>
      </c>
      <c r="AY130" s="256">
        <f t="shared" si="35"/>
        <v>2054</v>
      </c>
      <c r="AZ130" s="256">
        <f t="shared" si="35"/>
        <v>2055</v>
      </c>
    </row>
    <row r="131" spans="1:63" s="12" customFormat="1" x14ac:dyDescent="0.35">
      <c r="A131" s="11" t="s">
        <v>133</v>
      </c>
      <c r="G131" s="50"/>
    </row>
    <row r="132" spans="1:63" s="12" customFormat="1" x14ac:dyDescent="0.35">
      <c r="A132" s="11"/>
      <c r="E132" s="213" t="s">
        <v>134</v>
      </c>
      <c r="F132" s="11" t="s">
        <v>94</v>
      </c>
      <c r="G132" s="50"/>
      <c r="L132" s="204">
        <f>L80</f>
        <v>0</v>
      </c>
      <c r="M132" s="204">
        <f t="shared" ref="M132:AZ132" si="36">M80</f>
        <v>0</v>
      </c>
      <c r="N132" s="204">
        <f t="shared" si="36"/>
        <v>6240.2108420862442</v>
      </c>
      <c r="O132" s="204">
        <f t="shared" si="36"/>
        <v>6365.0150589279701</v>
      </c>
      <c r="P132" s="204">
        <f t="shared" si="36"/>
        <v>6492.3153601065278</v>
      </c>
      <c r="Q132" s="204">
        <f t="shared" si="36"/>
        <v>6622.1616673086601</v>
      </c>
      <c r="R132" s="204">
        <f t="shared" si="36"/>
        <v>7471.6604418282195</v>
      </c>
      <c r="S132" s="204">
        <f t="shared" si="36"/>
        <v>6889.6969986679296</v>
      </c>
      <c r="T132" s="204">
        <f t="shared" si="36"/>
        <v>7027.4909386412883</v>
      </c>
      <c r="U132" s="204">
        <f t="shared" si="36"/>
        <v>7168.0407574141136</v>
      </c>
      <c r="V132" s="204">
        <f t="shared" si="36"/>
        <v>7311.4015725623949</v>
      </c>
      <c r="W132" s="204">
        <f t="shared" si="36"/>
        <v>7457.629604013644</v>
      </c>
      <c r="X132" s="204">
        <f t="shared" si="36"/>
        <v>8414.3031990883937</v>
      </c>
      <c r="Y132" s="204">
        <f t="shared" si="36"/>
        <v>7758.9178400157962</v>
      </c>
      <c r="Z132" s="204">
        <f t="shared" si="36"/>
        <v>7914.0961968161128</v>
      </c>
      <c r="AA132" s="204">
        <f t="shared" si="36"/>
        <v>8072.3781207524344</v>
      </c>
      <c r="AB132" s="204">
        <f t="shared" si="36"/>
        <v>8233.8256831674844</v>
      </c>
      <c r="AC132" s="204">
        <f t="shared" si="36"/>
        <v>8398.502196830832</v>
      </c>
      <c r="AD132" s="204">
        <f t="shared" si="36"/>
        <v>9475.8720471062043</v>
      </c>
      <c r="AE132" s="204">
        <f t="shared" si="36"/>
        <v>8737.8016855828009</v>
      </c>
      <c r="AF132" s="204">
        <f t="shared" si="36"/>
        <v>8912.5577192944547</v>
      </c>
      <c r="AG132" s="204">
        <f t="shared" si="36"/>
        <v>9090.8088736803438</v>
      </c>
      <c r="AH132" s="204">
        <f t="shared" si="36"/>
        <v>9272.6250511539529</v>
      </c>
      <c r="AI132" s="204">
        <f t="shared" si="36"/>
        <v>9458.077552177032</v>
      </c>
      <c r="AJ132" s="204">
        <f t="shared" si="36"/>
        <v>10671.370989205236</v>
      </c>
      <c r="AK132" s="204">
        <f t="shared" si="36"/>
        <v>9840.1838852849851</v>
      </c>
      <c r="AL132" s="204">
        <f t="shared" si="36"/>
        <v>10036.987562990682</v>
      </c>
      <c r="AM132" s="204">
        <f t="shared" si="36"/>
        <v>10237.727314250498</v>
      </c>
      <c r="AN132" s="204">
        <f t="shared" si="36"/>
        <v>10442.481860535507</v>
      </c>
      <c r="AO132" s="204">
        <f t="shared" si="36"/>
        <v>7730.2935799894667</v>
      </c>
      <c r="AP132" s="204">
        <f t="shared" si="36"/>
        <v>9038.238293955148</v>
      </c>
      <c r="AQ132" s="204">
        <f t="shared" si="36"/>
        <v>8042.5974406210407</v>
      </c>
      <c r="AR132" s="204">
        <f t="shared" si="36"/>
        <v>8203.449389433461</v>
      </c>
      <c r="AS132" s="204">
        <f t="shared" si="36"/>
        <v>8367.5183772221299</v>
      </c>
      <c r="AT132" s="204">
        <f t="shared" si="36"/>
        <v>8534.8687447665725</v>
      </c>
      <c r="AU132" s="204">
        <f t="shared" si="36"/>
        <v>8705.5661196619058</v>
      </c>
      <c r="AV132" s="204">
        <f t="shared" si="36"/>
        <v>10178.524303005061</v>
      </c>
      <c r="AW132" s="204">
        <f t="shared" si="36"/>
        <v>9057.2709908962479</v>
      </c>
      <c r="AX132" s="204">
        <f t="shared" si="36"/>
        <v>9238.4164107141714</v>
      </c>
      <c r="AY132" s="204">
        <f t="shared" si="36"/>
        <v>9423.1847389284558</v>
      </c>
      <c r="AZ132" s="204">
        <f t="shared" si="36"/>
        <v>9611.6484337070251</v>
      </c>
    </row>
    <row r="133" spans="1:63" s="12" customFormat="1" x14ac:dyDescent="0.35">
      <c r="A133" s="11"/>
      <c r="E133" s="213" t="s">
        <v>135</v>
      </c>
      <c r="G133" s="50"/>
      <c r="L133" s="257">
        <f>0/12</f>
        <v>0</v>
      </c>
      <c r="M133" s="257">
        <f>0/12</f>
        <v>0</v>
      </c>
      <c r="N133" s="257">
        <f>0/12</f>
        <v>0</v>
      </c>
      <c r="O133" s="257">
        <f>0/12</f>
        <v>0</v>
      </c>
      <c r="P133" s="258">
        <f>8/12</f>
        <v>0.66666666666666663</v>
      </c>
      <c r="Q133" s="259">
        <v>1</v>
      </c>
      <c r="R133" s="50">
        <f>Q133</f>
        <v>1</v>
      </c>
      <c r="S133" s="50">
        <f t="shared" ref="S133:AZ133" si="37">R133</f>
        <v>1</v>
      </c>
      <c r="T133" s="50">
        <f t="shared" si="37"/>
        <v>1</v>
      </c>
      <c r="U133" s="50">
        <f t="shared" si="37"/>
        <v>1</v>
      </c>
      <c r="V133" s="50">
        <f t="shared" si="37"/>
        <v>1</v>
      </c>
      <c r="W133" s="50">
        <f t="shared" si="37"/>
        <v>1</v>
      </c>
      <c r="X133" s="50">
        <f t="shared" si="37"/>
        <v>1</v>
      </c>
      <c r="Y133" s="50">
        <f t="shared" si="37"/>
        <v>1</v>
      </c>
      <c r="Z133" s="50">
        <f t="shared" si="37"/>
        <v>1</v>
      </c>
      <c r="AA133" s="50">
        <f t="shared" si="37"/>
        <v>1</v>
      </c>
      <c r="AB133" s="50">
        <f t="shared" si="37"/>
        <v>1</v>
      </c>
      <c r="AC133" s="50">
        <f t="shared" si="37"/>
        <v>1</v>
      </c>
      <c r="AD133" s="50">
        <f t="shared" si="37"/>
        <v>1</v>
      </c>
      <c r="AE133" s="50">
        <f t="shared" si="37"/>
        <v>1</v>
      </c>
      <c r="AF133" s="50">
        <f t="shared" si="37"/>
        <v>1</v>
      </c>
      <c r="AG133" s="50">
        <f t="shared" si="37"/>
        <v>1</v>
      </c>
      <c r="AH133" s="50">
        <f t="shared" si="37"/>
        <v>1</v>
      </c>
      <c r="AI133" s="50">
        <f t="shared" si="37"/>
        <v>1</v>
      </c>
      <c r="AJ133" s="50">
        <f t="shared" si="37"/>
        <v>1</v>
      </c>
      <c r="AK133" s="50">
        <f t="shared" si="37"/>
        <v>1</v>
      </c>
      <c r="AL133" s="50">
        <f t="shared" si="37"/>
        <v>1</v>
      </c>
      <c r="AM133" s="50">
        <f t="shared" si="37"/>
        <v>1</v>
      </c>
      <c r="AN133" s="50">
        <f t="shared" si="37"/>
        <v>1</v>
      </c>
      <c r="AO133" s="50">
        <f t="shared" si="37"/>
        <v>1</v>
      </c>
      <c r="AP133" s="50">
        <f t="shared" si="37"/>
        <v>1</v>
      </c>
      <c r="AQ133" s="50">
        <f t="shared" si="37"/>
        <v>1</v>
      </c>
      <c r="AR133" s="50">
        <f t="shared" si="37"/>
        <v>1</v>
      </c>
      <c r="AS133" s="50">
        <f t="shared" si="37"/>
        <v>1</v>
      </c>
      <c r="AT133" s="50">
        <f t="shared" si="37"/>
        <v>1</v>
      </c>
      <c r="AU133" s="50">
        <f t="shared" si="37"/>
        <v>1</v>
      </c>
      <c r="AV133" s="50">
        <f t="shared" si="37"/>
        <v>1</v>
      </c>
      <c r="AW133" s="50">
        <f t="shared" si="37"/>
        <v>1</v>
      </c>
      <c r="AX133" s="50">
        <f t="shared" si="37"/>
        <v>1</v>
      </c>
      <c r="AY133" s="50">
        <f t="shared" si="37"/>
        <v>1</v>
      </c>
      <c r="AZ133" s="50">
        <f t="shared" si="37"/>
        <v>1</v>
      </c>
    </row>
    <row r="134" spans="1:63" s="12" customFormat="1" x14ac:dyDescent="0.35">
      <c r="E134" s="12" t="str">
        <f>E80</f>
        <v>Total Ops Improvement Benefits</v>
      </c>
      <c r="F134" s="11" t="s">
        <v>94</v>
      </c>
      <c r="G134" s="12" t="str">
        <f>G80</f>
        <v>escal$, k$</v>
      </c>
      <c r="H134" s="207">
        <f>SUM(L134:BB134)</f>
        <v>315376.38682134071</v>
      </c>
      <c r="J134" s="260"/>
      <c r="K134" s="211" t="str">
        <f>K80</f>
        <v>(used in model)</v>
      </c>
      <c r="L134" s="246">
        <f>L133*L132</f>
        <v>0</v>
      </c>
      <c r="M134" s="246">
        <f t="shared" ref="M134:AZ134" si="38">M133*M132</f>
        <v>0</v>
      </c>
      <c r="N134" s="246">
        <f t="shared" si="38"/>
        <v>0</v>
      </c>
      <c r="O134" s="246">
        <f t="shared" si="38"/>
        <v>0</v>
      </c>
      <c r="P134" s="246">
        <f t="shared" si="38"/>
        <v>4328.2102400710182</v>
      </c>
      <c r="Q134" s="246">
        <f t="shared" si="38"/>
        <v>6622.1616673086601</v>
      </c>
      <c r="R134" s="246">
        <f t="shared" si="38"/>
        <v>7471.6604418282195</v>
      </c>
      <c r="S134" s="246">
        <f t="shared" si="38"/>
        <v>6889.6969986679296</v>
      </c>
      <c r="T134" s="246">
        <f t="shared" si="38"/>
        <v>7027.4909386412883</v>
      </c>
      <c r="U134" s="246">
        <f t="shared" si="38"/>
        <v>7168.0407574141136</v>
      </c>
      <c r="V134" s="246">
        <f t="shared" si="38"/>
        <v>7311.4015725623949</v>
      </c>
      <c r="W134" s="246">
        <f t="shared" si="38"/>
        <v>7457.629604013644</v>
      </c>
      <c r="X134" s="246">
        <f t="shared" si="38"/>
        <v>8414.3031990883937</v>
      </c>
      <c r="Y134" s="246">
        <f t="shared" si="38"/>
        <v>7758.9178400157962</v>
      </c>
      <c r="Z134" s="246">
        <f t="shared" si="38"/>
        <v>7914.0961968161128</v>
      </c>
      <c r="AA134" s="246">
        <f t="shared" si="38"/>
        <v>8072.3781207524344</v>
      </c>
      <c r="AB134" s="246">
        <f t="shared" si="38"/>
        <v>8233.8256831674844</v>
      </c>
      <c r="AC134" s="246">
        <f t="shared" si="38"/>
        <v>8398.502196830832</v>
      </c>
      <c r="AD134" s="246">
        <f t="shared" si="38"/>
        <v>9475.8720471062043</v>
      </c>
      <c r="AE134" s="246">
        <f t="shared" si="38"/>
        <v>8737.8016855828009</v>
      </c>
      <c r="AF134" s="246">
        <f t="shared" si="38"/>
        <v>8912.5577192944547</v>
      </c>
      <c r="AG134" s="246">
        <f t="shared" si="38"/>
        <v>9090.8088736803438</v>
      </c>
      <c r="AH134" s="246">
        <f t="shared" si="38"/>
        <v>9272.6250511539529</v>
      </c>
      <c r="AI134" s="246">
        <f t="shared" si="38"/>
        <v>9458.077552177032</v>
      </c>
      <c r="AJ134" s="246">
        <f t="shared" si="38"/>
        <v>10671.370989205236</v>
      </c>
      <c r="AK134" s="246">
        <f t="shared" si="38"/>
        <v>9840.1838852849851</v>
      </c>
      <c r="AL134" s="246">
        <f t="shared" si="38"/>
        <v>10036.987562990682</v>
      </c>
      <c r="AM134" s="246">
        <f t="shared" si="38"/>
        <v>10237.727314250498</v>
      </c>
      <c r="AN134" s="246">
        <f t="shared" si="38"/>
        <v>10442.481860535507</v>
      </c>
      <c r="AO134" s="246">
        <f t="shared" si="38"/>
        <v>7730.2935799894667</v>
      </c>
      <c r="AP134" s="246">
        <f t="shared" si="38"/>
        <v>9038.238293955148</v>
      </c>
      <c r="AQ134" s="246">
        <f t="shared" si="38"/>
        <v>8042.5974406210407</v>
      </c>
      <c r="AR134" s="246">
        <f t="shared" si="38"/>
        <v>8203.449389433461</v>
      </c>
      <c r="AS134" s="246">
        <f t="shared" si="38"/>
        <v>8367.5183772221299</v>
      </c>
      <c r="AT134" s="246">
        <f t="shared" si="38"/>
        <v>8534.8687447665725</v>
      </c>
      <c r="AU134" s="246">
        <f t="shared" si="38"/>
        <v>8705.5661196619058</v>
      </c>
      <c r="AV134" s="246">
        <f t="shared" si="38"/>
        <v>10178.524303005061</v>
      </c>
      <c r="AW134" s="246">
        <f t="shared" si="38"/>
        <v>9057.2709908962479</v>
      </c>
      <c r="AX134" s="246">
        <f t="shared" si="38"/>
        <v>9238.4164107141714</v>
      </c>
      <c r="AY134" s="246">
        <f t="shared" si="38"/>
        <v>9423.1847389284558</v>
      </c>
      <c r="AZ134" s="246">
        <f t="shared" si="38"/>
        <v>9611.6484337070251</v>
      </c>
    </row>
    <row r="135" spans="1:63" s="12" customFormat="1" x14ac:dyDescent="0.35">
      <c r="G135" s="50"/>
    </row>
    <row r="136" spans="1:63" s="12" customFormat="1" x14ac:dyDescent="0.35">
      <c r="A136" s="255" t="s">
        <v>106</v>
      </c>
      <c r="G136" s="50"/>
    </row>
    <row r="137" spans="1:63" s="12" customFormat="1" x14ac:dyDescent="0.35">
      <c r="A137" s="11" t="s">
        <v>133</v>
      </c>
      <c r="G137" s="50"/>
    </row>
    <row r="138" spans="1:63" s="12" customFormat="1" x14ac:dyDescent="0.35">
      <c r="A138" s="11"/>
      <c r="E138" s="213" t="s">
        <v>136</v>
      </c>
      <c r="F138" s="11" t="s">
        <v>94</v>
      </c>
      <c r="G138" s="50"/>
      <c r="L138" s="204">
        <f>L110</f>
        <v>0</v>
      </c>
      <c r="M138" s="204">
        <f t="shared" ref="M138:AZ138" si="39">M110</f>
        <v>0</v>
      </c>
      <c r="N138" s="204">
        <f>N110</f>
        <v>-119.700672</v>
      </c>
      <c r="O138" s="204">
        <f t="shared" si="39"/>
        <v>-183.14202816000005</v>
      </c>
      <c r="P138" s="204">
        <f t="shared" si="39"/>
        <v>-186.80486872319995</v>
      </c>
      <c r="Q138" s="204">
        <f t="shared" si="39"/>
        <v>-190.54096609766395</v>
      </c>
      <c r="R138" s="204">
        <f t="shared" si="39"/>
        <v>-194.35178541961733</v>
      </c>
      <c r="S138" s="204">
        <f t="shared" si="39"/>
        <v>-198.23882112800982</v>
      </c>
      <c r="T138" s="204">
        <f t="shared" si="39"/>
        <v>-202.20359755056973</v>
      </c>
      <c r="U138" s="204">
        <f t="shared" si="39"/>
        <v>-206.24766950158119</v>
      </c>
      <c r="V138" s="204">
        <f t="shared" si="39"/>
        <v>-210.37262289161288</v>
      </c>
      <c r="W138" s="204">
        <f t="shared" si="39"/>
        <v>-214.58007534944511</v>
      </c>
      <c r="X138" s="204">
        <f t="shared" si="39"/>
        <v>-218.87167685643396</v>
      </c>
      <c r="Y138" s="204">
        <f t="shared" si="39"/>
        <v>-223.24911039356255</v>
      </c>
      <c r="Z138" s="204">
        <f t="shared" si="39"/>
        <v>-227.71409260143389</v>
      </c>
      <c r="AA138" s="204">
        <f t="shared" si="39"/>
        <v>-232.26837445346268</v>
      </c>
      <c r="AB138" s="204">
        <f t="shared" si="39"/>
        <v>-236.91374194253183</v>
      </c>
      <c r="AC138" s="204">
        <f t="shared" si="39"/>
        <v>-241.6520167813826</v>
      </c>
      <c r="AD138" s="204">
        <f t="shared" si="39"/>
        <v>-246.48505711701023</v>
      </c>
      <c r="AE138" s="204">
        <f t="shared" si="39"/>
        <v>-251.41475825935049</v>
      </c>
      <c r="AF138" s="204">
        <f t="shared" si="39"/>
        <v>-256.44305342453742</v>
      </c>
      <c r="AG138" s="204">
        <f t="shared" si="39"/>
        <v>-261.57191449302809</v>
      </c>
      <c r="AH138" s="204">
        <f t="shared" si="39"/>
        <v>-266.80335278288862</v>
      </c>
      <c r="AI138" s="204">
        <f t="shared" si="39"/>
        <v>-272.13941983854659</v>
      </c>
      <c r="AJ138" s="204">
        <f t="shared" si="39"/>
        <v>-277.58220823531747</v>
      </c>
      <c r="AK138" s="204">
        <f t="shared" si="39"/>
        <v>-283.1338524000239</v>
      </c>
      <c r="AL138" s="204">
        <f t="shared" si="39"/>
        <v>-288.79652944802433</v>
      </c>
      <c r="AM138" s="204">
        <f t="shared" si="39"/>
        <v>-294.57246003698469</v>
      </c>
      <c r="AN138" s="204">
        <f t="shared" si="39"/>
        <v>-300.46390923772424</v>
      </c>
      <c r="AO138" s="204">
        <f t="shared" si="39"/>
        <v>-306.47318742247899</v>
      </c>
      <c r="AP138" s="204">
        <f t="shared" si="39"/>
        <v>-312.60265117092831</v>
      </c>
      <c r="AQ138" s="204">
        <f t="shared" si="39"/>
        <v>-318.85470419434716</v>
      </c>
      <c r="AR138" s="204">
        <f t="shared" si="39"/>
        <v>-325.23179827823401</v>
      </c>
      <c r="AS138" s="204">
        <f t="shared" si="39"/>
        <v>-331.73643424379861</v>
      </c>
      <c r="AT138" s="204">
        <f t="shared" si="39"/>
        <v>-338.37116292867472</v>
      </c>
      <c r="AU138" s="204">
        <f t="shared" si="39"/>
        <v>-345.13858618724817</v>
      </c>
      <c r="AV138" s="204">
        <f t="shared" si="39"/>
        <v>-352.04135791099316</v>
      </c>
      <c r="AW138" s="204">
        <f t="shared" si="39"/>
        <v>-359.08218506921298</v>
      </c>
      <c r="AX138" s="204">
        <f t="shared" si="39"/>
        <v>-366.26382877059734</v>
      </c>
      <c r="AY138" s="204">
        <f t="shared" si="39"/>
        <v>-373.58910534600909</v>
      </c>
      <c r="AZ138" s="204">
        <f t="shared" si="39"/>
        <v>-381.06088745292959</v>
      </c>
      <c r="BA138" s="204"/>
    </row>
    <row r="139" spans="1:63" s="12" customFormat="1" x14ac:dyDescent="0.35">
      <c r="A139" s="11"/>
      <c r="E139" s="213" t="s">
        <v>135</v>
      </c>
      <c r="G139" s="50"/>
      <c r="L139" s="257">
        <f>0/12</f>
        <v>0</v>
      </c>
      <c r="M139" s="257">
        <f>0/12</f>
        <v>0</v>
      </c>
      <c r="N139" s="257">
        <f>0/12</f>
        <v>0</v>
      </c>
      <c r="O139" s="257">
        <f>0/12</f>
        <v>0</v>
      </c>
      <c r="P139" s="258">
        <f>8/12</f>
        <v>0.66666666666666663</v>
      </c>
      <c r="Q139" s="259">
        <v>1</v>
      </c>
      <c r="R139" s="50">
        <f>Q139</f>
        <v>1</v>
      </c>
      <c r="S139" s="50">
        <f t="shared" ref="S139:AZ139" si="40">R139</f>
        <v>1</v>
      </c>
      <c r="T139" s="50">
        <f t="shared" si="40"/>
        <v>1</v>
      </c>
      <c r="U139" s="50">
        <f t="shared" si="40"/>
        <v>1</v>
      </c>
      <c r="V139" s="50">
        <f t="shared" si="40"/>
        <v>1</v>
      </c>
      <c r="W139" s="50">
        <f t="shared" si="40"/>
        <v>1</v>
      </c>
      <c r="X139" s="50">
        <f t="shared" si="40"/>
        <v>1</v>
      </c>
      <c r="Y139" s="50">
        <f t="shared" si="40"/>
        <v>1</v>
      </c>
      <c r="Z139" s="50">
        <f t="shared" si="40"/>
        <v>1</v>
      </c>
      <c r="AA139" s="50">
        <f t="shared" si="40"/>
        <v>1</v>
      </c>
      <c r="AB139" s="50">
        <f t="shared" si="40"/>
        <v>1</v>
      </c>
      <c r="AC139" s="50">
        <f t="shared" si="40"/>
        <v>1</v>
      </c>
      <c r="AD139" s="50">
        <f t="shared" si="40"/>
        <v>1</v>
      </c>
      <c r="AE139" s="50">
        <f t="shared" si="40"/>
        <v>1</v>
      </c>
      <c r="AF139" s="50">
        <f t="shared" si="40"/>
        <v>1</v>
      </c>
      <c r="AG139" s="50">
        <f t="shared" si="40"/>
        <v>1</v>
      </c>
      <c r="AH139" s="50">
        <f t="shared" si="40"/>
        <v>1</v>
      </c>
      <c r="AI139" s="50">
        <f t="shared" si="40"/>
        <v>1</v>
      </c>
      <c r="AJ139" s="50">
        <f t="shared" si="40"/>
        <v>1</v>
      </c>
      <c r="AK139" s="50">
        <f t="shared" si="40"/>
        <v>1</v>
      </c>
      <c r="AL139" s="50">
        <f t="shared" si="40"/>
        <v>1</v>
      </c>
      <c r="AM139" s="50">
        <f t="shared" si="40"/>
        <v>1</v>
      </c>
      <c r="AN139" s="50">
        <f t="shared" si="40"/>
        <v>1</v>
      </c>
      <c r="AO139" s="50">
        <f t="shared" si="40"/>
        <v>1</v>
      </c>
      <c r="AP139" s="50">
        <f t="shared" si="40"/>
        <v>1</v>
      </c>
      <c r="AQ139" s="50">
        <f t="shared" si="40"/>
        <v>1</v>
      </c>
      <c r="AR139" s="50">
        <f t="shared" si="40"/>
        <v>1</v>
      </c>
      <c r="AS139" s="50">
        <f t="shared" si="40"/>
        <v>1</v>
      </c>
      <c r="AT139" s="50">
        <f t="shared" si="40"/>
        <v>1</v>
      </c>
      <c r="AU139" s="50">
        <f t="shared" si="40"/>
        <v>1</v>
      </c>
      <c r="AV139" s="50">
        <f t="shared" si="40"/>
        <v>1</v>
      </c>
      <c r="AW139" s="50">
        <f t="shared" si="40"/>
        <v>1</v>
      </c>
      <c r="AX139" s="50">
        <f t="shared" si="40"/>
        <v>1</v>
      </c>
      <c r="AY139" s="50">
        <f t="shared" si="40"/>
        <v>1</v>
      </c>
      <c r="AZ139" s="50">
        <f t="shared" si="40"/>
        <v>1</v>
      </c>
      <c r="BA139" s="50"/>
    </row>
    <row r="140" spans="1:63" s="12" customFormat="1" x14ac:dyDescent="0.35">
      <c r="E140" s="11" t="s">
        <v>137</v>
      </c>
      <c r="F140" s="11" t="s">
        <v>94</v>
      </c>
      <c r="G140" s="12" t="s">
        <v>103</v>
      </c>
      <c r="H140" s="207">
        <f>SUM(L140:BB140)</f>
        <v>-10031.593534365</v>
      </c>
      <c r="J140" s="260"/>
      <c r="K140" s="211" t="s">
        <v>105</v>
      </c>
      <c r="L140" s="246">
        <f t="shared" ref="L140:AZ140" si="41">L139*L138</f>
        <v>0</v>
      </c>
      <c r="M140" s="246">
        <f t="shared" si="41"/>
        <v>0</v>
      </c>
      <c r="N140" s="246">
        <f t="shared" si="41"/>
        <v>0</v>
      </c>
      <c r="O140" s="246">
        <f t="shared" si="41"/>
        <v>0</v>
      </c>
      <c r="P140" s="246">
        <f t="shared" si="41"/>
        <v>-124.53657914879996</v>
      </c>
      <c r="Q140" s="246">
        <f t="shared" si="41"/>
        <v>-190.54096609766395</v>
      </c>
      <c r="R140" s="246">
        <f t="shared" si="41"/>
        <v>-194.35178541961733</v>
      </c>
      <c r="S140" s="246">
        <f t="shared" si="41"/>
        <v>-198.23882112800982</v>
      </c>
      <c r="T140" s="246">
        <f t="shared" si="41"/>
        <v>-202.20359755056973</v>
      </c>
      <c r="U140" s="246">
        <f t="shared" si="41"/>
        <v>-206.24766950158119</v>
      </c>
      <c r="V140" s="246">
        <f t="shared" si="41"/>
        <v>-210.37262289161288</v>
      </c>
      <c r="W140" s="246">
        <f t="shared" si="41"/>
        <v>-214.58007534944511</v>
      </c>
      <c r="X140" s="246">
        <f t="shared" si="41"/>
        <v>-218.87167685643396</v>
      </c>
      <c r="Y140" s="246">
        <f t="shared" si="41"/>
        <v>-223.24911039356255</v>
      </c>
      <c r="Z140" s="246">
        <f t="shared" si="41"/>
        <v>-227.71409260143389</v>
      </c>
      <c r="AA140" s="246">
        <f t="shared" si="41"/>
        <v>-232.26837445346268</v>
      </c>
      <c r="AB140" s="246">
        <f t="shared" si="41"/>
        <v>-236.91374194253183</v>
      </c>
      <c r="AC140" s="246">
        <f t="shared" si="41"/>
        <v>-241.6520167813826</v>
      </c>
      <c r="AD140" s="246">
        <f t="shared" si="41"/>
        <v>-246.48505711701023</v>
      </c>
      <c r="AE140" s="246">
        <f t="shared" si="41"/>
        <v>-251.41475825935049</v>
      </c>
      <c r="AF140" s="246">
        <f t="shared" si="41"/>
        <v>-256.44305342453742</v>
      </c>
      <c r="AG140" s="246">
        <f t="shared" si="41"/>
        <v>-261.57191449302809</v>
      </c>
      <c r="AH140" s="246">
        <f t="shared" si="41"/>
        <v>-266.80335278288862</v>
      </c>
      <c r="AI140" s="246">
        <f t="shared" si="41"/>
        <v>-272.13941983854659</v>
      </c>
      <c r="AJ140" s="246">
        <f t="shared" si="41"/>
        <v>-277.58220823531747</v>
      </c>
      <c r="AK140" s="246">
        <f t="shared" si="41"/>
        <v>-283.1338524000239</v>
      </c>
      <c r="AL140" s="246">
        <f t="shared" si="41"/>
        <v>-288.79652944802433</v>
      </c>
      <c r="AM140" s="246">
        <f t="shared" si="41"/>
        <v>-294.57246003698469</v>
      </c>
      <c r="AN140" s="246">
        <f t="shared" si="41"/>
        <v>-300.46390923772424</v>
      </c>
      <c r="AO140" s="246">
        <f t="shared" si="41"/>
        <v>-306.47318742247899</v>
      </c>
      <c r="AP140" s="246">
        <f t="shared" si="41"/>
        <v>-312.60265117092831</v>
      </c>
      <c r="AQ140" s="246">
        <f t="shared" si="41"/>
        <v>-318.85470419434716</v>
      </c>
      <c r="AR140" s="246">
        <f t="shared" si="41"/>
        <v>-325.23179827823401</v>
      </c>
      <c r="AS140" s="246">
        <f t="shared" si="41"/>
        <v>-331.73643424379861</v>
      </c>
      <c r="AT140" s="246">
        <f t="shared" si="41"/>
        <v>-338.37116292867472</v>
      </c>
      <c r="AU140" s="246">
        <f t="shared" si="41"/>
        <v>-345.13858618724817</v>
      </c>
      <c r="AV140" s="246">
        <f t="shared" si="41"/>
        <v>-352.04135791099316</v>
      </c>
      <c r="AW140" s="246">
        <f t="shared" si="41"/>
        <v>-359.08218506921298</v>
      </c>
      <c r="AX140" s="246">
        <f t="shared" si="41"/>
        <v>-366.26382877059734</v>
      </c>
      <c r="AY140" s="246">
        <f t="shared" si="41"/>
        <v>-373.58910534600909</v>
      </c>
      <c r="AZ140" s="246">
        <f t="shared" si="41"/>
        <v>-381.06088745292959</v>
      </c>
    </row>
    <row r="142" spans="1:63" s="196" customFormat="1" ht="14" x14ac:dyDescent="0.3">
      <c r="A142" s="193" t="s">
        <v>138</v>
      </c>
      <c r="B142" s="194"/>
      <c r="C142" s="194"/>
      <c r="D142" s="194"/>
      <c r="E142" s="194"/>
      <c r="F142" s="194"/>
      <c r="G142" s="195"/>
      <c r="H142" s="194"/>
      <c r="I142" s="194"/>
      <c r="J142" s="194"/>
      <c r="K142" s="194"/>
      <c r="L142" s="194"/>
      <c r="M142" s="194"/>
      <c r="N142" s="194"/>
      <c r="O142" s="194"/>
      <c r="P142" s="194"/>
      <c r="Q142" s="194"/>
      <c r="R142" s="194"/>
      <c r="S142" s="194"/>
      <c r="T142" s="194"/>
      <c r="U142" s="194"/>
      <c r="V142" s="194"/>
      <c r="W142" s="194"/>
      <c r="X142" s="194"/>
      <c r="Y142" s="194"/>
      <c r="Z142" s="194"/>
      <c r="AA142" s="194"/>
      <c r="AB142" s="194"/>
      <c r="AC142" s="194"/>
      <c r="AD142" s="194"/>
      <c r="AE142" s="194"/>
      <c r="AF142" s="194"/>
      <c r="AG142" s="194"/>
      <c r="AH142" s="194"/>
      <c r="AI142" s="194"/>
      <c r="AJ142" s="194"/>
      <c r="AK142" s="194"/>
      <c r="AL142" s="194"/>
      <c r="AM142" s="194"/>
      <c r="AN142" s="194"/>
      <c r="AO142" s="194"/>
      <c r="AP142" s="194"/>
      <c r="AQ142" s="194"/>
      <c r="AR142" s="194"/>
      <c r="AS142" s="194"/>
      <c r="AT142" s="194"/>
      <c r="AU142" s="194"/>
      <c r="AV142" s="194"/>
      <c r="AW142" s="194"/>
      <c r="AX142" s="194"/>
      <c r="AY142" s="194"/>
      <c r="AZ142" s="194"/>
      <c r="BA142" s="194"/>
      <c r="BB142" s="194"/>
      <c r="BC142" s="194"/>
      <c r="BD142" s="194"/>
      <c r="BE142" s="194"/>
      <c r="BF142" s="194"/>
      <c r="BG142" s="194"/>
      <c r="BH142" s="194"/>
      <c r="BI142" s="194"/>
      <c r="BJ142" s="194"/>
      <c r="BK142" s="194"/>
    </row>
    <row r="144" spans="1:63" x14ac:dyDescent="0.35">
      <c r="A144" s="198" t="s">
        <v>139</v>
      </c>
    </row>
    <row r="145" spans="1:53" x14ac:dyDescent="0.35">
      <c r="A145" s="59" t="s">
        <v>140</v>
      </c>
      <c r="I145" s="247"/>
    </row>
    <row r="146" spans="1:53" x14ac:dyDescent="0.35">
      <c r="B146" s="59" t="s">
        <v>126</v>
      </c>
      <c r="F146" s="59" t="s">
        <v>102</v>
      </c>
      <c r="G146" s="44" t="s">
        <v>103</v>
      </c>
      <c r="H146" s="202">
        <f t="shared" ref="H146:H151" si="42">SUM(J146:BA146)</f>
        <v>433410.48369759048</v>
      </c>
      <c r="I146" s="221">
        <f>SUM(L146:BA146)</f>
        <v>310285.12708759046</v>
      </c>
      <c r="J146" s="202">
        <v>123125.35661000002</v>
      </c>
      <c r="K146" s="202"/>
      <c r="L146" s="202">
        <v>91190.00561183432</v>
      </c>
      <c r="M146" s="202">
        <v>117770.60618120784</v>
      </c>
      <c r="N146" s="202">
        <v>76905.5849746319</v>
      </c>
      <c r="O146" s="202">
        <v>24418.93031991641</v>
      </c>
      <c r="P146" s="202">
        <v>0</v>
      </c>
      <c r="Q146" s="202"/>
      <c r="R146" s="249"/>
      <c r="S146" s="249"/>
    </row>
    <row r="147" spans="1:53" x14ac:dyDescent="0.35">
      <c r="B147" s="59" t="s">
        <v>127</v>
      </c>
      <c r="F147" s="59" t="s">
        <v>102</v>
      </c>
      <c r="G147" s="44" t="s">
        <v>103</v>
      </c>
      <c r="H147" s="202">
        <f t="shared" si="42"/>
        <v>44129.881714340037</v>
      </c>
      <c r="I147" s="221">
        <f>SUM(L147:BA147)</f>
        <v>39305.052324340038</v>
      </c>
      <c r="J147" s="202">
        <v>4824.8293900000008</v>
      </c>
      <c r="K147" s="202"/>
      <c r="L147" s="202">
        <v>7021.8312331341767</v>
      </c>
      <c r="M147" s="202">
        <v>12258.286653019193</v>
      </c>
      <c r="N147" s="202">
        <v>15502.666948465874</v>
      </c>
      <c r="O147" s="202">
        <v>4522.2674897207944</v>
      </c>
      <c r="P147" s="202">
        <v>0</v>
      </c>
      <c r="Q147" s="202"/>
      <c r="R147" s="202"/>
      <c r="S147" s="249"/>
      <c r="T147" s="249"/>
    </row>
    <row r="148" spans="1:53" x14ac:dyDescent="0.35">
      <c r="B148" s="59" t="s">
        <v>141</v>
      </c>
      <c r="F148" s="59" t="s">
        <v>102</v>
      </c>
      <c r="G148" s="44" t="s">
        <v>103</v>
      </c>
      <c r="H148" s="202">
        <f t="shared" si="42"/>
        <v>29999.999996363633</v>
      </c>
      <c r="I148" s="221">
        <f>SUM(L148:BA148)</f>
        <v>29999.999996363633</v>
      </c>
      <c r="J148" s="202">
        <v>0</v>
      </c>
      <c r="K148" s="202"/>
      <c r="L148" s="202">
        <v>7227.272727272727</v>
      </c>
      <c r="M148" s="202">
        <v>22772.727269090905</v>
      </c>
      <c r="N148" s="202">
        <v>0</v>
      </c>
      <c r="O148" s="202">
        <v>0</v>
      </c>
      <c r="P148" s="202"/>
      <c r="Q148" s="202"/>
      <c r="R148" s="202"/>
      <c r="S148" s="249"/>
      <c r="T148" s="249"/>
    </row>
    <row r="149" spans="1:53" x14ac:dyDescent="0.35">
      <c r="B149" s="59" t="s">
        <v>142</v>
      </c>
      <c r="F149" s="59" t="s">
        <v>102</v>
      </c>
      <c r="G149" s="44" t="s">
        <v>103</v>
      </c>
      <c r="H149" s="202">
        <f t="shared" si="42"/>
        <v>359280.60198688682</v>
      </c>
      <c r="I149" s="221">
        <f>SUM(L149:BA149)</f>
        <v>240980.07476688683</v>
      </c>
      <c r="J149" s="202">
        <f>J146-J147</f>
        <v>118300.52722000002</v>
      </c>
      <c r="K149" s="202"/>
      <c r="L149" s="250">
        <f>L146-L147-L148</f>
        <v>76940.901651427426</v>
      </c>
      <c r="M149" s="250">
        <f>M146-M147-M148</f>
        <v>82739.592259097742</v>
      </c>
      <c r="N149" s="250">
        <f>N146-N147-N148</f>
        <v>61402.918026166022</v>
      </c>
      <c r="O149" s="250">
        <f>O146-O147-O148</f>
        <v>19896.662830195615</v>
      </c>
      <c r="P149" s="250">
        <f>P146-P147-P148</f>
        <v>0</v>
      </c>
      <c r="Q149" s="250">
        <f>Q146-Q147</f>
        <v>0</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row>
    <row r="150" spans="1:53" x14ac:dyDescent="0.35">
      <c r="F150" s="59" t="s">
        <v>102</v>
      </c>
      <c r="G150" s="44" t="s">
        <v>103</v>
      </c>
      <c r="H150" s="202">
        <f t="shared" si="42"/>
        <v>-359280.60198688682</v>
      </c>
      <c r="I150" s="202">
        <f>I149-SUM(L149:AZ149)</f>
        <v>0</v>
      </c>
      <c r="J150" s="202">
        <f>-J149</f>
        <v>-118300.52722000002</v>
      </c>
      <c r="L150" s="250">
        <f t="shared" ref="L150:AZ150" si="43">-L149</f>
        <v>-76940.901651427426</v>
      </c>
      <c r="M150" s="250">
        <f t="shared" si="43"/>
        <v>-82739.592259097742</v>
      </c>
      <c r="N150" s="250">
        <f t="shared" si="43"/>
        <v>-61402.918026166022</v>
      </c>
      <c r="O150" s="250">
        <f t="shared" si="43"/>
        <v>-19896.662830195615</v>
      </c>
      <c r="P150" s="250">
        <f t="shared" si="43"/>
        <v>0</v>
      </c>
      <c r="Q150" s="250">
        <f t="shared" si="43"/>
        <v>0</v>
      </c>
      <c r="R150" s="250">
        <f t="shared" si="43"/>
        <v>0</v>
      </c>
      <c r="S150" s="250">
        <f t="shared" si="43"/>
        <v>0</v>
      </c>
      <c r="T150" s="250">
        <f t="shared" si="43"/>
        <v>0</v>
      </c>
      <c r="U150" s="250">
        <f t="shared" si="43"/>
        <v>0</v>
      </c>
      <c r="V150" s="250">
        <f t="shared" si="43"/>
        <v>0</v>
      </c>
      <c r="W150" s="250">
        <f t="shared" si="43"/>
        <v>0</v>
      </c>
      <c r="X150" s="250">
        <f t="shared" si="43"/>
        <v>0</v>
      </c>
      <c r="Y150" s="250">
        <f t="shared" si="43"/>
        <v>0</v>
      </c>
      <c r="Z150" s="250">
        <f t="shared" si="43"/>
        <v>0</v>
      </c>
      <c r="AA150" s="250">
        <f t="shared" si="43"/>
        <v>0</v>
      </c>
      <c r="AB150" s="250">
        <f t="shared" si="43"/>
        <v>0</v>
      </c>
      <c r="AC150" s="250">
        <f t="shared" si="43"/>
        <v>0</v>
      </c>
      <c r="AD150" s="250">
        <f t="shared" si="43"/>
        <v>0</v>
      </c>
      <c r="AE150" s="250">
        <f t="shared" si="43"/>
        <v>0</v>
      </c>
      <c r="AF150" s="250">
        <f t="shared" si="43"/>
        <v>0</v>
      </c>
      <c r="AG150" s="250">
        <f t="shared" si="43"/>
        <v>0</v>
      </c>
      <c r="AH150" s="250">
        <f t="shared" si="43"/>
        <v>0</v>
      </c>
      <c r="AI150" s="250">
        <f t="shared" si="43"/>
        <v>0</v>
      </c>
      <c r="AJ150" s="250">
        <f t="shared" si="43"/>
        <v>0</v>
      </c>
      <c r="AK150" s="250">
        <f t="shared" si="43"/>
        <v>0</v>
      </c>
      <c r="AL150" s="250">
        <f t="shared" si="43"/>
        <v>0</v>
      </c>
      <c r="AM150" s="250">
        <f t="shared" si="43"/>
        <v>0</v>
      </c>
      <c r="AN150" s="250">
        <f t="shared" si="43"/>
        <v>0</v>
      </c>
      <c r="AO150" s="250">
        <f t="shared" si="43"/>
        <v>0</v>
      </c>
      <c r="AP150" s="250">
        <f t="shared" si="43"/>
        <v>0</v>
      </c>
      <c r="AQ150" s="250">
        <f t="shared" si="43"/>
        <v>0</v>
      </c>
      <c r="AR150" s="250">
        <f t="shared" si="43"/>
        <v>0</v>
      </c>
      <c r="AS150" s="250">
        <f t="shared" si="43"/>
        <v>0</v>
      </c>
      <c r="AT150" s="250">
        <f t="shared" si="43"/>
        <v>0</v>
      </c>
      <c r="AU150" s="250">
        <f t="shared" si="43"/>
        <v>0</v>
      </c>
      <c r="AV150" s="250">
        <f t="shared" si="43"/>
        <v>0</v>
      </c>
      <c r="AW150" s="250">
        <f t="shared" si="43"/>
        <v>0</v>
      </c>
      <c r="AX150" s="250">
        <f t="shared" si="43"/>
        <v>0</v>
      </c>
      <c r="AY150" s="250">
        <f t="shared" si="43"/>
        <v>0</v>
      </c>
      <c r="AZ150" s="250">
        <f t="shared" si="43"/>
        <v>0</v>
      </c>
    </row>
    <row r="151" spans="1:53" x14ac:dyDescent="0.35">
      <c r="B151" s="59" t="s">
        <v>129</v>
      </c>
      <c r="F151" s="251">
        <v>0.28000000000000003</v>
      </c>
      <c r="G151" s="253"/>
      <c r="H151" s="202">
        <f t="shared" si="42"/>
        <v>-100598.56855632832</v>
      </c>
      <c r="I151" s="248">
        <f>SUM(L151:AZ151)</f>
        <v>-67474.420934728318</v>
      </c>
      <c r="J151" s="254">
        <f>J150*$F$151</f>
        <v>-33124.147621600008</v>
      </c>
      <c r="K151" s="254">
        <f t="shared" ref="K151:AZ151" si="44">K150*$F$151</f>
        <v>0</v>
      </c>
      <c r="L151" s="254">
        <f t="shared" si="44"/>
        <v>-21543.45246239968</v>
      </c>
      <c r="M151" s="254">
        <f t="shared" si="44"/>
        <v>-23167.085832547371</v>
      </c>
      <c r="N151" s="254">
        <f t="shared" si="44"/>
        <v>-17192.817047326487</v>
      </c>
      <c r="O151" s="254">
        <f t="shared" si="44"/>
        <v>-5571.0655924547727</v>
      </c>
      <c r="P151" s="254">
        <f t="shared" si="44"/>
        <v>0</v>
      </c>
      <c r="Q151" s="254">
        <f t="shared" si="44"/>
        <v>0</v>
      </c>
      <c r="R151" s="254">
        <f t="shared" si="44"/>
        <v>0</v>
      </c>
      <c r="S151" s="254">
        <f t="shared" si="44"/>
        <v>0</v>
      </c>
      <c r="T151" s="254">
        <f t="shared" si="44"/>
        <v>0</v>
      </c>
      <c r="U151" s="254">
        <f t="shared" si="44"/>
        <v>0</v>
      </c>
      <c r="V151" s="254">
        <f t="shared" si="44"/>
        <v>0</v>
      </c>
      <c r="W151" s="254">
        <f t="shared" si="44"/>
        <v>0</v>
      </c>
      <c r="X151" s="254">
        <f t="shared" si="44"/>
        <v>0</v>
      </c>
      <c r="Y151" s="254">
        <f t="shared" si="44"/>
        <v>0</v>
      </c>
      <c r="Z151" s="254">
        <f t="shared" si="44"/>
        <v>0</v>
      </c>
      <c r="AA151" s="254">
        <f t="shared" si="44"/>
        <v>0</v>
      </c>
      <c r="AB151" s="254">
        <f t="shared" si="44"/>
        <v>0</v>
      </c>
      <c r="AC151" s="254">
        <f t="shared" si="44"/>
        <v>0</v>
      </c>
      <c r="AD151" s="254">
        <f t="shared" si="44"/>
        <v>0</v>
      </c>
      <c r="AE151" s="254">
        <f t="shared" si="44"/>
        <v>0</v>
      </c>
      <c r="AF151" s="254">
        <f t="shared" si="44"/>
        <v>0</v>
      </c>
      <c r="AG151" s="254">
        <f t="shared" si="44"/>
        <v>0</v>
      </c>
      <c r="AH151" s="254">
        <f t="shared" si="44"/>
        <v>0</v>
      </c>
      <c r="AI151" s="254">
        <f t="shared" si="44"/>
        <v>0</v>
      </c>
      <c r="AJ151" s="254">
        <f t="shared" si="44"/>
        <v>0</v>
      </c>
      <c r="AK151" s="254">
        <f t="shared" si="44"/>
        <v>0</v>
      </c>
      <c r="AL151" s="254">
        <f t="shared" si="44"/>
        <v>0</v>
      </c>
      <c r="AM151" s="254">
        <f t="shared" si="44"/>
        <v>0</v>
      </c>
      <c r="AN151" s="254">
        <f t="shared" si="44"/>
        <v>0</v>
      </c>
      <c r="AO151" s="254">
        <f t="shared" si="44"/>
        <v>0</v>
      </c>
      <c r="AP151" s="254">
        <f t="shared" si="44"/>
        <v>0</v>
      </c>
      <c r="AQ151" s="254">
        <f t="shared" si="44"/>
        <v>0</v>
      </c>
      <c r="AR151" s="254">
        <f t="shared" si="44"/>
        <v>0</v>
      </c>
      <c r="AS151" s="254">
        <f t="shared" si="44"/>
        <v>0</v>
      </c>
      <c r="AT151" s="254">
        <f t="shared" si="44"/>
        <v>0</v>
      </c>
      <c r="AU151" s="254">
        <f t="shared" si="44"/>
        <v>0</v>
      </c>
      <c r="AV151" s="254">
        <f t="shared" si="44"/>
        <v>0</v>
      </c>
      <c r="AW151" s="254">
        <f t="shared" si="44"/>
        <v>0</v>
      </c>
      <c r="AX151" s="254">
        <f t="shared" si="44"/>
        <v>0</v>
      </c>
      <c r="AY151" s="254">
        <f t="shared" si="44"/>
        <v>0</v>
      </c>
      <c r="AZ151" s="254">
        <f t="shared" si="44"/>
        <v>0</v>
      </c>
    </row>
    <row r="152" spans="1:53" x14ac:dyDescent="0.35">
      <c r="B152" s="59"/>
      <c r="E152" s="12"/>
      <c r="F152" s="206"/>
      <c r="G152" s="261"/>
      <c r="H152" s="202"/>
      <c r="I152" s="262"/>
      <c r="J152" s="263"/>
      <c r="K152" s="263"/>
      <c r="L152" s="263"/>
      <c r="M152" s="263"/>
      <c r="N152" s="263"/>
      <c r="O152" s="263"/>
      <c r="P152" s="263"/>
      <c r="Q152" s="263"/>
      <c r="R152" s="263"/>
      <c r="S152" s="263"/>
      <c r="T152" s="263"/>
      <c r="U152" s="263"/>
      <c r="V152" s="263"/>
      <c r="W152" s="263"/>
      <c r="X152" s="263"/>
      <c r="Y152" s="263"/>
      <c r="Z152" s="263"/>
      <c r="AA152" s="263"/>
      <c r="AB152" s="263"/>
      <c r="AC152" s="263"/>
      <c r="AD152" s="263"/>
      <c r="AE152" s="263"/>
      <c r="AF152" s="263"/>
      <c r="AG152" s="263"/>
      <c r="AH152" s="263"/>
      <c r="AI152" s="263"/>
      <c r="AJ152" s="263"/>
      <c r="AK152" s="263"/>
      <c r="AL152" s="263"/>
      <c r="AM152" s="263"/>
      <c r="AN152" s="263"/>
      <c r="AO152" s="263"/>
      <c r="AP152" s="263"/>
      <c r="AQ152" s="263"/>
      <c r="AR152" s="263"/>
      <c r="AS152" s="263"/>
      <c r="AT152" s="263"/>
      <c r="AU152" s="263"/>
      <c r="AV152" s="263"/>
      <c r="AW152" s="263"/>
      <c r="AX152" s="263"/>
      <c r="AY152" s="263"/>
      <c r="AZ152" s="263"/>
      <c r="BA152" s="12"/>
    </row>
    <row r="153" spans="1:53" s="12" customFormat="1" x14ac:dyDescent="0.35">
      <c r="B153" s="11"/>
      <c r="F153" s="206"/>
      <c r="G153" s="261"/>
      <c r="H153" s="204"/>
      <c r="I153" s="262"/>
      <c r="J153" s="263"/>
      <c r="K153" s="263"/>
      <c r="L153" s="263"/>
      <c r="M153" s="263"/>
      <c r="N153" s="263"/>
      <c r="O153" s="263"/>
      <c r="P153" s="263"/>
      <c r="Q153" s="263"/>
      <c r="R153" s="263"/>
      <c r="S153" s="263"/>
      <c r="T153" s="263"/>
      <c r="U153" s="263"/>
      <c r="V153" s="263"/>
      <c r="W153" s="263"/>
      <c r="X153" s="263"/>
      <c r="Y153" s="263"/>
      <c r="Z153" s="263"/>
      <c r="AA153" s="263"/>
      <c r="AB153" s="263"/>
      <c r="AC153" s="263"/>
      <c r="AD153" s="263"/>
      <c r="AE153" s="263"/>
      <c r="AF153" s="263"/>
      <c r="AG153" s="263"/>
      <c r="AH153" s="263"/>
      <c r="AI153" s="263"/>
      <c r="AJ153" s="263"/>
      <c r="AK153" s="263"/>
      <c r="AL153" s="263"/>
      <c r="AM153" s="263"/>
      <c r="AN153" s="263"/>
      <c r="AO153" s="263"/>
      <c r="AP153" s="263"/>
      <c r="AQ153" s="263"/>
      <c r="AR153" s="263"/>
      <c r="AS153" s="263"/>
      <c r="AT153" s="263"/>
      <c r="AU153" s="263"/>
      <c r="AV153" s="263"/>
      <c r="AW153" s="263"/>
      <c r="AX153" s="263"/>
      <c r="AY153" s="263"/>
      <c r="AZ153" s="263"/>
    </row>
    <row r="154" spans="1:53" x14ac:dyDescent="0.35">
      <c r="A154" s="255" t="s">
        <v>92</v>
      </c>
      <c r="I154" s="249"/>
    </row>
    <row r="155" spans="1:53" s="12" customFormat="1" x14ac:dyDescent="0.35">
      <c r="A155" s="11" t="s">
        <v>143</v>
      </c>
      <c r="B155" s="11"/>
      <c r="G155" s="50"/>
      <c r="L155" s="264">
        <f>L1</f>
        <v>2015</v>
      </c>
      <c r="M155" s="264">
        <f t="shared" ref="M155:AZ155" si="45">M1</f>
        <v>2016</v>
      </c>
      <c r="N155" s="264">
        <f t="shared" si="45"/>
        <v>2017</v>
      </c>
      <c r="O155" s="264">
        <f t="shared" si="45"/>
        <v>2018</v>
      </c>
      <c r="P155" s="264">
        <f t="shared" si="45"/>
        <v>2019</v>
      </c>
      <c r="Q155" s="264">
        <f t="shared" si="45"/>
        <v>2020</v>
      </c>
      <c r="R155" s="264">
        <f t="shared" si="45"/>
        <v>2021</v>
      </c>
      <c r="S155" s="264">
        <f t="shared" si="45"/>
        <v>2022</v>
      </c>
      <c r="T155" s="264">
        <f t="shared" si="45"/>
        <v>2023</v>
      </c>
      <c r="U155" s="264">
        <f t="shared" si="45"/>
        <v>2024</v>
      </c>
      <c r="V155" s="264">
        <f t="shared" si="45"/>
        <v>2025</v>
      </c>
      <c r="W155" s="264">
        <f t="shared" si="45"/>
        <v>2026</v>
      </c>
      <c r="X155" s="264">
        <f t="shared" si="45"/>
        <v>2027</v>
      </c>
      <c r="Y155" s="264">
        <f t="shared" si="45"/>
        <v>2028</v>
      </c>
      <c r="Z155" s="264">
        <f t="shared" si="45"/>
        <v>2029</v>
      </c>
      <c r="AA155" s="264">
        <f t="shared" si="45"/>
        <v>2030</v>
      </c>
      <c r="AB155" s="264">
        <f t="shared" si="45"/>
        <v>2031</v>
      </c>
      <c r="AC155" s="264">
        <f t="shared" si="45"/>
        <v>2032</v>
      </c>
      <c r="AD155" s="264">
        <f t="shared" si="45"/>
        <v>2033</v>
      </c>
      <c r="AE155" s="264">
        <f t="shared" si="45"/>
        <v>2034</v>
      </c>
      <c r="AF155" s="264">
        <f t="shared" si="45"/>
        <v>2035</v>
      </c>
      <c r="AG155" s="264">
        <f t="shared" si="45"/>
        <v>2036</v>
      </c>
      <c r="AH155" s="264">
        <f t="shared" si="45"/>
        <v>2037</v>
      </c>
      <c r="AI155" s="264">
        <f t="shared" si="45"/>
        <v>2038</v>
      </c>
      <c r="AJ155" s="264">
        <f t="shared" si="45"/>
        <v>2039</v>
      </c>
      <c r="AK155" s="264">
        <f t="shared" si="45"/>
        <v>2040</v>
      </c>
      <c r="AL155" s="264">
        <f t="shared" si="45"/>
        <v>2041</v>
      </c>
      <c r="AM155" s="264">
        <f t="shared" si="45"/>
        <v>2042</v>
      </c>
      <c r="AN155" s="264">
        <f t="shared" si="45"/>
        <v>2043</v>
      </c>
      <c r="AO155" s="264">
        <f t="shared" si="45"/>
        <v>2044</v>
      </c>
      <c r="AP155" s="264">
        <f t="shared" si="45"/>
        <v>2045</v>
      </c>
      <c r="AQ155" s="264">
        <f t="shared" si="45"/>
        <v>2046</v>
      </c>
      <c r="AR155" s="264">
        <f t="shared" si="45"/>
        <v>2047</v>
      </c>
      <c r="AS155" s="264">
        <f t="shared" si="45"/>
        <v>2048</v>
      </c>
      <c r="AT155" s="264">
        <f t="shared" si="45"/>
        <v>2049</v>
      </c>
      <c r="AU155" s="264">
        <f t="shared" si="45"/>
        <v>2050</v>
      </c>
      <c r="AV155" s="264">
        <f t="shared" si="45"/>
        <v>2051</v>
      </c>
      <c r="AW155" s="264">
        <f t="shared" si="45"/>
        <v>2052</v>
      </c>
      <c r="AX155" s="264">
        <f t="shared" si="45"/>
        <v>2053</v>
      </c>
      <c r="AY155" s="264">
        <f t="shared" si="45"/>
        <v>2054</v>
      </c>
      <c r="AZ155" s="264">
        <f t="shared" si="45"/>
        <v>2055</v>
      </c>
    </row>
    <row r="156" spans="1:53" s="12" customFormat="1" x14ac:dyDescent="0.35">
      <c r="G156" s="50"/>
      <c r="J156" s="265"/>
      <c r="K156" s="266" t="str">
        <f>K134</f>
        <v>(used in model)</v>
      </c>
      <c r="L156" s="212">
        <f>L134</f>
        <v>0</v>
      </c>
      <c r="M156" s="212">
        <f t="shared" ref="M156:AZ156" si="46">M134</f>
        <v>0</v>
      </c>
      <c r="N156" s="212">
        <f t="shared" si="46"/>
        <v>0</v>
      </c>
      <c r="O156" s="212">
        <f t="shared" si="46"/>
        <v>0</v>
      </c>
      <c r="P156" s="212">
        <f t="shared" si="46"/>
        <v>4328.2102400710182</v>
      </c>
      <c r="Q156" s="212">
        <f t="shared" si="46"/>
        <v>6622.1616673086601</v>
      </c>
      <c r="R156" s="212">
        <f t="shared" si="46"/>
        <v>7471.6604418282195</v>
      </c>
      <c r="S156" s="212">
        <f t="shared" si="46"/>
        <v>6889.6969986679296</v>
      </c>
      <c r="T156" s="212">
        <f t="shared" si="46"/>
        <v>7027.4909386412883</v>
      </c>
      <c r="U156" s="212">
        <f t="shared" si="46"/>
        <v>7168.0407574141136</v>
      </c>
      <c r="V156" s="212">
        <f t="shared" si="46"/>
        <v>7311.4015725623949</v>
      </c>
      <c r="W156" s="212">
        <f t="shared" si="46"/>
        <v>7457.629604013644</v>
      </c>
      <c r="X156" s="212">
        <f t="shared" si="46"/>
        <v>8414.3031990883937</v>
      </c>
      <c r="Y156" s="212">
        <f t="shared" si="46"/>
        <v>7758.9178400157962</v>
      </c>
      <c r="Z156" s="212">
        <f t="shared" si="46"/>
        <v>7914.0961968161128</v>
      </c>
      <c r="AA156" s="212">
        <f t="shared" si="46"/>
        <v>8072.3781207524344</v>
      </c>
      <c r="AB156" s="212">
        <f t="shared" si="46"/>
        <v>8233.8256831674844</v>
      </c>
      <c r="AC156" s="212">
        <f t="shared" si="46"/>
        <v>8398.502196830832</v>
      </c>
      <c r="AD156" s="212">
        <f t="shared" si="46"/>
        <v>9475.8720471062043</v>
      </c>
      <c r="AE156" s="212">
        <f t="shared" si="46"/>
        <v>8737.8016855828009</v>
      </c>
      <c r="AF156" s="212">
        <f t="shared" si="46"/>
        <v>8912.5577192944547</v>
      </c>
      <c r="AG156" s="212">
        <f t="shared" si="46"/>
        <v>9090.8088736803438</v>
      </c>
      <c r="AH156" s="212">
        <f t="shared" si="46"/>
        <v>9272.6250511539529</v>
      </c>
      <c r="AI156" s="212">
        <f t="shared" si="46"/>
        <v>9458.077552177032</v>
      </c>
      <c r="AJ156" s="212">
        <f t="shared" si="46"/>
        <v>10671.370989205236</v>
      </c>
      <c r="AK156" s="212">
        <f t="shared" si="46"/>
        <v>9840.1838852849851</v>
      </c>
      <c r="AL156" s="212">
        <f t="shared" si="46"/>
        <v>10036.987562990682</v>
      </c>
      <c r="AM156" s="212">
        <f t="shared" si="46"/>
        <v>10237.727314250498</v>
      </c>
      <c r="AN156" s="212">
        <f t="shared" si="46"/>
        <v>10442.481860535507</v>
      </c>
      <c r="AO156" s="212">
        <f t="shared" si="46"/>
        <v>7730.2935799894667</v>
      </c>
      <c r="AP156" s="212">
        <f t="shared" si="46"/>
        <v>9038.238293955148</v>
      </c>
      <c r="AQ156" s="212">
        <f t="shared" si="46"/>
        <v>8042.5974406210407</v>
      </c>
      <c r="AR156" s="212">
        <f t="shared" si="46"/>
        <v>8203.449389433461</v>
      </c>
      <c r="AS156" s="212">
        <f t="shared" si="46"/>
        <v>8367.5183772221299</v>
      </c>
      <c r="AT156" s="212">
        <f t="shared" si="46"/>
        <v>8534.8687447665725</v>
      </c>
      <c r="AU156" s="212">
        <f t="shared" si="46"/>
        <v>8705.5661196619058</v>
      </c>
      <c r="AV156" s="212">
        <f t="shared" si="46"/>
        <v>10178.524303005061</v>
      </c>
      <c r="AW156" s="212">
        <f t="shared" si="46"/>
        <v>9057.2709908962479</v>
      </c>
      <c r="AX156" s="212">
        <f t="shared" si="46"/>
        <v>9238.4164107141714</v>
      </c>
      <c r="AY156" s="212">
        <f t="shared" si="46"/>
        <v>9423.1847389284558</v>
      </c>
      <c r="AZ156" s="212">
        <f t="shared" si="46"/>
        <v>9611.6484337070251</v>
      </c>
    </row>
    <row r="157" spans="1:53" x14ac:dyDescent="0.35">
      <c r="L157" s="225"/>
      <c r="M157" s="225"/>
      <c r="N157" s="225"/>
      <c r="O157" s="225"/>
      <c r="P157" s="225"/>
      <c r="Q157" s="225"/>
      <c r="R157" s="225"/>
      <c r="S157" s="225"/>
      <c r="T157" s="225"/>
      <c r="U157" s="225"/>
      <c r="V157" s="225"/>
      <c r="W157" s="225"/>
      <c r="X157" s="225"/>
      <c r="Y157" s="225"/>
      <c r="Z157" s="225"/>
      <c r="AA157" s="225"/>
      <c r="AB157" s="225"/>
      <c r="AC157" s="225"/>
      <c r="AD157" s="225"/>
      <c r="AE157" s="225"/>
      <c r="AF157" s="225"/>
      <c r="AG157" s="225"/>
      <c r="AH157" s="225"/>
      <c r="AI157" s="225"/>
      <c r="AJ157" s="225"/>
      <c r="AK157" s="225"/>
      <c r="AL157" s="225"/>
      <c r="AM157" s="225"/>
      <c r="AN157" s="225"/>
      <c r="AO157" s="225"/>
      <c r="AP157" s="225"/>
      <c r="AQ157" s="225"/>
      <c r="AR157" s="225"/>
      <c r="AS157" s="225"/>
      <c r="AT157" s="225"/>
      <c r="AU157" s="225"/>
      <c r="AV157" s="225"/>
      <c r="AW157" s="225"/>
      <c r="AX157" s="225"/>
      <c r="AY157" s="225"/>
      <c r="AZ157" s="225"/>
    </row>
    <row r="158" spans="1:53" s="12" customFormat="1" x14ac:dyDescent="0.35">
      <c r="A158" s="255" t="s">
        <v>106</v>
      </c>
      <c r="G158" s="50"/>
    </row>
    <row r="159" spans="1:53" x14ac:dyDescent="0.35">
      <c r="A159" s="11" t="s">
        <v>144</v>
      </c>
    </row>
    <row r="160" spans="1:53" x14ac:dyDescent="0.35">
      <c r="K160" s="260" t="str">
        <f>K140</f>
        <v>(used in model)</v>
      </c>
      <c r="L160" s="260">
        <f t="shared" ref="L160:AZ160" si="47">L140</f>
        <v>0</v>
      </c>
      <c r="M160" s="260">
        <f t="shared" si="47"/>
        <v>0</v>
      </c>
      <c r="N160" s="260">
        <f t="shared" si="47"/>
        <v>0</v>
      </c>
      <c r="O160" s="260">
        <f t="shared" si="47"/>
        <v>0</v>
      </c>
      <c r="P160" s="267">
        <f t="shared" si="47"/>
        <v>-124.53657914879996</v>
      </c>
      <c r="Q160" s="267">
        <f t="shared" si="47"/>
        <v>-190.54096609766395</v>
      </c>
      <c r="R160" s="267">
        <f t="shared" si="47"/>
        <v>-194.35178541961733</v>
      </c>
      <c r="S160" s="267">
        <f t="shared" si="47"/>
        <v>-198.23882112800982</v>
      </c>
      <c r="T160" s="267">
        <f t="shared" si="47"/>
        <v>-202.20359755056973</v>
      </c>
      <c r="U160" s="267">
        <f t="shared" si="47"/>
        <v>-206.24766950158119</v>
      </c>
      <c r="V160" s="267">
        <f t="shared" si="47"/>
        <v>-210.37262289161288</v>
      </c>
      <c r="W160" s="267">
        <f t="shared" si="47"/>
        <v>-214.58007534944511</v>
      </c>
      <c r="X160" s="267">
        <f t="shared" si="47"/>
        <v>-218.87167685643396</v>
      </c>
      <c r="Y160" s="267">
        <f t="shared" si="47"/>
        <v>-223.24911039356255</v>
      </c>
      <c r="Z160" s="267">
        <f t="shared" si="47"/>
        <v>-227.71409260143389</v>
      </c>
      <c r="AA160" s="267">
        <f t="shared" si="47"/>
        <v>-232.26837445346268</v>
      </c>
      <c r="AB160" s="267">
        <f t="shared" si="47"/>
        <v>-236.91374194253183</v>
      </c>
      <c r="AC160" s="267">
        <f t="shared" si="47"/>
        <v>-241.6520167813826</v>
      </c>
      <c r="AD160" s="267">
        <f t="shared" si="47"/>
        <v>-246.48505711701023</v>
      </c>
      <c r="AE160" s="267">
        <f t="shared" si="47"/>
        <v>-251.41475825935049</v>
      </c>
      <c r="AF160" s="267">
        <f t="shared" si="47"/>
        <v>-256.44305342453742</v>
      </c>
      <c r="AG160" s="267">
        <f t="shared" si="47"/>
        <v>-261.57191449302809</v>
      </c>
      <c r="AH160" s="267">
        <f t="shared" si="47"/>
        <v>-266.80335278288862</v>
      </c>
      <c r="AI160" s="267">
        <f t="shared" si="47"/>
        <v>-272.13941983854659</v>
      </c>
      <c r="AJ160" s="267">
        <f t="shared" si="47"/>
        <v>-277.58220823531747</v>
      </c>
      <c r="AK160" s="267">
        <f t="shared" si="47"/>
        <v>-283.1338524000239</v>
      </c>
      <c r="AL160" s="267">
        <f t="shared" si="47"/>
        <v>-288.79652944802433</v>
      </c>
      <c r="AM160" s="267">
        <f t="shared" si="47"/>
        <v>-294.57246003698469</v>
      </c>
      <c r="AN160" s="267">
        <f t="shared" si="47"/>
        <v>-300.46390923772424</v>
      </c>
      <c r="AO160" s="267">
        <f t="shared" si="47"/>
        <v>-306.47318742247899</v>
      </c>
      <c r="AP160" s="267">
        <f t="shared" si="47"/>
        <v>-312.60265117092831</v>
      </c>
      <c r="AQ160" s="267">
        <f t="shared" si="47"/>
        <v>-318.85470419434716</v>
      </c>
      <c r="AR160" s="267">
        <f t="shared" si="47"/>
        <v>-325.23179827823401</v>
      </c>
      <c r="AS160" s="267">
        <f t="shared" si="47"/>
        <v>-331.73643424379861</v>
      </c>
      <c r="AT160" s="267">
        <f t="shared" si="47"/>
        <v>-338.37116292867472</v>
      </c>
      <c r="AU160" s="267">
        <f t="shared" si="47"/>
        <v>-345.13858618724817</v>
      </c>
      <c r="AV160" s="267">
        <f t="shared" si="47"/>
        <v>-352.04135791099316</v>
      </c>
      <c r="AW160" s="267">
        <f t="shared" si="47"/>
        <v>-359.08218506921298</v>
      </c>
      <c r="AX160" s="267">
        <f t="shared" si="47"/>
        <v>-366.26382877059734</v>
      </c>
      <c r="AY160" s="267">
        <f t="shared" si="47"/>
        <v>-373.58910534600909</v>
      </c>
      <c r="AZ160" s="267">
        <f t="shared" si="47"/>
        <v>-381.06088745292959</v>
      </c>
    </row>
  </sheetData>
  <mergeCells count="29">
    <mergeCell ref="A50:G51"/>
    <mergeCell ref="H50:M51"/>
    <mergeCell ref="O50:T50"/>
    <mergeCell ref="Y50:Y51"/>
    <mergeCell ref="A52:F52"/>
    <mergeCell ref="H52:M52"/>
    <mergeCell ref="O52:S52"/>
    <mergeCell ref="A43:F43"/>
    <mergeCell ref="H43:M45"/>
    <mergeCell ref="O43:T45"/>
    <mergeCell ref="Y43:Y45"/>
    <mergeCell ref="A47:F49"/>
    <mergeCell ref="H47:M49"/>
    <mergeCell ref="O47:T49"/>
    <mergeCell ref="Y47:Y48"/>
    <mergeCell ref="A36:F37"/>
    <mergeCell ref="H36:M37"/>
    <mergeCell ref="O36:T36"/>
    <mergeCell ref="AA36:AA37"/>
    <mergeCell ref="A38:F41"/>
    <mergeCell ref="H38:M41"/>
    <mergeCell ref="O38:T38"/>
    <mergeCell ref="O39:T41"/>
    <mergeCell ref="Y33:Y35"/>
    <mergeCell ref="K8:L8"/>
    <mergeCell ref="A31:F31"/>
    <mergeCell ref="A33:F35"/>
    <mergeCell ref="H33:M35"/>
    <mergeCell ref="O33:T35"/>
  </mergeCells>
  <dataValidations count="1">
    <dataValidation type="list" allowBlank="1" showInputMessage="1" showErrorMessage="1" sqref="F14" xr:uid="{00000000-0002-0000-0000-000000000000}">
      <formula1>"INTERNAL USE ONLY, OPG CONFIDENTIAL, SECURITY PROTECTED, OPG PROPRIETARY"</formula1>
    </dataValidation>
  </dataValidations>
  <pageMargins left="0.7" right="0.7" top="0.75" bottom="0.75" header="0.3" footer="0.3"/>
  <pageSetup orientation="portrait" horizontalDpi="1200" verticalDpi="1200" r:id="rId1"/>
  <headerFooter>
    <oddHeader xml:space="preserve">&amp;RFiled: 2021-08-18 
EB-2020-0290, J2.7, Attachment 2
</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CB0B990350DFE47A74B67EC4AB714F1" ma:contentTypeVersion="10" ma:contentTypeDescription="Create a new document." ma:contentTypeScope="" ma:versionID="a0ea10a0dc5fa122eb5747f3aabe820f">
  <xsd:schema xmlns:xsd="http://www.w3.org/2001/XMLSchema" xmlns:xs="http://www.w3.org/2001/XMLSchema" xmlns:p="http://schemas.microsoft.com/office/2006/metadata/properties" xmlns:ns2="34770795-17fc-40f3-998b-a80c5d7f0479" xmlns:ns3="9f53ed58-2974-4754-8189-492f47ba401c" targetNamespace="http://schemas.microsoft.com/office/2006/metadata/properties" ma:root="true" ma:fieldsID="e93ddffec93d07f08469a693eed6f925" ns2:_="" ns3:_="">
    <xsd:import namespace="34770795-17fc-40f3-998b-a80c5d7f0479"/>
    <xsd:import namespace="9f53ed58-2974-4754-8189-492f47ba401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770795-17fc-40f3-998b-a80c5d7f04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f53ed58-2974-4754-8189-492f47ba401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0B4432A-1D2E-4E64-942C-2BA095957E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770795-17fc-40f3-998b-a80c5d7f0479"/>
    <ds:schemaRef ds:uri="9f53ed58-2974-4754-8189-492f47ba40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60184A-C7B0-419D-92E6-4323E180EE37}">
  <ds:schemaRefs>
    <ds:schemaRef ds:uri="http://schemas.microsoft.com/sharepoint/v3/contenttype/forms"/>
  </ds:schemaRefs>
</ds:datastoreItem>
</file>

<file path=customXml/itemProps3.xml><?xml version="1.0" encoding="utf-8"?>
<ds:datastoreItem xmlns:ds="http://schemas.openxmlformats.org/officeDocument/2006/customXml" ds:itemID="{224A8D77-2871-42DC-9CC5-09BFB0AFAFB9}">
  <ds:schemaRefs>
    <ds:schemaRef ds:uri="http://purl.org/dc/terms/"/>
    <ds:schemaRef ds:uri="34770795-17fc-40f3-998b-a80c5d7f0479"/>
    <ds:schemaRef ds:uri="http://schemas.microsoft.com/office/2006/documentManagement/types"/>
    <ds:schemaRef ds:uri="http://schemas.microsoft.com/office/infopath/2007/PartnerControls"/>
    <ds:schemaRef ds:uri="9f53ed58-2974-4754-8189-492f47ba401c"/>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Inputs</vt:lpstr>
    </vt:vector>
  </TitlesOfParts>
  <Company>Ontario Power Generation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DESCHENES Christopher -AGC LC&amp;ADM</dc:creator>
  <cp:lastModifiedBy>PATCHETT Lori -LAWDIV</cp:lastModifiedBy>
  <dcterms:created xsi:type="dcterms:W3CDTF">2021-08-16T18:24:38Z</dcterms:created>
  <dcterms:modified xsi:type="dcterms:W3CDTF">2021-08-18T20:29:29Z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0x0101000CB0B990350DFE47A74B67EC4AB714F1</vt:lpwstr>
  </property>
  <property fmtid="{D5CDD505-2E9C-101B-9397-08002B2CF9AE}" pid="3" name="MSIP_Label_65ac1693-a67e-4d5a-af26-9e50640f01a1_Enabled">
    <vt:lpwstr>True</vt:lpwstr>
  </property>
  <property fmtid="{D5CDD505-2E9C-101B-9397-08002B2CF9AE}" pid="4" name="MSIP_Label_65ac1693-a67e-4d5a-af26-9e50640f01a1_SiteId">
    <vt:lpwstr>962f21cf-93ea-449f-99bf-402e2b2987b2</vt:lpwstr>
  </property>
  <property fmtid="{D5CDD505-2E9C-101B-9397-08002B2CF9AE}" pid="5" name="MSIP_Label_65ac1693-a67e-4d5a-af26-9e50640f01a1_Owner">
    <vt:lpwstr>lori.patchett@opg.com</vt:lpwstr>
  </property>
  <property fmtid="{D5CDD505-2E9C-101B-9397-08002B2CF9AE}" pid="6" name="MSIP_Label_65ac1693-a67e-4d5a-af26-9e50640f01a1_SetDate">
    <vt:lpwstr>2021-08-18T20:17:37.9122542Z</vt:lpwstr>
  </property>
  <property fmtid="{D5CDD505-2E9C-101B-9397-08002B2CF9AE}" pid="7" name="MSIP_Label_65ac1693-a67e-4d5a-af26-9e50640f01a1_Name">
    <vt:lpwstr>Internal or Proprietary</vt:lpwstr>
  </property>
  <property fmtid="{D5CDD505-2E9C-101B-9397-08002B2CF9AE}" pid="8" name="MSIP_Label_65ac1693-a67e-4d5a-af26-9e50640f01a1_Application">
    <vt:lpwstr>Microsoft Azure Information Protection</vt:lpwstr>
  </property>
  <property fmtid="{D5CDD505-2E9C-101B-9397-08002B2CF9AE}" pid="9" name="MSIP_Label_65ac1693-a67e-4d5a-af26-9e50640f01a1_ActionId">
    <vt:lpwstr>32155fd5-dbdd-40dc-b731-822800cff8ce</vt:lpwstr>
  </property>
  <property fmtid="{D5CDD505-2E9C-101B-9397-08002B2CF9AE}" pid="10" name="MSIP_Label_65ac1693-a67e-4d5a-af26-9e50640f01a1_Extended_MSFT_Method">
    <vt:lpwstr>Automatic</vt:lpwstr>
  </property>
  <property fmtid="{D5CDD505-2E9C-101B-9397-08002B2CF9AE}" pid="11" name="MSIP_Label_de7afb16-bed2-47a7-a936-de53beb31938_Enabled">
    <vt:lpwstr>True</vt:lpwstr>
  </property>
  <property fmtid="{D5CDD505-2E9C-101B-9397-08002B2CF9AE}" pid="12" name="MSIP_Label_de7afb16-bed2-47a7-a936-de53beb31938_SiteId">
    <vt:lpwstr>962f21cf-93ea-449f-99bf-402e2b2987b2</vt:lpwstr>
  </property>
  <property fmtid="{D5CDD505-2E9C-101B-9397-08002B2CF9AE}" pid="13" name="MSIP_Label_de7afb16-bed2-47a7-a936-de53beb31938_Owner">
    <vt:lpwstr>lori.patchett@opg.com</vt:lpwstr>
  </property>
  <property fmtid="{D5CDD505-2E9C-101B-9397-08002B2CF9AE}" pid="14" name="MSIP_Label_de7afb16-bed2-47a7-a936-de53beb31938_SetDate">
    <vt:lpwstr>2021-08-18T20:17:37.9122542Z</vt:lpwstr>
  </property>
  <property fmtid="{D5CDD505-2E9C-101B-9397-08002B2CF9AE}" pid="15" name="MSIP_Label_de7afb16-bed2-47a7-a936-de53beb31938_Name">
    <vt:lpwstr>OPG Proprietary</vt:lpwstr>
  </property>
  <property fmtid="{D5CDD505-2E9C-101B-9397-08002B2CF9AE}" pid="16" name="MSIP_Label_de7afb16-bed2-47a7-a936-de53beb31938_Application">
    <vt:lpwstr>Microsoft Azure Information Protection</vt:lpwstr>
  </property>
  <property fmtid="{D5CDD505-2E9C-101B-9397-08002B2CF9AE}" pid="17" name="MSIP_Label_de7afb16-bed2-47a7-a936-de53beb31938_ActionId">
    <vt:lpwstr>32155fd5-dbdd-40dc-b731-822800cff8ce</vt:lpwstr>
  </property>
  <property fmtid="{D5CDD505-2E9C-101B-9397-08002B2CF9AE}" pid="18" name="MSIP_Label_de7afb16-bed2-47a7-a936-de53beb31938_Parent">
    <vt:lpwstr>65ac1693-a67e-4d5a-af26-9e50640f01a1</vt:lpwstr>
  </property>
  <property fmtid="{D5CDD505-2E9C-101B-9397-08002B2CF9AE}" pid="19" name="MSIP_Label_de7afb16-bed2-47a7-a936-de53beb31938_Extended_MSFT_Method">
    <vt:lpwstr>Automatic</vt:lpwstr>
  </property>
  <property fmtid="{D5CDD505-2E9C-101B-9397-08002B2CF9AE}" pid="20" name="Sensitivity">
    <vt:lpwstr>Internal or Proprietary OPG Proprietary</vt:lpwstr>
  </property>
</Properties>
</file>